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Василий\Desktop\Ужинская\РПКР КПКР\291ОД от 08072021 2019-21\Внес изм\"/>
    </mc:Choice>
  </mc:AlternateContent>
  <bookViews>
    <workbookView xWindow="-120" yWindow="-120" windowWidth="29040" windowHeight="15225"/>
  </bookViews>
  <sheets>
    <sheet name="Приложение №1" sheetId="1" r:id="rId1"/>
    <sheet name="Прил 2 оконч" sheetId="8" r:id="rId2"/>
    <sheet name="Исключенные" sheetId="9" r:id="rId3"/>
    <sheet name="Приложение №3" sheetId="6" r:id="rId4"/>
  </sheets>
  <externalReferences>
    <externalReference r:id="rId5"/>
  </externalReferences>
  <definedNames>
    <definedName name="_xlnm._FilterDatabase" localSheetId="1" hidden="1">'Прил 2 оконч'!$A$12:$BD$1737</definedName>
    <definedName name="_xlnm._FilterDatabase" localSheetId="0" hidden="1">'Приложение №1'!$A$12:$W$1737</definedName>
    <definedName name="_xlnm.Print_Titles" localSheetId="0">'Приложение №1'!$9:$12</definedName>
    <definedName name="_xlnm.Print_Area" localSheetId="0">'Приложение №1'!$A$1:$W$1737</definedName>
    <definedName name="_xlnm.Print_Area" localSheetId="3">#REF!</definedName>
    <definedName name="_xlnm.Print_Area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1" i="1" l="1"/>
  <c r="N51" i="1" s="1"/>
  <c r="E51" i="8"/>
  <c r="N50" i="1"/>
  <c r="E50" i="8"/>
  <c r="S1604" i="1" l="1"/>
  <c r="S1603" i="1"/>
  <c r="S1602" i="1"/>
  <c r="S1601" i="1"/>
  <c r="E1601" i="8"/>
  <c r="E1602" i="8"/>
  <c r="E1603" i="8"/>
  <c r="E1604" i="8"/>
  <c r="P1603" i="1" l="1"/>
  <c r="N1603" i="1" s="1"/>
  <c r="P1604" i="1"/>
  <c r="N1604" i="1" s="1"/>
  <c r="U1604" i="1" s="1"/>
  <c r="P1601" i="1"/>
  <c r="N1601" i="1" s="1"/>
  <c r="P1602" i="1"/>
  <c r="N1602" i="1" s="1"/>
  <c r="V1604" i="1" l="1"/>
  <c r="U1603" i="1"/>
  <c r="V1603" i="1"/>
  <c r="U1601" i="1" l="1"/>
  <c r="AD1601" i="1"/>
  <c r="V1602" i="1"/>
  <c r="V1601" i="1"/>
  <c r="U1602" i="1"/>
  <c r="AD1602" i="1"/>
  <c r="A21" i="9" l="1"/>
  <c r="A19" i="9"/>
  <c r="P889" i="1" l="1"/>
  <c r="P980" i="1"/>
  <c r="P1083" i="1"/>
  <c r="P1233" i="1"/>
  <c r="P1272" i="1"/>
  <c r="P1308" i="1"/>
  <c r="P1506" i="1"/>
  <c r="P1505" i="1"/>
  <c r="P1692" i="1"/>
  <c r="P1689" i="1"/>
  <c r="P881" i="1"/>
  <c r="P870" i="1"/>
  <c r="P779" i="1"/>
  <c r="P710" i="1"/>
  <c r="P707" i="1"/>
  <c r="P692" i="1"/>
  <c r="P659" i="1"/>
  <c r="P658" i="1"/>
  <c r="P641" i="1"/>
  <c r="P684" i="1"/>
  <c r="P673" i="1"/>
  <c r="P672" i="1"/>
  <c r="P671" i="1"/>
  <c r="P670" i="1"/>
  <c r="P648" i="1"/>
  <c r="P644" i="1"/>
  <c r="P561" i="1"/>
  <c r="P543" i="1"/>
  <c r="P547" i="1"/>
  <c r="P689" i="1"/>
  <c r="P675" i="1"/>
  <c r="P640" i="1"/>
  <c r="P579" i="1"/>
  <c r="P584" i="1"/>
  <c r="P677" i="1" l="1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P1280" i="1" l="1"/>
  <c r="S980" i="1"/>
  <c r="P875" i="1" l="1"/>
  <c r="S869" i="1"/>
  <c r="P708" i="1"/>
  <c r="P701" i="1"/>
  <c r="P688" i="1"/>
  <c r="P679" i="1"/>
  <c r="P676" i="1"/>
  <c r="P660" i="1"/>
  <c r="P649" i="1"/>
  <c r="P646" i="1"/>
  <c r="P544" i="1"/>
  <c r="S428" i="1"/>
  <c r="S1281" i="1" l="1"/>
  <c r="T1280" i="8" l="1"/>
  <c r="S1280" i="8"/>
  <c r="R1280" i="8"/>
  <c r="E1272" i="8"/>
  <c r="E1505" i="8"/>
  <c r="E889" i="8"/>
  <c r="E1083" i="8"/>
  <c r="E1308" i="8"/>
  <c r="E1280" i="8" l="1"/>
  <c r="E1233" i="8"/>
  <c r="E428" i="8"/>
  <c r="E980" i="8" l="1"/>
  <c r="A22" i="9" l="1"/>
  <c r="A23" i="9" s="1"/>
  <c r="A24" i="9" s="1"/>
  <c r="A25" i="9" s="1"/>
  <c r="A26" i="9" s="1"/>
  <c r="A27" i="9" s="1"/>
  <c r="A28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5" i="9"/>
  <c r="P841" i="1" l="1"/>
  <c r="N1505" i="1" l="1"/>
  <c r="N1506" i="1"/>
  <c r="N1507" i="1"/>
  <c r="N1508" i="1"/>
  <c r="N1509" i="1"/>
  <c r="N1510" i="1"/>
  <c r="N1511" i="1"/>
  <c r="N1512" i="1"/>
  <c r="N1513" i="1"/>
  <c r="N1514" i="1"/>
  <c r="N1516" i="1"/>
  <c r="N1517" i="1"/>
  <c r="P157" i="1"/>
  <c r="P180" i="1"/>
  <c r="E1285" i="8" l="1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P1438" i="1" s="1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P1480" i="1" s="1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6" i="8"/>
  <c r="E1507" i="8"/>
  <c r="E1508" i="8"/>
  <c r="E1509" i="8"/>
  <c r="E1510" i="8"/>
  <c r="E1511" i="8"/>
  <c r="E1512" i="8"/>
  <c r="E1513" i="8"/>
  <c r="E1514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P1562" i="1" s="1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G1283" i="8"/>
  <c r="H1283" i="8"/>
  <c r="I1283" i="8"/>
  <c r="J1283" i="8"/>
  <c r="K1283" i="8"/>
  <c r="L1283" i="8"/>
  <c r="M1283" i="8"/>
  <c r="O1283" i="8"/>
  <c r="P1283" i="8"/>
  <c r="Q1283" i="8"/>
  <c r="F1283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P523" i="1" l="1"/>
  <c r="P522" i="1"/>
  <c r="P520" i="1"/>
  <c r="P519" i="1"/>
  <c r="P848" i="1"/>
  <c r="T542" i="1"/>
  <c r="P958" i="1"/>
  <c r="P678" i="1"/>
  <c r="P666" i="1"/>
  <c r="P664" i="1"/>
  <c r="P539" i="1"/>
  <c r="P524" i="1"/>
  <c r="P510" i="1"/>
  <c r="P501" i="1"/>
  <c r="P363" i="1"/>
  <c r="T326" i="1" l="1"/>
  <c r="S1737" i="1" l="1"/>
  <c r="S1732" i="1"/>
  <c r="S1701" i="1"/>
  <c r="T1698" i="8"/>
  <c r="N1283" i="8" l="1"/>
  <c r="S1515" i="1"/>
  <c r="S1283" i="8" l="1"/>
  <c r="T1283" i="8" l="1"/>
  <c r="R1283" i="8"/>
  <c r="P1515" i="1"/>
  <c r="N1515" i="1" l="1"/>
  <c r="E1515" i="8"/>
  <c r="V1515" i="1" l="1"/>
  <c r="U1515" i="1"/>
  <c r="P545" i="1"/>
  <c r="E545" i="8"/>
  <c r="E544" i="8" l="1"/>
  <c r="E543" i="8"/>
  <c r="O1698" i="1" l="1"/>
  <c r="P1698" i="1"/>
  <c r="Q1698" i="1"/>
  <c r="R1698" i="1"/>
  <c r="T1698" i="1"/>
  <c r="E1737" i="8"/>
  <c r="E1736" i="8"/>
  <c r="S1736" i="1" s="1"/>
  <c r="E1735" i="8"/>
  <c r="S1735" i="1" s="1"/>
  <c r="N1735" i="1" s="1"/>
  <c r="X1735" i="1" s="1"/>
  <c r="E1734" i="8"/>
  <c r="S1734" i="1" s="1"/>
  <c r="N1734" i="1" s="1"/>
  <c r="E1733" i="8"/>
  <c r="S1733" i="1" s="1"/>
  <c r="N1733" i="1" s="1"/>
  <c r="E1732" i="8"/>
  <c r="E1731" i="8"/>
  <c r="S1731" i="1" s="1"/>
  <c r="E1730" i="8"/>
  <c r="S1730" i="1" s="1"/>
  <c r="N1730" i="1" s="1"/>
  <c r="E1729" i="8"/>
  <c r="S1729" i="1" s="1"/>
  <c r="N1729" i="1" s="1"/>
  <c r="E1728" i="8"/>
  <c r="S1728" i="1" s="1"/>
  <c r="E1727" i="8"/>
  <c r="S1727" i="1" s="1"/>
  <c r="N1727" i="1" s="1"/>
  <c r="X1727" i="1" s="1"/>
  <c r="E1726" i="8"/>
  <c r="S1726" i="1" s="1"/>
  <c r="N1726" i="1" s="1"/>
  <c r="X1726" i="1" s="1"/>
  <c r="E1725" i="8"/>
  <c r="S1725" i="1" s="1"/>
  <c r="N1725" i="1" s="1"/>
  <c r="X1725" i="1" s="1"/>
  <c r="E1724" i="8"/>
  <c r="S1724" i="1" s="1"/>
  <c r="N1724" i="1" s="1"/>
  <c r="E1723" i="8"/>
  <c r="S1723" i="1" s="1"/>
  <c r="N1723" i="1" s="1"/>
  <c r="E1722" i="8"/>
  <c r="S1722" i="1" s="1"/>
  <c r="N1722" i="1" s="1"/>
  <c r="E1721" i="8"/>
  <c r="S1721" i="1" s="1"/>
  <c r="N1721" i="1" s="1"/>
  <c r="E1720" i="8"/>
  <c r="S1720" i="1" s="1"/>
  <c r="N1720" i="1" s="1"/>
  <c r="E1719" i="8"/>
  <c r="S1719" i="1" s="1"/>
  <c r="N1719" i="1" s="1"/>
  <c r="E1718" i="8"/>
  <c r="S1718" i="1" s="1"/>
  <c r="N1718" i="1" s="1"/>
  <c r="E1717" i="8"/>
  <c r="S1717" i="1" s="1"/>
  <c r="N1717" i="1" s="1"/>
  <c r="E1716" i="8"/>
  <c r="S1716" i="1" s="1"/>
  <c r="N1716" i="1" s="1"/>
  <c r="E1715" i="8"/>
  <c r="E1714" i="8"/>
  <c r="S1714" i="1" s="1"/>
  <c r="N1714" i="1" s="1"/>
  <c r="E1713" i="8"/>
  <c r="S1713" i="1" s="1"/>
  <c r="N1713" i="1" s="1"/>
  <c r="E1712" i="8"/>
  <c r="S1712" i="1" s="1"/>
  <c r="N1712" i="1" s="1"/>
  <c r="E1711" i="8"/>
  <c r="S1711" i="1" s="1"/>
  <c r="N1711" i="1" s="1"/>
  <c r="E1710" i="8"/>
  <c r="S1710" i="1" s="1"/>
  <c r="N1710" i="1" s="1"/>
  <c r="E1709" i="8"/>
  <c r="S1709" i="1" s="1"/>
  <c r="N1709" i="1" s="1"/>
  <c r="E1708" i="8"/>
  <c r="E1707" i="8"/>
  <c r="S1707" i="1" s="1"/>
  <c r="N1707" i="1" s="1"/>
  <c r="E1706" i="8"/>
  <c r="S1706" i="1" s="1"/>
  <c r="N1706" i="1" s="1"/>
  <c r="E1705" i="8"/>
  <c r="S1705" i="1" s="1"/>
  <c r="N1705" i="1" s="1"/>
  <c r="E1704" i="8"/>
  <c r="S1704" i="1" s="1"/>
  <c r="N1704" i="1" s="1"/>
  <c r="E1703" i="8"/>
  <c r="S1703" i="1" s="1"/>
  <c r="N1703" i="1" s="1"/>
  <c r="E1702" i="8"/>
  <c r="S1702" i="1" s="1"/>
  <c r="N1702" i="1" s="1"/>
  <c r="E1701" i="8"/>
  <c r="E1700" i="8"/>
  <c r="S1700" i="1" s="1"/>
  <c r="N1700" i="1" s="1"/>
  <c r="B1700" i="8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E1699" i="8"/>
  <c r="N1737" i="1"/>
  <c r="N1736" i="1"/>
  <c r="X1736" i="1" s="1"/>
  <c r="N1732" i="1"/>
  <c r="N1728" i="1"/>
  <c r="X1728" i="1" s="1"/>
  <c r="N1715" i="1"/>
  <c r="N1708" i="1"/>
  <c r="N1701" i="1"/>
  <c r="B1700" i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X1732" i="1" l="1"/>
  <c r="N1731" i="1"/>
  <c r="X1731" i="1" s="1"/>
  <c r="S642" i="1"/>
  <c r="P642" i="1" s="1"/>
  <c r="S1699" i="1"/>
  <c r="N1699" i="1" s="1"/>
  <c r="U1699" i="1" s="1"/>
  <c r="E1698" i="8"/>
  <c r="U1708" i="1"/>
  <c r="V1737" i="1"/>
  <c r="X1737" i="1"/>
  <c r="U1715" i="1"/>
  <c r="U1701" i="1"/>
  <c r="V1733" i="1"/>
  <c r="X1733" i="1"/>
  <c r="U1734" i="1"/>
  <c r="X1734" i="1"/>
  <c r="U1716" i="1"/>
  <c r="U1718" i="1"/>
  <c r="U1717" i="1"/>
  <c r="U1721" i="1"/>
  <c r="U1723" i="1"/>
  <c r="V1729" i="1"/>
  <c r="X1729" i="1"/>
  <c r="U1720" i="1"/>
  <c r="U1722" i="1"/>
  <c r="U1724" i="1"/>
  <c r="U1730" i="1"/>
  <c r="X1730" i="1"/>
  <c r="U1711" i="1"/>
  <c r="U1713" i="1"/>
  <c r="U1710" i="1"/>
  <c r="U1712" i="1"/>
  <c r="U1714" i="1"/>
  <c r="U1705" i="1"/>
  <c r="U1707" i="1"/>
  <c r="V1704" i="1"/>
  <c r="V1700" i="1"/>
  <c r="V1720" i="1"/>
  <c r="V1708" i="1"/>
  <c r="V1707" i="1"/>
  <c r="V1710" i="1"/>
  <c r="U1709" i="1"/>
  <c r="V1709" i="1"/>
  <c r="U1725" i="1"/>
  <c r="V1725" i="1"/>
  <c r="U1727" i="1"/>
  <c r="V1727" i="1"/>
  <c r="U1731" i="1"/>
  <c r="U1735" i="1"/>
  <c r="V1735" i="1"/>
  <c r="U1702" i="1"/>
  <c r="V1702" i="1"/>
  <c r="U1706" i="1"/>
  <c r="V1706" i="1"/>
  <c r="U1719" i="1"/>
  <c r="V1719" i="1"/>
  <c r="U1726" i="1"/>
  <c r="V1726" i="1"/>
  <c r="V1701" i="1"/>
  <c r="V1705" i="1"/>
  <c r="V1730" i="1"/>
  <c r="V1734" i="1"/>
  <c r="V1724" i="1"/>
  <c r="V1723" i="1"/>
  <c r="V1722" i="1"/>
  <c r="V1721" i="1"/>
  <c r="V1718" i="1"/>
  <c r="V1717" i="1"/>
  <c r="V1716" i="1"/>
  <c r="V1715" i="1"/>
  <c r="V1714" i="1"/>
  <c r="V1713" i="1"/>
  <c r="V1712" i="1"/>
  <c r="V1711" i="1"/>
  <c r="V1703" i="1"/>
  <c r="U1703" i="1"/>
  <c r="V1728" i="1"/>
  <c r="U1728" i="1"/>
  <c r="V1736" i="1"/>
  <c r="U1736" i="1"/>
  <c r="V1732" i="1"/>
  <c r="U1732" i="1"/>
  <c r="U1700" i="1"/>
  <c r="U1704" i="1"/>
  <c r="U1729" i="1"/>
  <c r="U1733" i="1"/>
  <c r="U1737" i="1"/>
  <c r="B544" i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V1731" i="1" l="1"/>
  <c r="N1698" i="1"/>
  <c r="V1699" i="1"/>
  <c r="S1698" i="1"/>
  <c r="AD1452" i="1"/>
  <c r="AD1393" i="1" l="1"/>
  <c r="AO1393" i="8"/>
  <c r="AO1452" i="8"/>
  <c r="AO1438" i="8"/>
  <c r="AO1503" i="8"/>
  <c r="AP1501" i="8"/>
  <c r="AO1500" i="8"/>
  <c r="AO1499" i="8"/>
  <c r="AO1502" i="8" l="1"/>
  <c r="AP1500" i="8"/>
  <c r="AP1438" i="8"/>
  <c r="AO1501" i="8"/>
  <c r="AP1504" i="8"/>
  <c r="AP1452" i="8"/>
  <c r="AO1439" i="8"/>
  <c r="AP1499" i="8"/>
  <c r="AP1439" i="8"/>
  <c r="AO1504" i="8"/>
  <c r="AP1503" i="8"/>
  <c r="AP1393" i="8"/>
  <c r="AQ1439" i="8" l="1"/>
  <c r="AQ1393" i="8"/>
  <c r="AQ1504" i="8"/>
  <c r="AQ1452" i="8"/>
  <c r="AQ1438" i="8"/>
  <c r="AQ1502" i="8"/>
  <c r="AP1502" i="8"/>
  <c r="AQ1499" i="8"/>
  <c r="AQ1503" i="8"/>
  <c r="BB1439" i="8" l="1"/>
  <c r="AN1502" i="8"/>
  <c r="AR1502" i="8" s="1"/>
  <c r="N1393" i="1"/>
  <c r="AN1438" i="8"/>
  <c r="AR1438" i="8" s="1"/>
  <c r="AN1503" i="8"/>
  <c r="AR1503" i="8" s="1"/>
  <c r="AQ1501" i="8"/>
  <c r="AQ1500" i="8"/>
  <c r="AN1439" i="8" l="1"/>
  <c r="AR1439" i="8" s="1"/>
  <c r="AD1503" i="1"/>
  <c r="N1439" i="1"/>
  <c r="BB1503" i="8"/>
  <c r="BB1502" i="8"/>
  <c r="AN1393" i="8"/>
  <c r="AR1393" i="8" s="1"/>
  <c r="BB1393" i="8"/>
  <c r="BB1438" i="8"/>
  <c r="N1438" i="1"/>
  <c r="AN1452" i="8"/>
  <c r="AR1452" i="8" s="1"/>
  <c r="BB1452" i="8"/>
  <c r="N1452" i="1"/>
  <c r="BB1501" i="8"/>
  <c r="AN1501" i="8"/>
  <c r="AR1501" i="8" s="1"/>
  <c r="U1503" i="1"/>
  <c r="V1503" i="1"/>
  <c r="AN1499" i="8"/>
  <c r="AR1499" i="8" s="1"/>
  <c r="BB1499" i="8"/>
  <c r="V1393" i="1"/>
  <c r="U1393" i="1"/>
  <c r="BB1500" i="8"/>
  <c r="AN1500" i="8"/>
  <c r="AR1500" i="8" s="1"/>
  <c r="AN1504" i="8"/>
  <c r="AR1504" i="8" s="1"/>
  <c r="BB1504" i="8"/>
  <c r="AD1438" i="1" l="1"/>
  <c r="V1439" i="1"/>
  <c r="AD1500" i="1"/>
  <c r="AD1499" i="1"/>
  <c r="AD1501" i="1"/>
  <c r="U1439" i="1"/>
  <c r="AD1439" i="1"/>
  <c r="V1502" i="1"/>
  <c r="V1438" i="1"/>
  <c r="U1502" i="1"/>
  <c r="AD1502" i="1"/>
  <c r="U1438" i="1"/>
  <c r="V1504" i="1"/>
  <c r="U1504" i="1"/>
  <c r="AD1504" i="1"/>
  <c r="V1452" i="1"/>
  <c r="U1452" i="1"/>
  <c r="V1500" i="1"/>
  <c r="U1500" i="1"/>
  <c r="V1499" i="1"/>
  <c r="U1499" i="1"/>
  <c r="U1501" i="1"/>
  <c r="V1501" i="1"/>
  <c r="N1599" i="1" l="1"/>
  <c r="N618" i="1"/>
  <c r="N617" i="1"/>
  <c r="BC979" i="8" l="1"/>
  <c r="BB362" i="8" l="1"/>
  <c r="BB355" i="8"/>
  <c r="BD979" i="8"/>
  <c r="BB348" i="8" l="1"/>
  <c r="N362" i="1"/>
  <c r="BB344" i="8"/>
  <c r="BB345" i="8"/>
  <c r="BB349" i="8"/>
  <c r="BB346" i="8"/>
  <c r="BB343" i="8"/>
  <c r="BB352" i="8"/>
  <c r="BB350" i="8"/>
  <c r="BB354" i="8"/>
  <c r="BB347" i="8"/>
  <c r="BB353" i="8"/>
  <c r="BB351" i="8"/>
  <c r="AF1697" i="1" l="1"/>
  <c r="AE1697" i="1"/>
  <c r="AF1696" i="1"/>
  <c r="AE1696" i="1"/>
  <c r="AF1695" i="1"/>
  <c r="AE1695" i="1"/>
  <c r="AF1694" i="1"/>
  <c r="AE1694" i="1"/>
  <c r="AF1692" i="1"/>
  <c r="AE1692" i="1"/>
  <c r="AF1691" i="1"/>
  <c r="AE1691" i="1"/>
  <c r="AF1690" i="1"/>
  <c r="AE1690" i="1"/>
  <c r="AF1689" i="1"/>
  <c r="AE1689" i="1"/>
  <c r="AF1688" i="1"/>
  <c r="AE1688" i="1"/>
  <c r="AF1687" i="1"/>
  <c r="AE1687" i="1"/>
  <c r="AF1686" i="1"/>
  <c r="AE1686" i="1"/>
  <c r="AF1685" i="1"/>
  <c r="AE1685" i="1"/>
  <c r="AF1674" i="1"/>
  <c r="AE1674" i="1"/>
  <c r="AF1673" i="1"/>
  <c r="AE1673" i="1"/>
  <c r="AF1672" i="1"/>
  <c r="AE1672" i="1"/>
  <c r="AF1671" i="1"/>
  <c r="AE1671" i="1"/>
  <c r="AF1670" i="1"/>
  <c r="AE1670" i="1"/>
  <c r="AF1669" i="1"/>
  <c r="AE1669" i="1"/>
  <c r="AF1668" i="1"/>
  <c r="AE1668" i="1"/>
  <c r="AF1667" i="1"/>
  <c r="AE1667" i="1"/>
  <c r="AF1666" i="1"/>
  <c r="AE1666" i="1"/>
  <c r="AF1665" i="1"/>
  <c r="AE1665" i="1"/>
  <c r="AF1664" i="1"/>
  <c r="AE1664" i="1"/>
  <c r="AF1663" i="1"/>
  <c r="AE1663" i="1"/>
  <c r="AF1662" i="1"/>
  <c r="AE1662" i="1"/>
  <c r="AF1661" i="1"/>
  <c r="AE1661" i="1"/>
  <c r="AF1660" i="1"/>
  <c r="AE1660" i="1"/>
  <c r="AF1659" i="1"/>
  <c r="AE1659" i="1"/>
  <c r="AF1658" i="1"/>
  <c r="AE1658" i="1"/>
  <c r="AF1657" i="1"/>
  <c r="AE1657" i="1"/>
  <c r="AF1656" i="1"/>
  <c r="AE1656" i="1"/>
  <c r="AF1655" i="1"/>
  <c r="AE1655" i="1"/>
  <c r="AF1654" i="1"/>
  <c r="AE1654" i="1"/>
  <c r="AF1653" i="1"/>
  <c r="AE1653" i="1"/>
  <c r="AF1652" i="1"/>
  <c r="AE1652" i="1"/>
  <c r="AF1651" i="1"/>
  <c r="AE1651" i="1"/>
  <c r="AF1650" i="1"/>
  <c r="AE1650" i="1"/>
  <c r="AF1649" i="1"/>
  <c r="AE1649" i="1"/>
  <c r="AF1648" i="1"/>
  <c r="AE1648" i="1"/>
  <c r="AF1647" i="1"/>
  <c r="AE1647" i="1"/>
  <c r="AF1646" i="1"/>
  <c r="AE1646" i="1"/>
  <c r="AF1645" i="1"/>
  <c r="AE1645" i="1"/>
  <c r="AF1644" i="1"/>
  <c r="AE1644" i="1"/>
  <c r="AF1643" i="1"/>
  <c r="AE1643" i="1"/>
  <c r="AF1642" i="1"/>
  <c r="AE1642" i="1"/>
  <c r="AF1641" i="1"/>
  <c r="AE1641" i="1"/>
  <c r="AF1640" i="1"/>
  <c r="AE1640" i="1"/>
  <c r="AF1639" i="1"/>
  <c r="AE1639" i="1"/>
  <c r="AF1638" i="1"/>
  <c r="AE1638" i="1"/>
  <c r="AF1637" i="1"/>
  <c r="AE1637" i="1"/>
  <c r="AF1636" i="1"/>
  <c r="AE1636" i="1"/>
  <c r="AF1635" i="1"/>
  <c r="AE1635" i="1"/>
  <c r="AF1621" i="1"/>
  <c r="AE1621" i="1"/>
  <c r="AF1620" i="1"/>
  <c r="AE1620" i="1"/>
  <c r="AF1619" i="1"/>
  <c r="AE1619" i="1"/>
  <c r="AF1618" i="1"/>
  <c r="AE1618" i="1"/>
  <c r="AF1617" i="1"/>
  <c r="AE1617" i="1"/>
  <c r="AF1616" i="1"/>
  <c r="AE1616" i="1"/>
  <c r="AF1615" i="1"/>
  <c r="AE1615" i="1"/>
  <c r="AF1614" i="1"/>
  <c r="AE1614" i="1"/>
  <c r="AF1613" i="1"/>
  <c r="AE1613" i="1"/>
  <c r="AF1612" i="1"/>
  <c r="AE1612" i="1"/>
  <c r="AF1611" i="1"/>
  <c r="AE1611" i="1"/>
  <c r="AF1610" i="1"/>
  <c r="AE1610" i="1"/>
  <c r="AF1609" i="1"/>
  <c r="AE1609" i="1"/>
  <c r="AF1608" i="1"/>
  <c r="AE1608" i="1"/>
  <c r="AF1607" i="1"/>
  <c r="AE1607" i="1"/>
  <c r="AF1606" i="1"/>
  <c r="AE1606" i="1"/>
  <c r="AF1605" i="1"/>
  <c r="AE1605" i="1"/>
  <c r="AF1600" i="1"/>
  <c r="AE1600" i="1"/>
  <c r="AF1599" i="1"/>
  <c r="AE1599" i="1"/>
  <c r="AF1598" i="1"/>
  <c r="AE1598" i="1"/>
  <c r="AF1597" i="1"/>
  <c r="AE1597" i="1"/>
  <c r="AF1596" i="1"/>
  <c r="AE1596" i="1"/>
  <c r="AF1595" i="1"/>
  <c r="AE1595" i="1"/>
  <c r="AF1594" i="1"/>
  <c r="AE1594" i="1"/>
  <c r="AF1593" i="1"/>
  <c r="AE1593" i="1"/>
  <c r="AF1592" i="1"/>
  <c r="AE1592" i="1"/>
  <c r="AF1591" i="1"/>
  <c r="AE1591" i="1"/>
  <c r="AF1590" i="1"/>
  <c r="AE1590" i="1"/>
  <c r="AF1589" i="1"/>
  <c r="AE1589" i="1"/>
  <c r="AF1588" i="1"/>
  <c r="AE1588" i="1"/>
  <c r="AF1587" i="1"/>
  <c r="AE1587" i="1"/>
  <c r="AF1586" i="1"/>
  <c r="AE1586" i="1"/>
  <c r="AF1585" i="1"/>
  <c r="AE1585" i="1"/>
  <c r="AF1584" i="1"/>
  <c r="AE1584" i="1"/>
  <c r="AF1583" i="1"/>
  <c r="AE1583" i="1"/>
  <c r="AF1582" i="1"/>
  <c r="AE1582" i="1"/>
  <c r="AF1581" i="1"/>
  <c r="AE1581" i="1"/>
  <c r="AF1580" i="1"/>
  <c r="AE1580" i="1"/>
  <c r="AF1579" i="1"/>
  <c r="AE1579" i="1"/>
  <c r="AF1577" i="1"/>
  <c r="AE1577" i="1"/>
  <c r="AF1575" i="1"/>
  <c r="AE1575" i="1"/>
  <c r="AF1574" i="1"/>
  <c r="AE1574" i="1"/>
  <c r="AF1573" i="1"/>
  <c r="AE1573" i="1"/>
  <c r="AF1572" i="1"/>
  <c r="AE1572" i="1"/>
  <c r="AF1571" i="1"/>
  <c r="AE1571" i="1"/>
  <c r="AF1570" i="1"/>
  <c r="AE1570" i="1"/>
  <c r="AF1569" i="1"/>
  <c r="AE1569" i="1"/>
  <c r="AF1568" i="1"/>
  <c r="AE1568" i="1"/>
  <c r="AF1567" i="1"/>
  <c r="AE1567" i="1"/>
  <c r="AF1566" i="1"/>
  <c r="AE1566" i="1"/>
  <c r="AF1565" i="1"/>
  <c r="AE1565" i="1"/>
  <c r="AF1564" i="1"/>
  <c r="AE1564" i="1"/>
  <c r="AF1563" i="1"/>
  <c r="AE1563" i="1"/>
  <c r="AF1562" i="1"/>
  <c r="AE1562" i="1"/>
  <c r="AF1561" i="1"/>
  <c r="AE1561" i="1"/>
  <c r="AF1560" i="1"/>
  <c r="AE1560" i="1"/>
  <c r="AF1559" i="1"/>
  <c r="AE1559" i="1"/>
  <c r="AF1558" i="1"/>
  <c r="AE1558" i="1"/>
  <c r="AF1557" i="1"/>
  <c r="AE1557" i="1"/>
  <c r="AF1556" i="1"/>
  <c r="AE1556" i="1"/>
  <c r="AF1555" i="1"/>
  <c r="AE1555" i="1"/>
  <c r="AF1554" i="1"/>
  <c r="AE1554" i="1"/>
  <c r="AF1553" i="1"/>
  <c r="AE1553" i="1"/>
  <c r="AF1552" i="1"/>
  <c r="AE1552" i="1"/>
  <c r="AF1550" i="1"/>
  <c r="AE1550" i="1"/>
  <c r="AF1549" i="1"/>
  <c r="AE1549" i="1"/>
  <c r="AF1548" i="1"/>
  <c r="AE1548" i="1"/>
  <c r="AF1547" i="1"/>
  <c r="AE1547" i="1"/>
  <c r="AF1546" i="1"/>
  <c r="AE1546" i="1"/>
  <c r="AF1545" i="1"/>
  <c r="AE1545" i="1"/>
  <c r="AF1544" i="1"/>
  <c r="AE1544" i="1"/>
  <c r="AF1543" i="1"/>
  <c r="AE1543" i="1"/>
  <c r="AF1542" i="1"/>
  <c r="AE1542" i="1"/>
  <c r="AF1541" i="1"/>
  <c r="AE1541" i="1"/>
  <c r="AF1540" i="1"/>
  <c r="AE1540" i="1"/>
  <c r="AF1539" i="1"/>
  <c r="AE1539" i="1"/>
  <c r="AF1538" i="1"/>
  <c r="AE1538" i="1"/>
  <c r="AF1537" i="1"/>
  <c r="AE1537" i="1"/>
  <c r="AF1536" i="1"/>
  <c r="AE1536" i="1"/>
  <c r="AF1535" i="1"/>
  <c r="AE1535" i="1"/>
  <c r="AF1534" i="1"/>
  <c r="AE1534" i="1"/>
  <c r="AF1533" i="1"/>
  <c r="AE1533" i="1"/>
  <c r="AF1532" i="1"/>
  <c r="AE1532" i="1"/>
  <c r="AF1531" i="1"/>
  <c r="AE1531" i="1"/>
  <c r="AF1530" i="1"/>
  <c r="AE1530" i="1"/>
  <c r="AF1529" i="1"/>
  <c r="AE1529" i="1"/>
  <c r="AF1528" i="1"/>
  <c r="AE1528" i="1"/>
  <c r="AF1527" i="1"/>
  <c r="AE1527" i="1"/>
  <c r="AF1526" i="1"/>
  <c r="AE1526" i="1"/>
  <c r="AF1525" i="1"/>
  <c r="AE1525" i="1"/>
  <c r="AF1524" i="1"/>
  <c r="AE1524" i="1"/>
  <c r="AF1523" i="1"/>
  <c r="AE1523" i="1"/>
  <c r="AF1522" i="1"/>
  <c r="AE1522" i="1"/>
  <c r="AF1521" i="1"/>
  <c r="AE1521" i="1"/>
  <c r="AF1520" i="1"/>
  <c r="AE1520" i="1"/>
  <c r="AF1519" i="1"/>
  <c r="AE1519" i="1"/>
  <c r="AF1518" i="1"/>
  <c r="AE1518" i="1"/>
  <c r="AF1517" i="1"/>
  <c r="AE1517" i="1"/>
  <c r="AF1516" i="1"/>
  <c r="AE1516" i="1"/>
  <c r="AF1514" i="1"/>
  <c r="AE1514" i="1"/>
  <c r="AF1513" i="1"/>
  <c r="AE1513" i="1"/>
  <c r="AF1512" i="1"/>
  <c r="AE1512" i="1"/>
  <c r="AF1511" i="1"/>
  <c r="AE1511" i="1"/>
  <c r="AF1510" i="1"/>
  <c r="AE1510" i="1"/>
  <c r="AF1509" i="1"/>
  <c r="AE1509" i="1"/>
  <c r="AF1508" i="1"/>
  <c r="AE1508" i="1"/>
  <c r="AF1506" i="1"/>
  <c r="AE1506" i="1"/>
  <c r="AF1505" i="1"/>
  <c r="AE1505" i="1"/>
  <c r="AF1498" i="1"/>
  <c r="AE1498" i="1"/>
  <c r="AF1497" i="1"/>
  <c r="AE1497" i="1"/>
  <c r="AF1496" i="1"/>
  <c r="AE1496" i="1"/>
  <c r="AF1495" i="1"/>
  <c r="AE1495" i="1"/>
  <c r="AF1494" i="1"/>
  <c r="AE1494" i="1"/>
  <c r="AF1493" i="1"/>
  <c r="AE1493" i="1"/>
  <c r="AF1492" i="1"/>
  <c r="AE1492" i="1"/>
  <c r="AF1491" i="1"/>
  <c r="AE1491" i="1"/>
  <c r="AF1490" i="1"/>
  <c r="AE1490" i="1"/>
  <c r="AF1489" i="1"/>
  <c r="AE1489" i="1"/>
  <c r="AF1488" i="1"/>
  <c r="AE1488" i="1"/>
  <c r="AF1487" i="1"/>
  <c r="AE1487" i="1"/>
  <c r="AF1486" i="1"/>
  <c r="AE1486" i="1"/>
  <c r="AF1485" i="1"/>
  <c r="AE1485" i="1"/>
  <c r="AF1484" i="1"/>
  <c r="AE1484" i="1"/>
  <c r="AF1483" i="1"/>
  <c r="AE1483" i="1"/>
  <c r="AF1482" i="1"/>
  <c r="AE1482" i="1"/>
  <c r="AF1481" i="1"/>
  <c r="AE1481" i="1"/>
  <c r="AF1480" i="1"/>
  <c r="AE1480" i="1"/>
  <c r="AF1479" i="1"/>
  <c r="AE1479" i="1"/>
  <c r="AF1478" i="1"/>
  <c r="AE1478" i="1"/>
  <c r="AF1477" i="1"/>
  <c r="AE1477" i="1"/>
  <c r="AF1476" i="1"/>
  <c r="AE1476" i="1"/>
  <c r="AF1475" i="1"/>
  <c r="AE1475" i="1"/>
  <c r="AF1474" i="1"/>
  <c r="AE1474" i="1"/>
  <c r="AF1473" i="1"/>
  <c r="AE1473" i="1"/>
  <c r="AF1472" i="1"/>
  <c r="AE1472" i="1"/>
  <c r="AF1471" i="1"/>
  <c r="AE1471" i="1"/>
  <c r="AF1470" i="1"/>
  <c r="AE1470" i="1"/>
  <c r="AF1469" i="1"/>
  <c r="AE1469" i="1"/>
  <c r="AF1468" i="1"/>
  <c r="AE1468" i="1"/>
  <c r="AF1467" i="1"/>
  <c r="AE1467" i="1"/>
  <c r="AF1466" i="1"/>
  <c r="AE1466" i="1"/>
  <c r="AF1465" i="1"/>
  <c r="AE1465" i="1"/>
  <c r="AF1464" i="1"/>
  <c r="AE1464" i="1"/>
  <c r="AF1463" i="1"/>
  <c r="AE1463" i="1"/>
  <c r="AF1462" i="1"/>
  <c r="AE1462" i="1"/>
  <c r="AF1461" i="1"/>
  <c r="AE1461" i="1"/>
  <c r="AF1460" i="1"/>
  <c r="AE1460" i="1"/>
  <c r="AF1459" i="1"/>
  <c r="AE1459" i="1"/>
  <c r="AF1458" i="1"/>
  <c r="AE1458" i="1"/>
  <c r="AF1457" i="1"/>
  <c r="AE1457" i="1"/>
  <c r="AF1456" i="1"/>
  <c r="AE1456" i="1"/>
  <c r="AF1455" i="1"/>
  <c r="AE1455" i="1"/>
  <c r="AF1454" i="1"/>
  <c r="AE1454" i="1"/>
  <c r="AF1453" i="1"/>
  <c r="AE1453" i="1"/>
  <c r="AF1451" i="1"/>
  <c r="AE1451" i="1"/>
  <c r="AF1450" i="1"/>
  <c r="AE1450" i="1"/>
  <c r="AF1448" i="1"/>
  <c r="AE1448" i="1"/>
  <c r="AF1447" i="1"/>
  <c r="AE1447" i="1"/>
  <c r="AF1445" i="1"/>
  <c r="AE1445" i="1"/>
  <c r="AF1444" i="1"/>
  <c r="AE1444" i="1"/>
  <c r="AF1443" i="1"/>
  <c r="AE1443" i="1"/>
  <c r="AF1437" i="1"/>
  <c r="AE1437" i="1"/>
  <c r="AF1436" i="1"/>
  <c r="AE1436" i="1"/>
  <c r="AF1435" i="1"/>
  <c r="AE1435" i="1"/>
  <c r="AF1434" i="1"/>
  <c r="AE1434" i="1"/>
  <c r="AF1433" i="1"/>
  <c r="AE1433" i="1"/>
  <c r="AF1432" i="1"/>
  <c r="AE1432" i="1"/>
  <c r="AF1431" i="1"/>
  <c r="AE1431" i="1"/>
  <c r="AF1430" i="1"/>
  <c r="AE1430" i="1"/>
  <c r="AF1429" i="1"/>
  <c r="AE1429" i="1"/>
  <c r="AF1428" i="1"/>
  <c r="AE1428" i="1"/>
  <c r="AF1427" i="1"/>
  <c r="AE1427" i="1"/>
  <c r="AF1426" i="1"/>
  <c r="AE1426" i="1"/>
  <c r="AF1423" i="1"/>
  <c r="AE1423" i="1"/>
  <c r="AF1422" i="1"/>
  <c r="AE1422" i="1"/>
  <c r="AF1421" i="1"/>
  <c r="AE1421" i="1"/>
  <c r="AF1420" i="1"/>
  <c r="AE1420" i="1"/>
  <c r="AF1419" i="1"/>
  <c r="AE1419" i="1"/>
  <c r="AF1418" i="1"/>
  <c r="AE1418" i="1"/>
  <c r="AF1417" i="1"/>
  <c r="AE1417" i="1"/>
  <c r="AF1416" i="1"/>
  <c r="AE1416" i="1"/>
  <c r="AF1415" i="1"/>
  <c r="AE1415" i="1"/>
  <c r="AF1414" i="1"/>
  <c r="AE1414" i="1"/>
  <c r="AF1413" i="1"/>
  <c r="AE1413" i="1"/>
  <c r="AF1412" i="1"/>
  <c r="AE1412" i="1"/>
  <c r="AF1411" i="1"/>
  <c r="AE1411" i="1"/>
  <c r="AF1410" i="1"/>
  <c r="AE1410" i="1"/>
  <c r="AF1409" i="1"/>
  <c r="AE1409" i="1"/>
  <c r="AF1408" i="1"/>
  <c r="AE1408" i="1"/>
  <c r="AF1406" i="1"/>
  <c r="AE1406" i="1"/>
  <c r="AF1405" i="1"/>
  <c r="AE1405" i="1"/>
  <c r="AF1404" i="1"/>
  <c r="AE1404" i="1"/>
  <c r="AF1403" i="1"/>
  <c r="AE1403" i="1"/>
  <c r="AF1402" i="1"/>
  <c r="AE1402" i="1"/>
  <c r="AF1400" i="1"/>
  <c r="AE1400" i="1"/>
  <c r="AF1399" i="1"/>
  <c r="AE1399" i="1"/>
  <c r="AF1398" i="1"/>
  <c r="AE1398" i="1"/>
  <c r="AF1397" i="1"/>
  <c r="AE1397" i="1"/>
  <c r="AF1396" i="1"/>
  <c r="AE1396" i="1"/>
  <c r="AF1395" i="1"/>
  <c r="AE1395" i="1"/>
  <c r="AF1394" i="1"/>
  <c r="AE1394" i="1"/>
  <c r="AF1392" i="1"/>
  <c r="AE1392" i="1"/>
  <c r="AF1391" i="1"/>
  <c r="AE1391" i="1"/>
  <c r="AF1390" i="1"/>
  <c r="AE1390" i="1"/>
  <c r="AF1389" i="1"/>
  <c r="AE1389" i="1"/>
  <c r="AF1388" i="1"/>
  <c r="AE1388" i="1"/>
  <c r="AF1387" i="1"/>
  <c r="AE1387" i="1"/>
  <c r="AF1386" i="1"/>
  <c r="AE1386" i="1"/>
  <c r="AF1385" i="1"/>
  <c r="AE1385" i="1"/>
  <c r="AF1384" i="1"/>
  <c r="AE1384" i="1"/>
  <c r="AF1383" i="1"/>
  <c r="AE1383" i="1"/>
  <c r="AF1382" i="1"/>
  <c r="AE1382" i="1"/>
  <c r="AF1381" i="1"/>
  <c r="AE1381" i="1"/>
  <c r="AF1379" i="1"/>
  <c r="AE1379" i="1"/>
  <c r="AF1378" i="1"/>
  <c r="AE1378" i="1"/>
  <c r="AF1377" i="1"/>
  <c r="AE1377" i="1"/>
  <c r="AF1376" i="1"/>
  <c r="AE1376" i="1"/>
  <c r="AF1375" i="1"/>
  <c r="AE1375" i="1"/>
  <c r="AF1374" i="1"/>
  <c r="AE1374" i="1"/>
  <c r="AF1373" i="1"/>
  <c r="AE1373" i="1"/>
  <c r="AF1372" i="1"/>
  <c r="AE1372" i="1"/>
  <c r="AF1371" i="1"/>
  <c r="AE1371" i="1"/>
  <c r="AF1370" i="1"/>
  <c r="AE1370" i="1"/>
  <c r="AF1369" i="1"/>
  <c r="AE1369" i="1"/>
  <c r="AF1368" i="1"/>
  <c r="AE1368" i="1"/>
  <c r="AF1367" i="1"/>
  <c r="AE1367" i="1"/>
  <c r="AF1366" i="1"/>
  <c r="AE1366" i="1"/>
  <c r="AF1365" i="1"/>
  <c r="AE1365" i="1"/>
  <c r="AF1364" i="1"/>
  <c r="AE1364" i="1"/>
  <c r="AF1363" i="1"/>
  <c r="AE1363" i="1"/>
  <c r="AF1362" i="1"/>
  <c r="AE1362" i="1"/>
  <c r="AF1361" i="1"/>
  <c r="AE1361" i="1"/>
  <c r="AF1360" i="1"/>
  <c r="AE1360" i="1"/>
  <c r="AF1359" i="1"/>
  <c r="AE1359" i="1"/>
  <c r="AF1358" i="1"/>
  <c r="AE1358" i="1"/>
  <c r="AF1357" i="1"/>
  <c r="AE1357" i="1"/>
  <c r="AF1356" i="1"/>
  <c r="AE1356" i="1"/>
  <c r="AF1355" i="1"/>
  <c r="AE1355" i="1"/>
  <c r="AF1354" i="1"/>
  <c r="AE1354" i="1"/>
  <c r="AF1353" i="1"/>
  <c r="AE1353" i="1"/>
  <c r="AF1352" i="1"/>
  <c r="AE1352" i="1"/>
  <c r="AF1351" i="1"/>
  <c r="AE1351" i="1"/>
  <c r="AF1350" i="1"/>
  <c r="AE1350" i="1"/>
  <c r="AF1349" i="1"/>
  <c r="AE1349" i="1"/>
  <c r="AF1348" i="1"/>
  <c r="AE1348" i="1"/>
  <c r="AF1347" i="1"/>
  <c r="AE1347" i="1"/>
  <c r="AF1346" i="1"/>
  <c r="AE1346" i="1"/>
  <c r="AF1345" i="1"/>
  <c r="AE1345" i="1"/>
  <c r="AF1344" i="1"/>
  <c r="AE1344" i="1"/>
  <c r="AF1343" i="1"/>
  <c r="AE1343" i="1"/>
  <c r="AF1342" i="1"/>
  <c r="AE1342" i="1"/>
  <c r="AF1341" i="1"/>
  <c r="AE1341" i="1"/>
  <c r="AF1340" i="1"/>
  <c r="AE1340" i="1"/>
  <c r="AF1339" i="1"/>
  <c r="AE1339" i="1"/>
  <c r="AF1338" i="1"/>
  <c r="AE1338" i="1"/>
  <c r="AF1337" i="1"/>
  <c r="AE1337" i="1"/>
  <c r="AF1336" i="1"/>
  <c r="AE1336" i="1"/>
  <c r="AF1335" i="1"/>
  <c r="AE1335" i="1"/>
  <c r="AF1334" i="1"/>
  <c r="AE1334" i="1"/>
  <c r="AF1332" i="1"/>
  <c r="AE1332" i="1"/>
  <c r="AF1331" i="1"/>
  <c r="AE1331" i="1"/>
  <c r="AF1330" i="1"/>
  <c r="AE1330" i="1"/>
  <c r="AF1329" i="1"/>
  <c r="AE1329" i="1"/>
  <c r="AF1328" i="1"/>
  <c r="AE1328" i="1"/>
  <c r="AF1327" i="1"/>
  <c r="AE1327" i="1"/>
  <c r="AF1326" i="1"/>
  <c r="AE1326" i="1"/>
  <c r="AF1325" i="1"/>
  <c r="AE1325" i="1"/>
  <c r="AF1324" i="1"/>
  <c r="AE1324" i="1"/>
  <c r="AF1323" i="1"/>
  <c r="AE1323" i="1"/>
  <c r="AF1322" i="1"/>
  <c r="AE1322" i="1"/>
  <c r="AF1321" i="1"/>
  <c r="AE1321" i="1"/>
  <c r="AF1320" i="1"/>
  <c r="AE1320" i="1"/>
  <c r="AF1319" i="1"/>
  <c r="AE1319" i="1"/>
  <c r="AF1318" i="1"/>
  <c r="AE1318" i="1"/>
  <c r="AF1317" i="1"/>
  <c r="AE1317" i="1"/>
  <c r="AF1316" i="1"/>
  <c r="AE1316" i="1"/>
  <c r="AF1315" i="1"/>
  <c r="AE1315" i="1"/>
  <c r="AF1314" i="1"/>
  <c r="AE1314" i="1"/>
  <c r="AF1313" i="1"/>
  <c r="AE1313" i="1"/>
  <c r="AF1312" i="1"/>
  <c r="AE1312" i="1"/>
  <c r="AF1311" i="1"/>
  <c r="AE1311" i="1"/>
  <c r="AF1310" i="1"/>
  <c r="AE1310" i="1"/>
  <c r="AF1309" i="1"/>
  <c r="AE1309" i="1"/>
  <c r="AF1308" i="1"/>
  <c r="AE1308" i="1"/>
  <c r="AF1307" i="1"/>
  <c r="AE1307" i="1"/>
  <c r="AF1306" i="1"/>
  <c r="AE1306" i="1"/>
  <c r="AF1305" i="1"/>
  <c r="AE1305" i="1"/>
  <c r="AF1304" i="1"/>
  <c r="AE1304" i="1"/>
  <c r="AF1303" i="1"/>
  <c r="AE1303" i="1"/>
  <c r="AF1302" i="1"/>
  <c r="AE1302" i="1"/>
  <c r="AF1301" i="1"/>
  <c r="AE1301" i="1"/>
  <c r="AF1300" i="1"/>
  <c r="AE1300" i="1"/>
  <c r="AF1299" i="1"/>
  <c r="AE1299" i="1"/>
  <c r="AF1298" i="1"/>
  <c r="AE1298" i="1"/>
  <c r="AF1297" i="1"/>
  <c r="AE1297" i="1"/>
  <c r="AF1296" i="1"/>
  <c r="AE1296" i="1"/>
  <c r="AF1295" i="1"/>
  <c r="AE1295" i="1"/>
  <c r="AF1294" i="1"/>
  <c r="AE1294" i="1"/>
  <c r="AF1293" i="1"/>
  <c r="AE1293" i="1"/>
  <c r="AF1292" i="1"/>
  <c r="AE1292" i="1"/>
  <c r="AF1291" i="1"/>
  <c r="AE1291" i="1"/>
  <c r="AF1290" i="1"/>
  <c r="AE1290" i="1"/>
  <c r="AF1289" i="1"/>
  <c r="AE1289" i="1"/>
  <c r="AF1288" i="1"/>
  <c r="AE1288" i="1"/>
  <c r="AF1287" i="1"/>
  <c r="AE1287" i="1"/>
  <c r="AF1286" i="1"/>
  <c r="AE1286" i="1"/>
  <c r="AF1285" i="1"/>
  <c r="AE1285" i="1"/>
  <c r="AF1284" i="1"/>
  <c r="AE1284" i="1"/>
  <c r="K886" i="8" l="1"/>
  <c r="L886" i="8" l="1"/>
  <c r="BB365" i="8" l="1"/>
  <c r="N365" i="1"/>
  <c r="AF1622" i="1"/>
  <c r="AE1622" i="1"/>
  <c r="AF1623" i="1"/>
  <c r="AE1623" i="1"/>
  <c r="AF1624" i="1"/>
  <c r="AE1624" i="1"/>
  <c r="AF1625" i="1"/>
  <c r="AE1625" i="1"/>
  <c r="AF1626" i="1"/>
  <c r="AE1626" i="1"/>
  <c r="AF1627" i="1"/>
  <c r="AE1627" i="1"/>
  <c r="AF1628" i="1"/>
  <c r="AE1628" i="1"/>
  <c r="AF1629" i="1"/>
  <c r="AE1629" i="1"/>
  <c r="AF1630" i="1"/>
  <c r="AE1630" i="1"/>
  <c r="AF1631" i="1"/>
  <c r="AE1631" i="1"/>
  <c r="AF1632" i="1"/>
  <c r="AE1632" i="1"/>
  <c r="AF1633" i="1"/>
  <c r="AE1633" i="1"/>
  <c r="AF1634" i="1"/>
  <c r="AE1634" i="1"/>
  <c r="AQ1697" i="8"/>
  <c r="AP1697" i="8"/>
  <c r="AO1697" i="8"/>
  <c r="N1697" i="1"/>
  <c r="AQ1696" i="8"/>
  <c r="AP1696" i="8"/>
  <c r="AO1696" i="8"/>
  <c r="N1696" i="1"/>
  <c r="AQ1695" i="8"/>
  <c r="AP1695" i="8"/>
  <c r="AO1695" i="8"/>
  <c r="N1695" i="1"/>
  <c r="AQ1694" i="8"/>
  <c r="AP1694" i="8"/>
  <c r="AO1694" i="8"/>
  <c r="N1694" i="1"/>
  <c r="AQ1693" i="8"/>
  <c r="AP1693" i="8"/>
  <c r="AO1693" i="8"/>
  <c r="N1693" i="1"/>
  <c r="AQ1692" i="8"/>
  <c r="AP1692" i="8"/>
  <c r="AO1692" i="8"/>
  <c r="N1692" i="1"/>
  <c r="AQ1691" i="8"/>
  <c r="AP1691" i="8"/>
  <c r="AO1691" i="8"/>
  <c r="N1691" i="1"/>
  <c r="AQ1690" i="8"/>
  <c r="AP1690" i="8"/>
  <c r="AO1690" i="8"/>
  <c r="N1690" i="1"/>
  <c r="AQ1689" i="8"/>
  <c r="AP1689" i="8"/>
  <c r="AO1689" i="8"/>
  <c r="N1689" i="1"/>
  <c r="AQ1688" i="8"/>
  <c r="AP1688" i="8"/>
  <c r="AO1688" i="8"/>
  <c r="N1688" i="1"/>
  <c r="AQ1687" i="8"/>
  <c r="AP1687" i="8"/>
  <c r="AO1687" i="8"/>
  <c r="N1687" i="1"/>
  <c r="AQ1686" i="8"/>
  <c r="AP1686" i="8"/>
  <c r="AO1686" i="8"/>
  <c r="N1686" i="1"/>
  <c r="AQ1685" i="8"/>
  <c r="AP1685" i="8"/>
  <c r="AO1685" i="8"/>
  <c r="N1685" i="1"/>
  <c r="AQ1684" i="8"/>
  <c r="AP1684" i="8"/>
  <c r="AO1684" i="8"/>
  <c r="N1684" i="1"/>
  <c r="AQ1683" i="8"/>
  <c r="AP1683" i="8"/>
  <c r="AO1683" i="8"/>
  <c r="N1683" i="1"/>
  <c r="AQ1682" i="8"/>
  <c r="AP1682" i="8"/>
  <c r="AO1682" i="8"/>
  <c r="N1682" i="1"/>
  <c r="AQ1681" i="8"/>
  <c r="AP1681" i="8"/>
  <c r="AO1681" i="8"/>
  <c r="N1681" i="1"/>
  <c r="AQ1680" i="8"/>
  <c r="AP1680" i="8"/>
  <c r="AO1680" i="8"/>
  <c r="N1680" i="1"/>
  <c r="AQ1679" i="8"/>
  <c r="AP1679" i="8"/>
  <c r="AO1679" i="8"/>
  <c r="N1679" i="1"/>
  <c r="AQ1678" i="8"/>
  <c r="AP1678" i="8"/>
  <c r="AO1678" i="8"/>
  <c r="N1678" i="1"/>
  <c r="AQ1677" i="8"/>
  <c r="AP1677" i="8"/>
  <c r="AO1677" i="8"/>
  <c r="N1677" i="1"/>
  <c r="AQ1676" i="8"/>
  <c r="AP1676" i="8"/>
  <c r="AO1676" i="8"/>
  <c r="N1676" i="1"/>
  <c r="AQ1675" i="8"/>
  <c r="AP1675" i="8"/>
  <c r="AO1675" i="8"/>
  <c r="N1675" i="1"/>
  <c r="AQ1674" i="8"/>
  <c r="AP1674" i="8"/>
  <c r="AO1674" i="8"/>
  <c r="N1674" i="1"/>
  <c r="AQ1673" i="8"/>
  <c r="AP1673" i="8"/>
  <c r="AO1673" i="8"/>
  <c r="N1673" i="1"/>
  <c r="AQ1672" i="8"/>
  <c r="AP1672" i="8"/>
  <c r="AO1672" i="8"/>
  <c r="N1672" i="1"/>
  <c r="AQ1671" i="8"/>
  <c r="AP1671" i="8"/>
  <c r="AO1671" i="8"/>
  <c r="N1671" i="1"/>
  <c r="AQ1670" i="8"/>
  <c r="AP1670" i="8"/>
  <c r="AO1670" i="8"/>
  <c r="N1670" i="1"/>
  <c r="AQ1669" i="8"/>
  <c r="AP1669" i="8"/>
  <c r="AO1669" i="8"/>
  <c r="N1669" i="1"/>
  <c r="AQ1668" i="8"/>
  <c r="AP1668" i="8"/>
  <c r="AO1668" i="8"/>
  <c r="N1668" i="1"/>
  <c r="AQ1667" i="8"/>
  <c r="AP1667" i="8"/>
  <c r="AO1667" i="8"/>
  <c r="N1667" i="1"/>
  <c r="AQ1666" i="8"/>
  <c r="AP1666" i="8"/>
  <c r="AO1666" i="8"/>
  <c r="AQ1665" i="8"/>
  <c r="AP1665" i="8"/>
  <c r="AO1665" i="8"/>
  <c r="N1665" i="1"/>
  <c r="AQ1664" i="8"/>
  <c r="AP1664" i="8"/>
  <c r="AO1664" i="8"/>
  <c r="N1664" i="1"/>
  <c r="AQ1663" i="8"/>
  <c r="AP1663" i="8"/>
  <c r="AO1663" i="8"/>
  <c r="N1663" i="1"/>
  <c r="AQ1662" i="8"/>
  <c r="AP1662" i="8"/>
  <c r="AO1662" i="8"/>
  <c r="N1662" i="1"/>
  <c r="AQ1661" i="8"/>
  <c r="AP1661" i="8"/>
  <c r="AO1661" i="8"/>
  <c r="N1661" i="1"/>
  <c r="AQ1660" i="8"/>
  <c r="AP1660" i="8"/>
  <c r="AO1660" i="8"/>
  <c r="N1660" i="1"/>
  <c r="AQ1659" i="8"/>
  <c r="AP1659" i="8"/>
  <c r="AO1659" i="8"/>
  <c r="N1659" i="1"/>
  <c r="AQ1658" i="8"/>
  <c r="AP1658" i="8"/>
  <c r="AO1658" i="8"/>
  <c r="AQ1657" i="8"/>
  <c r="AP1657" i="8"/>
  <c r="AO1657" i="8"/>
  <c r="N1657" i="1"/>
  <c r="AQ1656" i="8"/>
  <c r="AP1656" i="8"/>
  <c r="AO1656" i="8"/>
  <c r="AQ1655" i="8"/>
  <c r="AP1655" i="8"/>
  <c r="AO1655" i="8"/>
  <c r="N1655" i="1"/>
  <c r="AQ1654" i="8"/>
  <c r="AP1654" i="8"/>
  <c r="AO1654" i="8"/>
  <c r="AQ1653" i="8"/>
  <c r="AP1653" i="8"/>
  <c r="AO1653" i="8"/>
  <c r="N1653" i="1"/>
  <c r="AQ1652" i="8"/>
  <c r="AP1652" i="8"/>
  <c r="AO1652" i="8"/>
  <c r="N1652" i="1"/>
  <c r="AQ1651" i="8"/>
  <c r="AP1651" i="8"/>
  <c r="AO1651" i="8"/>
  <c r="N1651" i="1"/>
  <c r="AO1650" i="8"/>
  <c r="AQ1649" i="8"/>
  <c r="AP1649" i="8"/>
  <c r="AO1649" i="8"/>
  <c r="N1649" i="1"/>
  <c r="AQ1648" i="8"/>
  <c r="AP1648" i="8"/>
  <c r="AO1648" i="8"/>
  <c r="N1648" i="1"/>
  <c r="AQ1647" i="8"/>
  <c r="AP1647" i="8"/>
  <c r="AO1647" i="8"/>
  <c r="N1647" i="1"/>
  <c r="AQ1646" i="8"/>
  <c r="AP1646" i="8"/>
  <c r="AO1646" i="8"/>
  <c r="N1646" i="1"/>
  <c r="AQ1645" i="8"/>
  <c r="AP1645" i="8"/>
  <c r="AO1645" i="8"/>
  <c r="N1645" i="1"/>
  <c r="AQ1644" i="8"/>
  <c r="AP1644" i="8"/>
  <c r="AO1644" i="8"/>
  <c r="AQ1643" i="8"/>
  <c r="AP1643" i="8"/>
  <c r="AO1643" i="8"/>
  <c r="N1643" i="1"/>
  <c r="AQ1642" i="8"/>
  <c r="AP1642" i="8"/>
  <c r="AO1642" i="8"/>
  <c r="N1642" i="1"/>
  <c r="AQ1641" i="8"/>
  <c r="AP1641" i="8"/>
  <c r="AO1641" i="8"/>
  <c r="AQ1640" i="8"/>
  <c r="AP1640" i="8"/>
  <c r="AO1640" i="8"/>
  <c r="N1640" i="1"/>
  <c r="AQ1639" i="8"/>
  <c r="AP1639" i="8"/>
  <c r="AO1639" i="8"/>
  <c r="N1639" i="1"/>
  <c r="AQ1638" i="8"/>
  <c r="AP1638" i="8"/>
  <c r="AO1638" i="8"/>
  <c r="N1638" i="1"/>
  <c r="AQ1637" i="8"/>
  <c r="AP1637" i="8"/>
  <c r="AO1637" i="8"/>
  <c r="AQ1636" i="8"/>
  <c r="AP1636" i="8"/>
  <c r="AO1636" i="8"/>
  <c r="N1636" i="1"/>
  <c r="AQ1635" i="8"/>
  <c r="AP1635" i="8"/>
  <c r="AO1635" i="8"/>
  <c r="N1635" i="1"/>
  <c r="AQ1634" i="8"/>
  <c r="AP1634" i="8"/>
  <c r="AO1634" i="8"/>
  <c r="N1634" i="1"/>
  <c r="AQ1633" i="8"/>
  <c r="AP1633" i="8"/>
  <c r="AO1633" i="8"/>
  <c r="N1633" i="1"/>
  <c r="AQ1632" i="8"/>
  <c r="AP1632" i="8"/>
  <c r="AO1632" i="8"/>
  <c r="N1632" i="1"/>
  <c r="AQ1631" i="8"/>
  <c r="AP1631" i="8"/>
  <c r="AO1631" i="8"/>
  <c r="N1631" i="1"/>
  <c r="AQ1630" i="8"/>
  <c r="AP1630" i="8"/>
  <c r="AO1630" i="8"/>
  <c r="N1630" i="1"/>
  <c r="AQ1629" i="8"/>
  <c r="AP1629" i="8"/>
  <c r="AO1629" i="8"/>
  <c r="N1629" i="1"/>
  <c r="AQ1628" i="8"/>
  <c r="AP1628" i="8"/>
  <c r="AO1628" i="8"/>
  <c r="N1628" i="1"/>
  <c r="AQ1627" i="8"/>
  <c r="AP1627" i="8"/>
  <c r="AO1627" i="8"/>
  <c r="N1627" i="1"/>
  <c r="AQ1626" i="8"/>
  <c r="AP1626" i="8"/>
  <c r="AO1626" i="8"/>
  <c r="N1626" i="1"/>
  <c r="AQ1625" i="8"/>
  <c r="AP1625" i="8"/>
  <c r="AO1625" i="8"/>
  <c r="N1625" i="1"/>
  <c r="AQ1624" i="8"/>
  <c r="AP1624" i="8"/>
  <c r="AO1624" i="8"/>
  <c r="N1624" i="1"/>
  <c r="AQ1623" i="8"/>
  <c r="AP1623" i="8"/>
  <c r="AO1623" i="8"/>
  <c r="N1623" i="1"/>
  <c r="AQ1622" i="8"/>
  <c r="AP1622" i="8"/>
  <c r="AO1622" i="8"/>
  <c r="N1622" i="1"/>
  <c r="AO1605" i="8"/>
  <c r="AQ1600" i="8"/>
  <c r="AP1600" i="8"/>
  <c r="AO1600" i="8"/>
  <c r="N1600" i="1"/>
  <c r="AQ1599" i="8"/>
  <c r="AP1599" i="8"/>
  <c r="AO1599" i="8"/>
  <c r="AQ1598" i="8"/>
  <c r="AP1598" i="8"/>
  <c r="AO1598" i="8"/>
  <c r="N1598" i="1"/>
  <c r="AQ1597" i="8"/>
  <c r="AP1597" i="8"/>
  <c r="AO1597" i="8"/>
  <c r="N1597" i="1"/>
  <c r="AQ1596" i="8"/>
  <c r="AP1596" i="8"/>
  <c r="AO1596" i="8"/>
  <c r="N1596" i="1"/>
  <c r="AQ1595" i="8"/>
  <c r="AP1595" i="8"/>
  <c r="AO1595" i="8"/>
  <c r="N1595" i="1"/>
  <c r="AQ1594" i="8"/>
  <c r="AP1594" i="8"/>
  <c r="AO1594" i="8"/>
  <c r="AQ1593" i="8"/>
  <c r="AP1593" i="8"/>
  <c r="AO1593" i="8"/>
  <c r="AQ1592" i="8"/>
  <c r="AP1592" i="8"/>
  <c r="AO1592" i="8"/>
  <c r="AQ1591" i="8"/>
  <c r="AP1591" i="8"/>
  <c r="AO1591" i="8"/>
  <c r="N1591" i="1"/>
  <c r="AQ1590" i="8"/>
  <c r="AP1590" i="8"/>
  <c r="AO1590" i="8"/>
  <c r="N1590" i="1"/>
  <c r="AQ1589" i="8"/>
  <c r="AP1589" i="8"/>
  <c r="AO1589" i="8"/>
  <c r="AO1588" i="8"/>
  <c r="AQ1587" i="8"/>
  <c r="AP1587" i="8"/>
  <c r="AO1587" i="8"/>
  <c r="N1587" i="1"/>
  <c r="AQ1586" i="8"/>
  <c r="AP1586" i="8"/>
  <c r="AO1586" i="8"/>
  <c r="N1586" i="1"/>
  <c r="AQ1585" i="8"/>
  <c r="AP1585" i="8"/>
  <c r="AO1585" i="8"/>
  <c r="N1585" i="1"/>
  <c r="AQ1584" i="8"/>
  <c r="AP1584" i="8"/>
  <c r="AO1584" i="8"/>
  <c r="N1584" i="1"/>
  <c r="AQ1583" i="8"/>
  <c r="AP1583" i="8"/>
  <c r="AO1583" i="8"/>
  <c r="N1583" i="1"/>
  <c r="AQ1582" i="8"/>
  <c r="AP1582" i="8"/>
  <c r="AO1582" i="8"/>
  <c r="N1582" i="1"/>
  <c r="AQ1581" i="8"/>
  <c r="AP1581" i="8"/>
  <c r="AO1581" i="8"/>
  <c r="N1581" i="1"/>
  <c r="AQ1580" i="8"/>
  <c r="AP1580" i="8"/>
  <c r="AO1580" i="8"/>
  <c r="N1580" i="1"/>
  <c r="AQ1579" i="8"/>
  <c r="AP1579" i="8"/>
  <c r="AO1579" i="8"/>
  <c r="N1579" i="1"/>
  <c r="AQ1578" i="8"/>
  <c r="AP1578" i="8"/>
  <c r="AO1578" i="8"/>
  <c r="N1578" i="1"/>
  <c r="AQ1577" i="8"/>
  <c r="AP1577" i="8"/>
  <c r="AO1577" i="8"/>
  <c r="N1577" i="1"/>
  <c r="AQ1576" i="8"/>
  <c r="AP1576" i="8"/>
  <c r="AO1576" i="8"/>
  <c r="N1576" i="1"/>
  <c r="AQ1575" i="8"/>
  <c r="AP1575" i="8"/>
  <c r="AO1575" i="8"/>
  <c r="N1575" i="1"/>
  <c r="AQ1574" i="8"/>
  <c r="AP1574" i="8"/>
  <c r="AO1574" i="8"/>
  <c r="N1574" i="1"/>
  <c r="AQ1573" i="8"/>
  <c r="AP1573" i="8"/>
  <c r="AO1573" i="8"/>
  <c r="N1573" i="1"/>
  <c r="AQ1572" i="8"/>
  <c r="AP1572" i="8"/>
  <c r="AO1572" i="8"/>
  <c r="N1572" i="1"/>
  <c r="AQ1571" i="8"/>
  <c r="AP1571" i="8"/>
  <c r="AO1571" i="8"/>
  <c r="N1571" i="1"/>
  <c r="AQ1570" i="8"/>
  <c r="AP1570" i="8"/>
  <c r="AO1570" i="8"/>
  <c r="N1570" i="1"/>
  <c r="AQ1569" i="8"/>
  <c r="AP1569" i="8"/>
  <c r="AO1569" i="8"/>
  <c r="N1569" i="1"/>
  <c r="AQ1568" i="8"/>
  <c r="AP1568" i="8"/>
  <c r="AO1568" i="8"/>
  <c r="N1568" i="1"/>
  <c r="AQ1567" i="8"/>
  <c r="AP1567" i="8"/>
  <c r="AO1567" i="8"/>
  <c r="N1567" i="1"/>
  <c r="AQ1566" i="8"/>
  <c r="AP1566" i="8"/>
  <c r="AO1566" i="8"/>
  <c r="N1566" i="1"/>
  <c r="AQ1565" i="8"/>
  <c r="AP1565" i="8"/>
  <c r="AO1565" i="8"/>
  <c r="N1565" i="1"/>
  <c r="AQ1564" i="8"/>
  <c r="AP1564" i="8"/>
  <c r="AO1564" i="8"/>
  <c r="N1564" i="1"/>
  <c r="AQ1563" i="8"/>
  <c r="AP1563" i="8"/>
  <c r="AO1563" i="8"/>
  <c r="N1563" i="1"/>
  <c r="AQ1562" i="8"/>
  <c r="AP1562" i="8"/>
  <c r="AO1562" i="8"/>
  <c r="N1562" i="1"/>
  <c r="AQ1561" i="8"/>
  <c r="AP1561" i="8"/>
  <c r="AO1561" i="8"/>
  <c r="N1561" i="1"/>
  <c r="AQ1560" i="8"/>
  <c r="AP1560" i="8"/>
  <c r="AO1560" i="8"/>
  <c r="N1560" i="1"/>
  <c r="AQ1559" i="8"/>
  <c r="AP1559" i="8"/>
  <c r="AO1559" i="8"/>
  <c r="N1559" i="1"/>
  <c r="AQ1558" i="8"/>
  <c r="AP1558" i="8"/>
  <c r="AO1558" i="8"/>
  <c r="N1558" i="1"/>
  <c r="AQ1557" i="8"/>
  <c r="AP1557" i="8"/>
  <c r="AO1557" i="8"/>
  <c r="N1557" i="1"/>
  <c r="AQ1556" i="8"/>
  <c r="AP1556" i="8"/>
  <c r="AO1556" i="8"/>
  <c r="N1556" i="1"/>
  <c r="AQ1555" i="8"/>
  <c r="AP1555" i="8"/>
  <c r="AO1555" i="8"/>
  <c r="N1555" i="1"/>
  <c r="AQ1554" i="8"/>
  <c r="AP1554" i="8"/>
  <c r="AO1554" i="8"/>
  <c r="N1554" i="1"/>
  <c r="AQ1553" i="8"/>
  <c r="AP1553" i="8"/>
  <c r="AO1553" i="8"/>
  <c r="N1553" i="1"/>
  <c r="AQ1552" i="8"/>
  <c r="AP1552" i="8"/>
  <c r="AO1552" i="8"/>
  <c r="N1552" i="1"/>
  <c r="AP1551" i="8"/>
  <c r="AO1551" i="8"/>
  <c r="AQ1550" i="8"/>
  <c r="AP1550" i="8"/>
  <c r="AO1550" i="8"/>
  <c r="N1550" i="1"/>
  <c r="AQ1549" i="8"/>
  <c r="AP1549" i="8"/>
  <c r="AO1549" i="8"/>
  <c r="N1549" i="1"/>
  <c r="AQ1548" i="8"/>
  <c r="AP1548" i="8"/>
  <c r="AO1548" i="8"/>
  <c r="N1548" i="1"/>
  <c r="AQ1547" i="8"/>
  <c r="AP1547" i="8"/>
  <c r="AO1547" i="8"/>
  <c r="N1547" i="1"/>
  <c r="AQ1546" i="8"/>
  <c r="AP1546" i="8"/>
  <c r="AO1546" i="8"/>
  <c r="N1546" i="1"/>
  <c r="AQ1545" i="8"/>
  <c r="AP1545" i="8"/>
  <c r="AO1545" i="8"/>
  <c r="N1545" i="1"/>
  <c r="AQ1544" i="8"/>
  <c r="AP1544" i="8"/>
  <c r="AO1544" i="8"/>
  <c r="N1544" i="1"/>
  <c r="AQ1543" i="8"/>
  <c r="AP1543" i="8"/>
  <c r="AO1543" i="8"/>
  <c r="N1543" i="1"/>
  <c r="AQ1542" i="8"/>
  <c r="AP1542" i="8"/>
  <c r="AO1542" i="8"/>
  <c r="N1542" i="1"/>
  <c r="AQ1541" i="8"/>
  <c r="AP1541" i="8"/>
  <c r="AO1541" i="8"/>
  <c r="N1541" i="1"/>
  <c r="AQ1540" i="8"/>
  <c r="AP1540" i="8"/>
  <c r="AO1540" i="8"/>
  <c r="N1540" i="1"/>
  <c r="AQ1539" i="8"/>
  <c r="AP1539" i="8"/>
  <c r="AO1539" i="8"/>
  <c r="N1539" i="1"/>
  <c r="AQ1538" i="8"/>
  <c r="AP1538" i="8"/>
  <c r="AO1538" i="8"/>
  <c r="N1538" i="1"/>
  <c r="AQ1537" i="8"/>
  <c r="AP1537" i="8"/>
  <c r="AO1537" i="8"/>
  <c r="N1537" i="1"/>
  <c r="AQ1536" i="8"/>
  <c r="AP1536" i="8"/>
  <c r="AO1536" i="8"/>
  <c r="N1536" i="1"/>
  <c r="AQ1535" i="8"/>
  <c r="AP1535" i="8"/>
  <c r="AO1535" i="8"/>
  <c r="N1535" i="1"/>
  <c r="AQ1534" i="8"/>
  <c r="AP1534" i="8"/>
  <c r="AO1534" i="8"/>
  <c r="N1534" i="1"/>
  <c r="AQ1533" i="8"/>
  <c r="AP1533" i="8"/>
  <c r="AO1533" i="8"/>
  <c r="N1533" i="1"/>
  <c r="AQ1532" i="8"/>
  <c r="AP1532" i="8"/>
  <c r="AO1532" i="8"/>
  <c r="N1532" i="1"/>
  <c r="AQ1531" i="8"/>
  <c r="AP1531" i="8"/>
  <c r="AO1531" i="8"/>
  <c r="N1531" i="1"/>
  <c r="AQ1530" i="8"/>
  <c r="AP1530" i="8"/>
  <c r="AO1530" i="8"/>
  <c r="N1530" i="1"/>
  <c r="AQ1529" i="8"/>
  <c r="AP1529" i="8"/>
  <c r="AO1529" i="8"/>
  <c r="N1529" i="1"/>
  <c r="AO1528" i="8"/>
  <c r="AQ1527" i="8"/>
  <c r="AP1527" i="8"/>
  <c r="AO1527" i="8"/>
  <c r="N1527" i="1"/>
  <c r="AQ1526" i="8"/>
  <c r="AP1526" i="8"/>
  <c r="AO1526" i="8"/>
  <c r="AQ1525" i="8"/>
  <c r="AP1525" i="8"/>
  <c r="AO1525" i="8"/>
  <c r="N1525" i="1"/>
  <c r="AO1524" i="8"/>
  <c r="AQ1523" i="8"/>
  <c r="AP1523" i="8"/>
  <c r="AO1523" i="8"/>
  <c r="N1523" i="1"/>
  <c r="AQ1522" i="8"/>
  <c r="AP1522" i="8"/>
  <c r="AO1522" i="8"/>
  <c r="N1522" i="1"/>
  <c r="AQ1521" i="8"/>
  <c r="AP1521" i="8"/>
  <c r="AO1521" i="8"/>
  <c r="N1521" i="1"/>
  <c r="AQ1520" i="8"/>
  <c r="AP1520" i="8"/>
  <c r="AO1520" i="8"/>
  <c r="AQ1519" i="8"/>
  <c r="AP1519" i="8"/>
  <c r="AO1519" i="8"/>
  <c r="AQ1518" i="8"/>
  <c r="AP1518" i="8"/>
  <c r="AO1518" i="8"/>
  <c r="AQ1517" i="8"/>
  <c r="AP1517" i="8"/>
  <c r="AO1517" i="8"/>
  <c r="AQ1516" i="8"/>
  <c r="AP1516" i="8"/>
  <c r="AO1516" i="8"/>
  <c r="AQ1514" i="8"/>
  <c r="AP1514" i="8"/>
  <c r="AO1514" i="8"/>
  <c r="AQ1513" i="8"/>
  <c r="AP1513" i="8"/>
  <c r="AO1513" i="8"/>
  <c r="AQ1512" i="8"/>
  <c r="AP1512" i="8"/>
  <c r="AO1512" i="8"/>
  <c r="AQ1511" i="8"/>
  <c r="AP1511" i="8"/>
  <c r="AO1511" i="8"/>
  <c r="AQ1510" i="8"/>
  <c r="AP1510" i="8"/>
  <c r="AO1510" i="8"/>
  <c r="AQ1509" i="8"/>
  <c r="AP1509" i="8"/>
  <c r="AO1509" i="8"/>
  <c r="AQ1508" i="8"/>
  <c r="AP1508" i="8"/>
  <c r="AO1508" i="8"/>
  <c r="AQ1507" i="8"/>
  <c r="AP1507" i="8"/>
  <c r="AO1507" i="8"/>
  <c r="AO1506" i="8"/>
  <c r="AQ1505" i="8"/>
  <c r="AP1505" i="8"/>
  <c r="AO1505" i="8"/>
  <c r="AQ1498" i="8"/>
  <c r="AP1498" i="8"/>
  <c r="AO1498" i="8"/>
  <c r="N1498" i="1"/>
  <c r="AQ1497" i="8"/>
  <c r="AP1497" i="8"/>
  <c r="AO1497" i="8"/>
  <c r="N1497" i="1"/>
  <c r="AQ1496" i="8"/>
  <c r="AP1496" i="8"/>
  <c r="AO1496" i="8"/>
  <c r="N1496" i="1"/>
  <c r="AQ1495" i="8"/>
  <c r="AP1495" i="8"/>
  <c r="AO1495" i="8"/>
  <c r="N1495" i="1"/>
  <c r="AQ1494" i="8"/>
  <c r="AP1494" i="8"/>
  <c r="AO1494" i="8"/>
  <c r="N1494" i="1"/>
  <c r="AQ1493" i="8"/>
  <c r="AP1493" i="8"/>
  <c r="AO1493" i="8"/>
  <c r="N1493" i="1"/>
  <c r="AQ1492" i="8"/>
  <c r="AP1492" i="8"/>
  <c r="AO1492" i="8"/>
  <c r="N1492" i="1"/>
  <c r="AQ1491" i="8"/>
  <c r="AP1491" i="8"/>
  <c r="AO1491" i="8"/>
  <c r="N1491" i="1"/>
  <c r="AQ1490" i="8"/>
  <c r="AP1490" i="8"/>
  <c r="AO1490" i="8"/>
  <c r="N1490" i="1"/>
  <c r="AQ1489" i="8"/>
  <c r="AP1489" i="8"/>
  <c r="AO1489" i="8"/>
  <c r="N1489" i="1"/>
  <c r="AQ1488" i="8"/>
  <c r="AP1488" i="8"/>
  <c r="AO1488" i="8"/>
  <c r="N1488" i="1"/>
  <c r="AQ1487" i="8"/>
  <c r="AP1487" i="8"/>
  <c r="AO1487" i="8"/>
  <c r="N1487" i="1"/>
  <c r="AQ1486" i="8"/>
  <c r="AP1486" i="8"/>
  <c r="AO1486" i="8"/>
  <c r="N1486" i="1"/>
  <c r="AQ1485" i="8"/>
  <c r="AP1485" i="8"/>
  <c r="AO1485" i="8"/>
  <c r="N1485" i="1"/>
  <c r="AQ1484" i="8"/>
  <c r="AP1484" i="8"/>
  <c r="AO1484" i="8"/>
  <c r="N1484" i="1"/>
  <c r="AQ1483" i="8"/>
  <c r="AP1483" i="8"/>
  <c r="AO1483" i="8"/>
  <c r="N1483" i="1"/>
  <c r="AQ1482" i="8"/>
  <c r="AP1482" i="8"/>
  <c r="AO1482" i="8"/>
  <c r="N1482" i="1"/>
  <c r="AQ1481" i="8"/>
  <c r="AP1481" i="8"/>
  <c r="AO1481" i="8"/>
  <c r="N1481" i="1"/>
  <c r="AQ1480" i="8"/>
  <c r="AP1480" i="8"/>
  <c r="AO1480" i="8"/>
  <c r="N1480" i="1"/>
  <c r="AO1479" i="8"/>
  <c r="AQ1478" i="8"/>
  <c r="AP1478" i="8"/>
  <c r="AO1478" i="8"/>
  <c r="N1478" i="1"/>
  <c r="AQ1477" i="8"/>
  <c r="AP1477" i="8"/>
  <c r="AO1477" i="8"/>
  <c r="N1477" i="1"/>
  <c r="AQ1476" i="8"/>
  <c r="AP1476" i="8"/>
  <c r="AO1476" i="8"/>
  <c r="N1476" i="1"/>
  <c r="AQ1475" i="8"/>
  <c r="AP1475" i="8"/>
  <c r="AO1475" i="8"/>
  <c r="N1475" i="1"/>
  <c r="AQ1474" i="8"/>
  <c r="AP1474" i="8"/>
  <c r="AO1474" i="8"/>
  <c r="N1474" i="1"/>
  <c r="AQ1473" i="8"/>
  <c r="AP1473" i="8"/>
  <c r="AO1473" i="8"/>
  <c r="N1473" i="1"/>
  <c r="AQ1472" i="8"/>
  <c r="AP1472" i="8"/>
  <c r="AO1472" i="8"/>
  <c r="AQ1471" i="8"/>
  <c r="AP1471" i="8"/>
  <c r="AO1471" i="8"/>
  <c r="N1471" i="1"/>
  <c r="AQ1470" i="8"/>
  <c r="AP1470" i="8"/>
  <c r="AO1470" i="8"/>
  <c r="AQ1469" i="8"/>
  <c r="AP1469" i="8"/>
  <c r="AO1469" i="8"/>
  <c r="AQ1468" i="8"/>
  <c r="AP1468" i="8"/>
  <c r="AO1468" i="8"/>
  <c r="N1468" i="1"/>
  <c r="AQ1467" i="8"/>
  <c r="AP1467" i="8"/>
  <c r="AO1467" i="8"/>
  <c r="AQ1466" i="8"/>
  <c r="AP1466" i="8"/>
  <c r="AO1466" i="8"/>
  <c r="N1466" i="1"/>
  <c r="AO1465" i="8"/>
  <c r="AQ1464" i="8"/>
  <c r="AP1464" i="8"/>
  <c r="AO1464" i="8"/>
  <c r="AQ1463" i="8"/>
  <c r="AP1463" i="8"/>
  <c r="AO1463" i="8"/>
  <c r="AQ1462" i="8"/>
  <c r="AP1462" i="8"/>
  <c r="AO1462" i="8"/>
  <c r="AQ1461" i="8"/>
  <c r="AP1461" i="8"/>
  <c r="AO1461" i="8"/>
  <c r="AQ1460" i="8"/>
  <c r="AP1460" i="8"/>
  <c r="AO1460" i="8"/>
  <c r="AQ1459" i="8"/>
  <c r="AP1459" i="8"/>
  <c r="AO1459" i="8"/>
  <c r="N1459" i="1"/>
  <c r="AQ1458" i="8"/>
  <c r="AP1458" i="8"/>
  <c r="AO1458" i="8"/>
  <c r="AQ1456" i="8"/>
  <c r="AP1456" i="8"/>
  <c r="AO1456" i="8"/>
  <c r="N1456" i="1"/>
  <c r="AQ1455" i="8"/>
  <c r="AP1455" i="8"/>
  <c r="AO1455" i="8"/>
  <c r="N1455" i="1"/>
  <c r="AQ1454" i="8"/>
  <c r="AP1454" i="8"/>
  <c r="AO1454" i="8"/>
  <c r="N1454" i="1"/>
  <c r="AQ1450" i="8"/>
  <c r="AP1450" i="8"/>
  <c r="AO1450" i="8"/>
  <c r="N1450" i="1"/>
  <c r="AQ1449" i="8"/>
  <c r="AP1449" i="8"/>
  <c r="AO1449" i="8"/>
  <c r="N1449" i="1"/>
  <c r="AQ1448" i="8"/>
  <c r="AP1448" i="8"/>
  <c r="AO1448" i="8"/>
  <c r="N1448" i="1"/>
  <c r="AQ1447" i="8"/>
  <c r="AP1447" i="8"/>
  <c r="AO1447" i="8"/>
  <c r="N1447" i="1"/>
  <c r="AQ1446" i="8"/>
  <c r="AP1446" i="8"/>
  <c r="AO1446" i="8"/>
  <c r="N1446" i="1"/>
  <c r="AQ1445" i="8"/>
  <c r="AP1445" i="8"/>
  <c r="AO1445" i="8"/>
  <c r="N1445" i="1"/>
  <c r="AQ1444" i="8"/>
  <c r="AP1444" i="8"/>
  <c r="AO1444" i="8"/>
  <c r="N1444" i="1"/>
  <c r="AQ1442" i="8"/>
  <c r="AP1442" i="8"/>
  <c r="AO1442" i="8"/>
  <c r="N1442" i="1"/>
  <c r="AQ1441" i="8"/>
  <c r="AP1441" i="8"/>
  <c r="AO1441" i="8"/>
  <c r="N1441" i="1"/>
  <c r="AQ1440" i="8"/>
  <c r="AP1440" i="8"/>
  <c r="AO1440" i="8"/>
  <c r="N1440" i="1"/>
  <c r="AQ1437" i="8"/>
  <c r="AP1437" i="8"/>
  <c r="AO1437" i="8"/>
  <c r="N1437" i="1"/>
  <c r="AQ1436" i="8"/>
  <c r="AP1436" i="8"/>
  <c r="AO1436" i="8"/>
  <c r="N1436" i="1"/>
  <c r="AQ1435" i="8"/>
  <c r="AP1435" i="8"/>
  <c r="AO1435" i="8"/>
  <c r="N1435" i="1"/>
  <c r="AQ1434" i="8"/>
  <c r="AP1434" i="8"/>
  <c r="AO1434" i="8"/>
  <c r="N1434" i="1"/>
  <c r="AQ1433" i="8"/>
  <c r="AP1433" i="8"/>
  <c r="AO1433" i="8"/>
  <c r="N1433" i="1"/>
  <c r="AQ1432" i="8"/>
  <c r="AP1432" i="8"/>
  <c r="AO1432" i="8"/>
  <c r="N1432" i="1"/>
  <c r="AQ1431" i="8"/>
  <c r="AP1431" i="8"/>
  <c r="AO1431" i="8"/>
  <c r="N1431" i="1"/>
  <c r="AQ1430" i="8"/>
  <c r="AP1430" i="8"/>
  <c r="AO1430" i="8"/>
  <c r="N1430" i="1"/>
  <c r="AQ1429" i="8"/>
  <c r="AP1429" i="8"/>
  <c r="AO1429" i="8"/>
  <c r="N1429" i="1"/>
  <c r="AQ1428" i="8"/>
  <c r="AP1428" i="8"/>
  <c r="AO1428" i="8"/>
  <c r="N1428" i="1"/>
  <c r="AQ1427" i="8"/>
  <c r="AP1427" i="8"/>
  <c r="AO1427" i="8"/>
  <c r="N1427" i="1"/>
  <c r="AQ1426" i="8"/>
  <c r="AP1426" i="8"/>
  <c r="AO1426" i="8"/>
  <c r="N1426" i="1"/>
  <c r="AQ1425" i="8"/>
  <c r="AP1425" i="8"/>
  <c r="AO1425" i="8"/>
  <c r="N1425" i="1"/>
  <c r="AQ1424" i="8"/>
  <c r="AP1424" i="8"/>
  <c r="AO1424" i="8"/>
  <c r="N1424" i="1"/>
  <c r="AQ1423" i="8"/>
  <c r="AP1423" i="8"/>
  <c r="AO1423" i="8"/>
  <c r="N1423" i="1"/>
  <c r="AQ1422" i="8"/>
  <c r="AP1422" i="8"/>
  <c r="AO1422" i="8"/>
  <c r="N1422" i="1"/>
  <c r="AQ1421" i="8"/>
  <c r="AP1421" i="8"/>
  <c r="AO1421" i="8"/>
  <c r="N1421" i="1"/>
  <c r="AQ1420" i="8"/>
  <c r="AP1420" i="8"/>
  <c r="AO1420" i="8"/>
  <c r="N1420" i="1"/>
  <c r="AQ1419" i="8"/>
  <c r="AP1419" i="8"/>
  <c r="AO1419" i="8"/>
  <c r="N1419" i="1"/>
  <c r="AQ1418" i="8"/>
  <c r="AP1418" i="8"/>
  <c r="AO1418" i="8"/>
  <c r="N1418" i="1"/>
  <c r="AQ1417" i="8"/>
  <c r="AP1417" i="8"/>
  <c r="AO1417" i="8"/>
  <c r="AQ1416" i="8"/>
  <c r="AP1416" i="8"/>
  <c r="AO1416" i="8"/>
  <c r="AQ1415" i="8"/>
  <c r="AP1415" i="8"/>
  <c r="AO1415" i="8"/>
  <c r="N1415" i="1"/>
  <c r="AQ1414" i="8"/>
  <c r="AP1414" i="8"/>
  <c r="AO1414" i="8"/>
  <c r="N1414" i="1"/>
  <c r="AQ1413" i="8"/>
  <c r="AP1413" i="8"/>
  <c r="AO1413" i="8"/>
  <c r="N1413" i="1"/>
  <c r="AQ1412" i="8"/>
  <c r="AP1412" i="8"/>
  <c r="AO1412" i="8"/>
  <c r="AQ1409" i="8"/>
  <c r="AP1409" i="8"/>
  <c r="AO1409" i="8"/>
  <c r="N1409" i="1"/>
  <c r="AQ1408" i="8"/>
  <c r="AP1408" i="8"/>
  <c r="AO1408" i="8"/>
  <c r="N1408" i="1"/>
  <c r="AQ1407" i="8"/>
  <c r="AP1407" i="8"/>
  <c r="AO1407" i="8"/>
  <c r="N1407" i="1"/>
  <c r="AQ1406" i="8"/>
  <c r="AP1406" i="8"/>
  <c r="AO1406" i="8"/>
  <c r="N1406" i="1"/>
  <c r="AQ1405" i="8"/>
  <c r="AP1405" i="8"/>
  <c r="AO1405" i="8"/>
  <c r="N1405" i="1"/>
  <c r="AQ1404" i="8"/>
  <c r="AP1404" i="8"/>
  <c r="AO1404" i="8"/>
  <c r="N1404" i="1"/>
  <c r="AQ1402" i="8"/>
  <c r="AP1402" i="8"/>
  <c r="AO1402" i="8"/>
  <c r="N1402" i="1"/>
  <c r="AQ1401" i="8"/>
  <c r="AP1401" i="8"/>
  <c r="AO1401" i="8"/>
  <c r="N1401" i="1"/>
  <c r="AQ1400" i="8"/>
  <c r="AP1400" i="8"/>
  <c r="AO1400" i="8"/>
  <c r="N1400" i="1"/>
  <c r="AQ1399" i="8"/>
  <c r="AP1399" i="8"/>
  <c r="AO1399" i="8"/>
  <c r="N1399" i="1"/>
  <c r="AQ1398" i="8"/>
  <c r="AP1398" i="8"/>
  <c r="AO1398" i="8"/>
  <c r="N1398" i="1"/>
  <c r="AQ1397" i="8"/>
  <c r="AP1397" i="8"/>
  <c r="AO1397" i="8"/>
  <c r="N1397" i="1"/>
  <c r="AQ1396" i="8"/>
  <c r="AP1396" i="8"/>
  <c r="AO1396" i="8"/>
  <c r="N1396" i="1"/>
  <c r="AQ1395" i="8"/>
  <c r="AP1395" i="8"/>
  <c r="AO1395" i="8"/>
  <c r="N1395" i="1"/>
  <c r="AQ1391" i="8"/>
  <c r="AP1391" i="8"/>
  <c r="AO1391" i="8"/>
  <c r="N1391" i="1"/>
  <c r="AQ1390" i="8"/>
  <c r="AP1390" i="8"/>
  <c r="AO1390" i="8"/>
  <c r="N1390" i="1"/>
  <c r="AQ1389" i="8"/>
  <c r="AP1389" i="8"/>
  <c r="AO1389" i="8"/>
  <c r="N1389" i="1"/>
  <c r="AQ1388" i="8"/>
  <c r="AP1388" i="8"/>
  <c r="AO1388" i="8"/>
  <c r="N1388" i="1"/>
  <c r="AQ1387" i="8"/>
  <c r="AP1387" i="8"/>
  <c r="AO1387" i="8"/>
  <c r="N1387" i="1"/>
  <c r="AQ1386" i="8"/>
  <c r="AP1386" i="8"/>
  <c r="AO1386" i="8"/>
  <c r="N1386" i="1"/>
  <c r="AQ1385" i="8"/>
  <c r="AP1385" i="8"/>
  <c r="AO1385" i="8"/>
  <c r="N1385" i="1"/>
  <c r="AQ1384" i="8"/>
  <c r="AP1384" i="8"/>
  <c r="AO1384" i="8"/>
  <c r="N1384" i="1"/>
  <c r="AQ1383" i="8"/>
  <c r="AP1383" i="8"/>
  <c r="AO1383" i="8"/>
  <c r="N1383" i="1"/>
  <c r="AQ1382" i="8"/>
  <c r="AP1382" i="8"/>
  <c r="AO1382" i="8"/>
  <c r="N1382" i="1"/>
  <c r="AQ1381" i="8"/>
  <c r="AP1381" i="8"/>
  <c r="AO1381" i="8"/>
  <c r="N1381" i="1"/>
  <c r="AQ1380" i="8"/>
  <c r="AP1380" i="8"/>
  <c r="AO1380" i="8"/>
  <c r="N1380" i="1"/>
  <c r="AQ1379" i="8"/>
  <c r="AP1379" i="8"/>
  <c r="AO1379" i="8"/>
  <c r="N1379" i="1"/>
  <c r="AQ1378" i="8"/>
  <c r="AP1378" i="8"/>
  <c r="AO1378" i="8"/>
  <c r="N1378" i="1"/>
  <c r="AQ1377" i="8"/>
  <c r="AP1377" i="8"/>
  <c r="AO1377" i="8"/>
  <c r="N1377" i="1"/>
  <c r="AQ1376" i="8"/>
  <c r="AP1376" i="8"/>
  <c r="AO1376" i="8"/>
  <c r="N1376" i="1"/>
  <c r="AQ1375" i="8"/>
  <c r="AP1375" i="8"/>
  <c r="AO1375" i="8"/>
  <c r="AQ1374" i="8"/>
  <c r="AP1374" i="8"/>
  <c r="AO1374" i="8"/>
  <c r="N1374" i="1"/>
  <c r="AQ1373" i="8"/>
  <c r="AP1373" i="8"/>
  <c r="AO1373" i="8"/>
  <c r="N1373" i="1"/>
  <c r="AQ1372" i="8"/>
  <c r="AP1372" i="8"/>
  <c r="AO1372" i="8"/>
  <c r="N1372" i="1"/>
  <c r="AQ1371" i="8"/>
  <c r="AP1371" i="8"/>
  <c r="AO1371" i="8"/>
  <c r="N1371" i="1"/>
  <c r="AQ1370" i="8"/>
  <c r="AP1370" i="8"/>
  <c r="AO1370" i="8"/>
  <c r="N1370" i="1"/>
  <c r="AQ1369" i="8"/>
  <c r="AP1369" i="8"/>
  <c r="AO1369" i="8"/>
  <c r="N1369" i="1"/>
  <c r="AQ1368" i="8"/>
  <c r="AP1368" i="8"/>
  <c r="AO1368" i="8"/>
  <c r="N1368" i="1"/>
  <c r="AQ1367" i="8"/>
  <c r="AP1367" i="8"/>
  <c r="AO1367" i="8"/>
  <c r="N1367" i="1"/>
  <c r="AQ1366" i="8"/>
  <c r="AP1366" i="8"/>
  <c r="AO1366" i="8"/>
  <c r="N1366" i="1"/>
  <c r="AQ1365" i="8"/>
  <c r="AP1365" i="8"/>
  <c r="AO1365" i="8"/>
  <c r="N1365" i="1"/>
  <c r="AQ1364" i="8"/>
  <c r="AP1364" i="8"/>
  <c r="AO1364" i="8"/>
  <c r="N1364" i="1"/>
  <c r="AQ1363" i="8"/>
  <c r="AP1363" i="8"/>
  <c r="AO1363" i="8"/>
  <c r="N1363" i="1"/>
  <c r="AQ1362" i="8"/>
  <c r="AP1362" i="8"/>
  <c r="AO1362" i="8"/>
  <c r="N1362" i="1"/>
  <c r="AQ1361" i="8"/>
  <c r="AP1361" i="8"/>
  <c r="AO1361" i="8"/>
  <c r="N1361" i="1"/>
  <c r="AQ1360" i="8"/>
  <c r="AP1360" i="8"/>
  <c r="AO1360" i="8"/>
  <c r="N1360" i="1"/>
  <c r="AQ1359" i="8"/>
  <c r="AP1359" i="8"/>
  <c r="AO1359" i="8"/>
  <c r="N1359" i="1"/>
  <c r="AQ1357" i="8"/>
  <c r="AP1357" i="8"/>
  <c r="AO1357" i="8"/>
  <c r="N1357" i="1"/>
  <c r="AQ1356" i="8"/>
  <c r="AP1356" i="8"/>
  <c r="AO1356" i="8"/>
  <c r="N1356" i="1"/>
  <c r="AQ1355" i="8"/>
  <c r="AP1355" i="8"/>
  <c r="AO1355" i="8"/>
  <c r="N1355" i="1"/>
  <c r="AQ1354" i="8"/>
  <c r="AP1354" i="8"/>
  <c r="AO1354" i="8"/>
  <c r="N1354" i="1"/>
  <c r="AQ1353" i="8"/>
  <c r="AP1353" i="8"/>
  <c r="AO1353" i="8"/>
  <c r="N1353" i="1"/>
  <c r="AQ1352" i="8"/>
  <c r="AP1352" i="8"/>
  <c r="AO1352" i="8"/>
  <c r="N1352" i="1"/>
  <c r="AQ1351" i="8"/>
  <c r="AP1351" i="8"/>
  <c r="AO1351" i="8"/>
  <c r="N1351" i="1"/>
  <c r="AQ1350" i="8"/>
  <c r="AP1350" i="8"/>
  <c r="AO1350" i="8"/>
  <c r="N1350" i="1"/>
  <c r="AQ1349" i="8"/>
  <c r="AP1349" i="8"/>
  <c r="AO1349" i="8"/>
  <c r="N1349" i="1"/>
  <c r="AQ1348" i="8"/>
  <c r="AP1348" i="8"/>
  <c r="AO1348" i="8"/>
  <c r="N1348" i="1"/>
  <c r="AQ1347" i="8"/>
  <c r="AP1347" i="8"/>
  <c r="AO1347" i="8"/>
  <c r="N1347" i="1"/>
  <c r="AQ1346" i="8"/>
  <c r="AP1346" i="8"/>
  <c r="AO1346" i="8"/>
  <c r="N1346" i="1"/>
  <c r="AQ1345" i="8"/>
  <c r="AP1345" i="8"/>
  <c r="AO1345" i="8"/>
  <c r="N1345" i="1"/>
  <c r="AQ1344" i="8"/>
  <c r="AP1344" i="8"/>
  <c r="AO1344" i="8"/>
  <c r="N1344" i="1"/>
  <c r="AQ1343" i="8"/>
  <c r="AP1343" i="8"/>
  <c r="AO1343" i="8"/>
  <c r="N1343" i="1"/>
  <c r="AQ1342" i="8"/>
  <c r="AP1342" i="8"/>
  <c r="AO1342" i="8"/>
  <c r="N1342" i="1"/>
  <c r="AQ1341" i="8"/>
  <c r="AP1341" i="8"/>
  <c r="AO1341" i="8"/>
  <c r="N1341" i="1"/>
  <c r="AQ1340" i="8"/>
  <c r="AP1340" i="8"/>
  <c r="AO1340" i="8"/>
  <c r="N1340" i="1"/>
  <c r="AQ1339" i="8"/>
  <c r="AP1339" i="8"/>
  <c r="AO1339" i="8"/>
  <c r="N1339" i="1"/>
  <c r="AQ1338" i="8"/>
  <c r="AP1338" i="8"/>
  <c r="AO1338" i="8"/>
  <c r="N1338" i="1"/>
  <c r="AQ1337" i="8"/>
  <c r="AP1337" i="8"/>
  <c r="AO1337" i="8"/>
  <c r="N1337" i="1"/>
  <c r="AQ1336" i="8"/>
  <c r="AP1336" i="8"/>
  <c r="AO1336" i="8"/>
  <c r="N1336" i="1"/>
  <c r="AQ1335" i="8"/>
  <c r="AP1335" i="8"/>
  <c r="AO1335" i="8"/>
  <c r="N1335" i="1"/>
  <c r="AQ1334" i="8"/>
  <c r="AP1334" i="8"/>
  <c r="AO1334" i="8"/>
  <c r="N1334" i="1"/>
  <c r="AQ1332" i="8"/>
  <c r="AP1332" i="8"/>
  <c r="AO1332" i="8"/>
  <c r="N1332" i="1"/>
  <c r="AQ1331" i="8"/>
  <c r="AP1331" i="8"/>
  <c r="AO1331" i="8"/>
  <c r="N1331" i="1"/>
  <c r="AQ1330" i="8"/>
  <c r="AP1330" i="8"/>
  <c r="AO1330" i="8"/>
  <c r="N1330" i="1"/>
  <c r="N1329" i="1"/>
  <c r="AQ1328" i="8"/>
  <c r="AP1328" i="8"/>
  <c r="AO1328" i="8"/>
  <c r="N1328" i="1"/>
  <c r="N1327" i="1"/>
  <c r="AQ1326" i="8"/>
  <c r="AP1326" i="8"/>
  <c r="AO1326" i="8"/>
  <c r="N1326" i="1"/>
  <c r="AQ1325" i="8"/>
  <c r="AP1325" i="8"/>
  <c r="AO1325" i="8"/>
  <c r="N1325" i="1"/>
  <c r="AQ1324" i="8"/>
  <c r="AP1324" i="8"/>
  <c r="AO1324" i="8"/>
  <c r="N1324" i="1"/>
  <c r="AQ1323" i="8"/>
  <c r="AP1323" i="8"/>
  <c r="AO1323" i="8"/>
  <c r="N1323" i="1"/>
  <c r="AQ1322" i="8"/>
  <c r="AP1322" i="8"/>
  <c r="AO1322" i="8"/>
  <c r="N1322" i="1"/>
  <c r="AQ1321" i="8"/>
  <c r="AP1321" i="8"/>
  <c r="AO1321" i="8"/>
  <c r="N1321" i="1"/>
  <c r="N1320" i="1"/>
  <c r="N1319" i="1"/>
  <c r="AP1318" i="8"/>
  <c r="AO1318" i="8"/>
  <c r="AQ1318" i="8"/>
  <c r="N1318" i="1"/>
  <c r="AQ1317" i="8"/>
  <c r="AP1317" i="8"/>
  <c r="AO1317" i="8"/>
  <c r="N1317" i="1"/>
  <c r="AQ1316" i="8"/>
  <c r="AP1316" i="8"/>
  <c r="AO1316" i="8"/>
  <c r="N1316" i="1"/>
  <c r="AQ1315" i="8"/>
  <c r="AP1315" i="8"/>
  <c r="AO1315" i="8"/>
  <c r="N1315" i="1"/>
  <c r="AQ1314" i="8"/>
  <c r="AP1314" i="8"/>
  <c r="AO1314" i="8"/>
  <c r="N1314" i="1"/>
  <c r="AQ1313" i="8"/>
  <c r="AP1313" i="8"/>
  <c r="AO1313" i="8"/>
  <c r="N1313" i="1"/>
  <c r="AP1312" i="8"/>
  <c r="AO1312" i="8"/>
  <c r="AQ1311" i="8"/>
  <c r="AP1311" i="8"/>
  <c r="AO1311" i="8"/>
  <c r="N1311" i="1"/>
  <c r="AQ1310" i="8"/>
  <c r="AP1310" i="8"/>
  <c r="AO1310" i="8"/>
  <c r="N1310" i="1"/>
  <c r="AQ1309" i="8"/>
  <c r="AP1309" i="8"/>
  <c r="AO1309" i="8"/>
  <c r="N1309" i="1"/>
  <c r="AQ1308" i="8"/>
  <c r="AP1308" i="8"/>
  <c r="AO1308" i="8"/>
  <c r="N1308" i="1"/>
  <c r="AQ1307" i="8"/>
  <c r="AP1307" i="8"/>
  <c r="AO1307" i="8"/>
  <c r="N1307" i="1"/>
  <c r="AQ1306" i="8"/>
  <c r="AP1306" i="8"/>
  <c r="AO1306" i="8"/>
  <c r="N1306" i="1"/>
  <c r="AQ1305" i="8"/>
  <c r="AP1305" i="8"/>
  <c r="AO1305" i="8"/>
  <c r="N1305" i="1"/>
  <c r="AQ1304" i="8"/>
  <c r="AP1304" i="8"/>
  <c r="AO1304" i="8"/>
  <c r="N1304" i="1"/>
  <c r="AQ1303" i="8"/>
  <c r="AP1303" i="8"/>
  <c r="AO1303" i="8"/>
  <c r="N1303" i="1"/>
  <c r="AQ1302" i="8"/>
  <c r="AP1302" i="8"/>
  <c r="AO1302" i="8"/>
  <c r="N1302" i="1"/>
  <c r="AQ1301" i="8"/>
  <c r="AP1301" i="8"/>
  <c r="AO1301" i="8"/>
  <c r="N1301" i="1"/>
  <c r="AQ1300" i="8"/>
  <c r="AP1300" i="8"/>
  <c r="AO1300" i="8"/>
  <c r="N1300" i="1"/>
  <c r="AQ1299" i="8"/>
  <c r="AP1299" i="8"/>
  <c r="AO1299" i="8"/>
  <c r="N1299" i="1"/>
  <c r="AP1298" i="8"/>
  <c r="AO1298" i="8"/>
  <c r="AQ1298" i="8"/>
  <c r="N1298" i="1"/>
  <c r="AQ1297" i="8"/>
  <c r="AP1297" i="8"/>
  <c r="AO1297" i="8"/>
  <c r="N1297" i="1"/>
  <c r="AQ1296" i="8"/>
  <c r="AP1296" i="8"/>
  <c r="AO1296" i="8"/>
  <c r="N1296" i="1"/>
  <c r="AQ1295" i="8"/>
  <c r="AP1295" i="8"/>
  <c r="AO1295" i="8"/>
  <c r="N1295" i="1"/>
  <c r="AQ1294" i="8"/>
  <c r="AP1294" i="8"/>
  <c r="AO1294" i="8"/>
  <c r="N1294" i="1"/>
  <c r="AQ1293" i="8"/>
  <c r="AP1293" i="8"/>
  <c r="AO1293" i="8"/>
  <c r="N1293" i="1"/>
  <c r="AQ1292" i="8"/>
  <c r="AP1292" i="8"/>
  <c r="AO1292" i="8"/>
  <c r="N1292" i="1"/>
  <c r="AQ1291" i="8"/>
  <c r="AP1291" i="8"/>
  <c r="AO1291" i="8"/>
  <c r="N1291" i="1"/>
  <c r="AQ1290" i="8"/>
  <c r="AP1290" i="8"/>
  <c r="AO1290" i="8"/>
  <c r="N1290" i="1"/>
  <c r="AQ1289" i="8"/>
  <c r="AP1289" i="8"/>
  <c r="AO1289" i="8"/>
  <c r="N1289" i="1"/>
  <c r="AQ1288" i="8"/>
  <c r="AP1288" i="8"/>
  <c r="AO1288" i="8"/>
  <c r="N1288" i="1"/>
  <c r="AQ1287" i="8"/>
  <c r="AP1287" i="8"/>
  <c r="AO1287" i="8"/>
  <c r="N1287" i="1"/>
  <c r="AQ1286" i="8"/>
  <c r="AP1286" i="8"/>
  <c r="AO1286" i="8"/>
  <c r="N1286" i="1"/>
  <c r="AQ1285" i="8"/>
  <c r="AP1285" i="8"/>
  <c r="AO1285" i="8"/>
  <c r="N1285" i="1"/>
  <c r="AQ1284" i="8"/>
  <c r="AP1284" i="8"/>
  <c r="AO1284" i="8"/>
  <c r="E1284" i="8"/>
  <c r="B1284" i="8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AO1283" i="8"/>
  <c r="AQ1282" i="8"/>
  <c r="AP1282" i="8"/>
  <c r="AO1282" i="8"/>
  <c r="N1282" i="1"/>
  <c r="AQ1281" i="8"/>
  <c r="AP1281" i="8"/>
  <c r="AO1281" i="8"/>
  <c r="N1281" i="1"/>
  <c r="AQ1280" i="8"/>
  <c r="AP1280" i="8"/>
  <c r="AO1280" i="8"/>
  <c r="N1280" i="1"/>
  <c r="AQ1279" i="8"/>
  <c r="AP1279" i="8"/>
  <c r="AO1279" i="8"/>
  <c r="N1279" i="1"/>
  <c r="AQ1278" i="8"/>
  <c r="AP1278" i="8"/>
  <c r="AO1278" i="8"/>
  <c r="N1278" i="1"/>
  <c r="AQ1277" i="8"/>
  <c r="AP1277" i="8"/>
  <c r="AO1277" i="8"/>
  <c r="N1277" i="1"/>
  <c r="AQ1276" i="8"/>
  <c r="AP1276" i="8"/>
  <c r="AO1276" i="8"/>
  <c r="N1276" i="1"/>
  <c r="AQ1275" i="8"/>
  <c r="AP1275" i="8"/>
  <c r="AO1275" i="8"/>
  <c r="N1275" i="1"/>
  <c r="AQ1274" i="8"/>
  <c r="AP1274" i="8"/>
  <c r="AO1274" i="8"/>
  <c r="N1274" i="1"/>
  <c r="AQ1273" i="8"/>
  <c r="AP1273" i="8"/>
  <c r="AO1273" i="8"/>
  <c r="N1273" i="1"/>
  <c r="AQ1272" i="8"/>
  <c r="AP1272" i="8"/>
  <c r="AO1272" i="8"/>
  <c r="N1272" i="1"/>
  <c r="AQ1271" i="8"/>
  <c r="AP1271" i="8"/>
  <c r="AO1271" i="8"/>
  <c r="N1271" i="1"/>
  <c r="AQ1270" i="8"/>
  <c r="AP1270" i="8"/>
  <c r="AO1270" i="8"/>
  <c r="N1270" i="1"/>
  <c r="AQ1269" i="8"/>
  <c r="AP1269" i="8"/>
  <c r="AO1269" i="8"/>
  <c r="N1269" i="1"/>
  <c r="AQ1268" i="8"/>
  <c r="AP1268" i="8"/>
  <c r="AO1268" i="8"/>
  <c r="N1268" i="1"/>
  <c r="AQ1267" i="8"/>
  <c r="AP1267" i="8"/>
  <c r="AO1267" i="8"/>
  <c r="N1267" i="1"/>
  <c r="AQ1266" i="8"/>
  <c r="AP1266" i="8"/>
  <c r="AO1266" i="8"/>
  <c r="N1266" i="1"/>
  <c r="AQ1265" i="8"/>
  <c r="AP1265" i="8"/>
  <c r="AO1265" i="8"/>
  <c r="N1265" i="1"/>
  <c r="AQ1264" i="8"/>
  <c r="AP1264" i="8"/>
  <c r="AO1264" i="8"/>
  <c r="N1264" i="1"/>
  <c r="AQ1263" i="8"/>
  <c r="AP1263" i="8"/>
  <c r="AO1263" i="8"/>
  <c r="N1263" i="1"/>
  <c r="AQ1262" i="8"/>
  <c r="AP1262" i="8"/>
  <c r="AO1262" i="8"/>
  <c r="N1262" i="1"/>
  <c r="AQ1261" i="8"/>
  <c r="AP1261" i="8"/>
  <c r="AO1261" i="8"/>
  <c r="N1261" i="1"/>
  <c r="AQ1260" i="8"/>
  <c r="AP1260" i="8"/>
  <c r="AO1260" i="8"/>
  <c r="N1260" i="1"/>
  <c r="AQ1259" i="8"/>
  <c r="AP1259" i="8"/>
  <c r="AO1259" i="8"/>
  <c r="N1259" i="1"/>
  <c r="AQ1258" i="8"/>
  <c r="AP1258" i="8"/>
  <c r="AO1258" i="8"/>
  <c r="N1258" i="1"/>
  <c r="AQ1257" i="8"/>
  <c r="AP1257" i="8"/>
  <c r="AO1257" i="8"/>
  <c r="N1257" i="1"/>
  <c r="AQ1256" i="8"/>
  <c r="AP1256" i="8"/>
  <c r="AO1256" i="8"/>
  <c r="N1256" i="1"/>
  <c r="AQ1255" i="8"/>
  <c r="AP1255" i="8"/>
  <c r="AO1255" i="8"/>
  <c r="N1255" i="1"/>
  <c r="AQ1254" i="8"/>
  <c r="AP1254" i="8"/>
  <c r="AO1254" i="8"/>
  <c r="N1254" i="1"/>
  <c r="AQ1253" i="8"/>
  <c r="AP1253" i="8"/>
  <c r="AO1253" i="8"/>
  <c r="N1253" i="1"/>
  <c r="AQ1252" i="8"/>
  <c r="AP1252" i="8"/>
  <c r="AO1252" i="8"/>
  <c r="N1252" i="1"/>
  <c r="AQ1251" i="8"/>
  <c r="AP1251" i="8"/>
  <c r="AO1251" i="8"/>
  <c r="N1251" i="1"/>
  <c r="AQ1250" i="8"/>
  <c r="AP1250" i="8"/>
  <c r="AO1250" i="8"/>
  <c r="N1250" i="1"/>
  <c r="AQ1249" i="8"/>
  <c r="AP1249" i="8"/>
  <c r="AO1249" i="8"/>
  <c r="N1249" i="1"/>
  <c r="AQ1248" i="8"/>
  <c r="AP1248" i="8"/>
  <c r="AO1248" i="8"/>
  <c r="N1248" i="1"/>
  <c r="AO1247" i="8"/>
  <c r="AQ1246" i="8"/>
  <c r="AP1246" i="8"/>
  <c r="AO1246" i="8"/>
  <c r="N1246" i="1"/>
  <c r="AQ1245" i="8"/>
  <c r="AP1245" i="8"/>
  <c r="AO1245" i="8"/>
  <c r="AQ1244" i="8"/>
  <c r="AP1244" i="8"/>
  <c r="AO1244" i="8"/>
  <c r="N1244" i="1"/>
  <c r="AQ1243" i="8"/>
  <c r="AP1243" i="8"/>
  <c r="AO1243" i="8"/>
  <c r="N1243" i="1"/>
  <c r="AQ1242" i="8"/>
  <c r="AP1242" i="8"/>
  <c r="AO1242" i="8"/>
  <c r="N1242" i="1"/>
  <c r="AQ1241" i="8"/>
  <c r="AP1241" i="8"/>
  <c r="AO1241" i="8"/>
  <c r="N1241" i="1"/>
  <c r="AQ1240" i="8"/>
  <c r="AP1240" i="8"/>
  <c r="AO1240" i="8"/>
  <c r="N1240" i="1"/>
  <c r="AQ1239" i="8"/>
  <c r="AP1239" i="8"/>
  <c r="AO1239" i="8"/>
  <c r="N1239" i="1"/>
  <c r="AQ1238" i="8"/>
  <c r="AP1238" i="8"/>
  <c r="AO1238" i="8"/>
  <c r="N1238" i="1"/>
  <c r="AQ1237" i="8"/>
  <c r="AP1237" i="8"/>
  <c r="AO1237" i="8"/>
  <c r="N1237" i="1"/>
  <c r="AQ1236" i="8"/>
  <c r="AP1236" i="8"/>
  <c r="AO1236" i="8"/>
  <c r="N1236" i="1"/>
  <c r="AQ1235" i="8"/>
  <c r="AP1235" i="8"/>
  <c r="AO1235" i="8"/>
  <c r="N1235" i="1"/>
  <c r="AO1234" i="8"/>
  <c r="AQ1233" i="8"/>
  <c r="AP1233" i="8"/>
  <c r="AO1233" i="8"/>
  <c r="N1233" i="1"/>
  <c r="AQ1232" i="8"/>
  <c r="AP1232" i="8"/>
  <c r="AO1232" i="8"/>
  <c r="N1232" i="1"/>
  <c r="AQ1231" i="8"/>
  <c r="AP1231" i="8"/>
  <c r="AO1231" i="8"/>
  <c r="N1231" i="1"/>
  <c r="AQ1230" i="8"/>
  <c r="AP1230" i="8"/>
  <c r="AO1230" i="8"/>
  <c r="N1230" i="1"/>
  <c r="AQ1229" i="8"/>
  <c r="AP1229" i="8"/>
  <c r="AO1229" i="8"/>
  <c r="N1229" i="1"/>
  <c r="AQ1228" i="8"/>
  <c r="AP1228" i="8"/>
  <c r="AO1228" i="8"/>
  <c r="N1228" i="1"/>
  <c r="AQ1227" i="8"/>
  <c r="AP1227" i="8"/>
  <c r="AO1227" i="8"/>
  <c r="N1227" i="1"/>
  <c r="AQ1226" i="8"/>
  <c r="AP1226" i="8"/>
  <c r="AO1226" i="8"/>
  <c r="N1226" i="1"/>
  <c r="AQ1225" i="8"/>
  <c r="AP1225" i="8"/>
  <c r="AO1225" i="8"/>
  <c r="N1225" i="1"/>
  <c r="AQ1224" i="8"/>
  <c r="AP1224" i="8"/>
  <c r="AO1224" i="8"/>
  <c r="N1224" i="1"/>
  <c r="AQ1223" i="8"/>
  <c r="AP1223" i="8"/>
  <c r="AO1223" i="8"/>
  <c r="N1223" i="1"/>
  <c r="AQ1222" i="8"/>
  <c r="AP1222" i="8"/>
  <c r="AO1222" i="8"/>
  <c r="N1222" i="1"/>
  <c r="AQ1221" i="8"/>
  <c r="AP1221" i="8"/>
  <c r="AO1221" i="8"/>
  <c r="N1221" i="1"/>
  <c r="AQ1220" i="8"/>
  <c r="AP1220" i="8"/>
  <c r="AO1220" i="8"/>
  <c r="N1220" i="1"/>
  <c r="AQ1219" i="8"/>
  <c r="AP1219" i="8"/>
  <c r="AO1219" i="8"/>
  <c r="N1219" i="1"/>
  <c r="AQ1218" i="8"/>
  <c r="AP1218" i="8"/>
  <c r="AO1218" i="8"/>
  <c r="N1218" i="1"/>
  <c r="AQ1217" i="8"/>
  <c r="AP1217" i="8"/>
  <c r="AO1217" i="8"/>
  <c r="N1217" i="1"/>
  <c r="AQ1216" i="8"/>
  <c r="AP1216" i="8"/>
  <c r="AO1216" i="8"/>
  <c r="N1216" i="1"/>
  <c r="AQ1215" i="8"/>
  <c r="AP1215" i="8"/>
  <c r="AO1215" i="8"/>
  <c r="N1215" i="1"/>
  <c r="AQ1214" i="8"/>
  <c r="AP1214" i="8"/>
  <c r="AO1214" i="8"/>
  <c r="N1214" i="1"/>
  <c r="AQ1213" i="8"/>
  <c r="AP1213" i="8"/>
  <c r="AO1213" i="8"/>
  <c r="N1213" i="1"/>
  <c r="AQ1212" i="8"/>
  <c r="AP1212" i="8"/>
  <c r="AO1212" i="8"/>
  <c r="N1212" i="1"/>
  <c r="AQ1211" i="8"/>
  <c r="AP1211" i="8"/>
  <c r="AO1211" i="8"/>
  <c r="N1211" i="1"/>
  <c r="AQ1210" i="8"/>
  <c r="AP1210" i="8"/>
  <c r="AO1210" i="8"/>
  <c r="N1210" i="1"/>
  <c r="AQ1209" i="8"/>
  <c r="AP1209" i="8"/>
  <c r="AO1209" i="8"/>
  <c r="N1209" i="1"/>
  <c r="AQ1208" i="8"/>
  <c r="AP1208" i="8"/>
  <c r="AO1208" i="8"/>
  <c r="N1208" i="1"/>
  <c r="AQ1207" i="8"/>
  <c r="AP1207" i="8"/>
  <c r="AO1207" i="8"/>
  <c r="N1207" i="1"/>
  <c r="AQ1206" i="8"/>
  <c r="AP1206" i="8"/>
  <c r="AO1206" i="8"/>
  <c r="N1206" i="1"/>
  <c r="AQ1205" i="8"/>
  <c r="AP1205" i="8"/>
  <c r="AO1205" i="8"/>
  <c r="N1205" i="1"/>
  <c r="AQ1204" i="8"/>
  <c r="AP1204" i="8"/>
  <c r="AO1204" i="8"/>
  <c r="N1204" i="1"/>
  <c r="AQ1203" i="8"/>
  <c r="AP1203" i="8"/>
  <c r="AO1203" i="8"/>
  <c r="N1203" i="1"/>
  <c r="AQ1202" i="8"/>
  <c r="AP1202" i="8"/>
  <c r="AO1202" i="8"/>
  <c r="N1202" i="1"/>
  <c r="AQ1201" i="8"/>
  <c r="AP1201" i="8"/>
  <c r="AO1201" i="8"/>
  <c r="N1201" i="1"/>
  <c r="AQ1200" i="8"/>
  <c r="AP1200" i="8"/>
  <c r="AO1200" i="8"/>
  <c r="N1200" i="1"/>
  <c r="AQ1199" i="8"/>
  <c r="AP1199" i="8"/>
  <c r="AO1199" i="8"/>
  <c r="N1199" i="1"/>
  <c r="AQ1198" i="8"/>
  <c r="AP1198" i="8"/>
  <c r="AO1198" i="8"/>
  <c r="N1198" i="1"/>
  <c r="AQ1197" i="8"/>
  <c r="AP1197" i="8"/>
  <c r="AO1197" i="8"/>
  <c r="N1197" i="1"/>
  <c r="AQ1196" i="8"/>
  <c r="AP1196" i="8"/>
  <c r="AO1196" i="8"/>
  <c r="N1196" i="1"/>
  <c r="AQ1195" i="8"/>
  <c r="AP1195" i="8"/>
  <c r="AO1195" i="8"/>
  <c r="N1195" i="1"/>
  <c r="AQ1194" i="8"/>
  <c r="AP1194" i="8"/>
  <c r="AO1194" i="8"/>
  <c r="N1194" i="1"/>
  <c r="AQ1193" i="8"/>
  <c r="AP1193" i="8"/>
  <c r="AO1193" i="8"/>
  <c r="N1193" i="1"/>
  <c r="AQ1192" i="8"/>
  <c r="AP1192" i="8"/>
  <c r="AO1192" i="8"/>
  <c r="N1192" i="1"/>
  <c r="AQ1191" i="8"/>
  <c r="AP1191" i="8"/>
  <c r="AO1191" i="8"/>
  <c r="N1191" i="1"/>
  <c r="AQ1190" i="8"/>
  <c r="AP1190" i="8"/>
  <c r="AO1190" i="8"/>
  <c r="N1190" i="1"/>
  <c r="AQ1189" i="8"/>
  <c r="AP1189" i="8"/>
  <c r="AO1189" i="8"/>
  <c r="N1189" i="1"/>
  <c r="AQ1188" i="8"/>
  <c r="AP1188" i="8"/>
  <c r="AO1188" i="8"/>
  <c r="N1188" i="1"/>
  <c r="AQ1187" i="8"/>
  <c r="AP1187" i="8"/>
  <c r="AO1187" i="8"/>
  <c r="N1187" i="1"/>
  <c r="AQ1186" i="8"/>
  <c r="AP1186" i="8"/>
  <c r="AO1186" i="8"/>
  <c r="N1186" i="1"/>
  <c r="AO1185" i="8"/>
  <c r="AQ1184" i="8"/>
  <c r="AP1184" i="8"/>
  <c r="AO1184" i="8"/>
  <c r="N1184" i="1"/>
  <c r="AQ1183" i="8"/>
  <c r="AP1183" i="8"/>
  <c r="AO1183" i="8"/>
  <c r="N1183" i="1"/>
  <c r="AQ1182" i="8"/>
  <c r="AP1182" i="8"/>
  <c r="AO1182" i="8"/>
  <c r="N1182" i="1"/>
  <c r="AQ1181" i="8"/>
  <c r="AP1181" i="8"/>
  <c r="AO1181" i="8"/>
  <c r="N1181" i="1"/>
  <c r="AQ1180" i="8"/>
  <c r="AP1180" i="8"/>
  <c r="AO1180" i="8"/>
  <c r="N1180" i="1"/>
  <c r="AQ1179" i="8"/>
  <c r="AP1179" i="8"/>
  <c r="AO1179" i="8"/>
  <c r="N1179" i="1"/>
  <c r="AQ1178" i="8"/>
  <c r="AP1178" i="8"/>
  <c r="AO1178" i="8"/>
  <c r="N1178" i="1"/>
  <c r="AQ1177" i="8"/>
  <c r="AP1177" i="8"/>
  <c r="AO1177" i="8"/>
  <c r="N1177" i="1"/>
  <c r="AQ1176" i="8"/>
  <c r="AP1176" i="8"/>
  <c r="AO1176" i="8"/>
  <c r="N1176" i="1"/>
  <c r="AQ1175" i="8"/>
  <c r="AP1175" i="8"/>
  <c r="AO1175" i="8"/>
  <c r="N1175" i="1"/>
  <c r="AQ1174" i="8"/>
  <c r="AP1174" i="8"/>
  <c r="AO1174" i="8"/>
  <c r="N1174" i="1"/>
  <c r="AQ1173" i="8"/>
  <c r="AP1173" i="8"/>
  <c r="AO1173" i="8"/>
  <c r="N1173" i="1"/>
  <c r="AQ1172" i="8"/>
  <c r="AP1172" i="8"/>
  <c r="AO1172" i="8"/>
  <c r="N1172" i="1"/>
  <c r="AQ1171" i="8"/>
  <c r="AP1171" i="8"/>
  <c r="AO1171" i="8"/>
  <c r="N1171" i="1"/>
  <c r="AQ1170" i="8"/>
  <c r="AP1170" i="8"/>
  <c r="AO1170" i="8"/>
  <c r="N1170" i="1"/>
  <c r="AQ1169" i="8"/>
  <c r="AP1169" i="8"/>
  <c r="AO1169" i="8"/>
  <c r="N1169" i="1"/>
  <c r="AQ1168" i="8"/>
  <c r="AP1168" i="8"/>
  <c r="AO1168" i="8"/>
  <c r="N1168" i="1"/>
  <c r="AQ1167" i="8"/>
  <c r="AP1167" i="8"/>
  <c r="AO1167" i="8"/>
  <c r="N1167" i="1"/>
  <c r="AQ1166" i="8"/>
  <c r="AP1166" i="8"/>
  <c r="AO1166" i="8"/>
  <c r="N1166" i="1"/>
  <c r="AQ1165" i="8"/>
  <c r="AP1165" i="8"/>
  <c r="AO1165" i="8"/>
  <c r="N1165" i="1"/>
  <c r="AQ1164" i="8"/>
  <c r="AP1164" i="8"/>
  <c r="AO1164" i="8"/>
  <c r="N1164" i="1"/>
  <c r="AQ1163" i="8"/>
  <c r="AP1163" i="8"/>
  <c r="AO1163" i="8"/>
  <c r="N1163" i="1"/>
  <c r="AQ1162" i="8"/>
  <c r="AP1162" i="8"/>
  <c r="AO1162" i="8"/>
  <c r="N1162" i="1"/>
  <c r="AQ1161" i="8"/>
  <c r="AP1161" i="8"/>
  <c r="AO1161" i="8"/>
  <c r="N1161" i="1"/>
  <c r="AQ1160" i="8"/>
  <c r="AP1160" i="8"/>
  <c r="AO1160" i="8"/>
  <c r="N1160" i="1"/>
  <c r="AQ1159" i="8"/>
  <c r="AP1159" i="8"/>
  <c r="AO1159" i="8"/>
  <c r="N1159" i="1"/>
  <c r="AO1158" i="8"/>
  <c r="AO1157" i="8"/>
  <c r="AQ1156" i="8"/>
  <c r="AP1156" i="8"/>
  <c r="AO1156" i="8"/>
  <c r="N1156" i="1"/>
  <c r="AO1155" i="8"/>
  <c r="AQ1154" i="8"/>
  <c r="AP1154" i="8"/>
  <c r="AO1154" i="8"/>
  <c r="AQ1153" i="8"/>
  <c r="AP1153" i="8"/>
  <c r="AO1153" i="8"/>
  <c r="N1153" i="1"/>
  <c r="AQ1152" i="8"/>
  <c r="AP1152" i="8"/>
  <c r="AO1152" i="8"/>
  <c r="AQ1151" i="8"/>
  <c r="AP1151" i="8"/>
  <c r="AO1151" i="8"/>
  <c r="N1151" i="1"/>
  <c r="AQ1150" i="8"/>
  <c r="AP1150" i="8"/>
  <c r="AO1150" i="8"/>
  <c r="N1150" i="1"/>
  <c r="AQ1149" i="8"/>
  <c r="AP1149" i="8"/>
  <c r="AO1149" i="8"/>
  <c r="N1149" i="1"/>
  <c r="AQ1148" i="8"/>
  <c r="AP1148" i="8"/>
  <c r="AO1148" i="8"/>
  <c r="N1148" i="1"/>
  <c r="AQ1147" i="8"/>
  <c r="AP1147" i="8"/>
  <c r="AO1147" i="8"/>
  <c r="N1147" i="1"/>
  <c r="AQ1146" i="8"/>
  <c r="AP1146" i="8"/>
  <c r="AO1146" i="8"/>
  <c r="N1146" i="1"/>
  <c r="AQ1145" i="8"/>
  <c r="AP1145" i="8"/>
  <c r="AO1145" i="8"/>
  <c r="AQ1144" i="8"/>
  <c r="AP1144" i="8"/>
  <c r="AO1144" i="8"/>
  <c r="N1144" i="1"/>
  <c r="AQ1143" i="8"/>
  <c r="AP1143" i="8"/>
  <c r="AO1143" i="8"/>
  <c r="AQ1142" i="8"/>
  <c r="AP1142" i="8"/>
  <c r="AO1142" i="8"/>
  <c r="AQ1141" i="8"/>
  <c r="AP1141" i="8"/>
  <c r="AO1141" i="8"/>
  <c r="N1141" i="1"/>
  <c r="AO1140" i="8"/>
  <c r="AQ1139" i="8"/>
  <c r="AP1139" i="8"/>
  <c r="AO1139" i="8"/>
  <c r="N1139" i="1"/>
  <c r="AQ1138" i="8"/>
  <c r="AP1138" i="8"/>
  <c r="AO1138" i="8"/>
  <c r="AQ1137" i="8"/>
  <c r="AP1137" i="8"/>
  <c r="AO1137" i="8"/>
  <c r="AQ1136" i="8"/>
  <c r="AP1136" i="8"/>
  <c r="AO1136" i="8"/>
  <c r="N1136" i="1"/>
  <c r="AQ1135" i="8"/>
  <c r="AP1135" i="8"/>
  <c r="AO1135" i="8"/>
  <c r="N1135" i="1"/>
  <c r="AO1134" i="8"/>
  <c r="AQ1133" i="8"/>
  <c r="AP1133" i="8"/>
  <c r="AO1133" i="8"/>
  <c r="AQ1132" i="8"/>
  <c r="AP1132" i="8"/>
  <c r="AO1132" i="8"/>
  <c r="AQ1131" i="8"/>
  <c r="AP1131" i="8"/>
  <c r="AO1131" i="8"/>
  <c r="AQ1130" i="8"/>
  <c r="AP1130" i="8"/>
  <c r="AO1130" i="8"/>
  <c r="AQ1129" i="8"/>
  <c r="AP1129" i="8"/>
  <c r="AO1129" i="8"/>
  <c r="AQ1128" i="8"/>
  <c r="AP1128" i="8"/>
  <c r="AO1128" i="8"/>
  <c r="AQ1127" i="8"/>
  <c r="AP1127" i="8"/>
  <c r="AO1127" i="8"/>
  <c r="AQ1126" i="8"/>
  <c r="AP1126" i="8"/>
  <c r="AO1126" i="8"/>
  <c r="AQ1125" i="8"/>
  <c r="AP1125" i="8"/>
  <c r="AO1125" i="8"/>
  <c r="AQ1124" i="8"/>
  <c r="AP1124" i="8"/>
  <c r="AO1124" i="8"/>
  <c r="AQ1123" i="8"/>
  <c r="AP1123" i="8"/>
  <c r="AO1123" i="8"/>
  <c r="AQ1122" i="8"/>
  <c r="AP1122" i="8"/>
  <c r="AO1122" i="8"/>
  <c r="AQ1121" i="8"/>
  <c r="AP1121" i="8"/>
  <c r="AO1121" i="8"/>
  <c r="AQ1120" i="8"/>
  <c r="AP1120" i="8"/>
  <c r="AO1120" i="8"/>
  <c r="AQ1119" i="8"/>
  <c r="AP1119" i="8"/>
  <c r="AO1119" i="8"/>
  <c r="AQ1118" i="8"/>
  <c r="AP1118" i="8"/>
  <c r="AO1118" i="8"/>
  <c r="AQ1117" i="8"/>
  <c r="AP1117" i="8"/>
  <c r="AO1117" i="8"/>
  <c r="AQ1116" i="8"/>
  <c r="AP1116" i="8"/>
  <c r="AO1116" i="8"/>
  <c r="AQ1115" i="8"/>
  <c r="AP1115" i="8"/>
  <c r="AO1115" i="8"/>
  <c r="AQ1114" i="8"/>
  <c r="AP1114" i="8"/>
  <c r="AO1114" i="8"/>
  <c r="AQ1113" i="8"/>
  <c r="AP1113" i="8"/>
  <c r="AO1113" i="8"/>
  <c r="N1113" i="1"/>
  <c r="AQ1112" i="8"/>
  <c r="AP1112" i="8"/>
  <c r="AO1112" i="8"/>
  <c r="N1112" i="1"/>
  <c r="AQ1111" i="8"/>
  <c r="AP1111" i="8"/>
  <c r="AO1111" i="8"/>
  <c r="N1111" i="1"/>
  <c r="AQ1110" i="8"/>
  <c r="AP1110" i="8"/>
  <c r="AO1110" i="8"/>
  <c r="N1110" i="1"/>
  <c r="AQ1109" i="8"/>
  <c r="AP1109" i="8"/>
  <c r="AO1109" i="8"/>
  <c r="N1109" i="1"/>
  <c r="AQ1108" i="8"/>
  <c r="AP1108" i="8"/>
  <c r="AO1108" i="8"/>
  <c r="N1108" i="1"/>
  <c r="AQ1107" i="8"/>
  <c r="AP1107" i="8"/>
  <c r="AO1107" i="8"/>
  <c r="N1107" i="1"/>
  <c r="AQ1106" i="8"/>
  <c r="AP1106" i="8"/>
  <c r="AO1106" i="8"/>
  <c r="N1106" i="1"/>
  <c r="AQ1105" i="8"/>
  <c r="AP1105" i="8"/>
  <c r="AO1105" i="8"/>
  <c r="N1105" i="1"/>
  <c r="AQ1104" i="8"/>
  <c r="AP1104" i="8"/>
  <c r="AO1104" i="8"/>
  <c r="N1104" i="1"/>
  <c r="AQ1103" i="8"/>
  <c r="AP1103" i="8"/>
  <c r="AO1103" i="8"/>
  <c r="N1103" i="1"/>
  <c r="AQ1102" i="8"/>
  <c r="AP1102" i="8"/>
  <c r="AO1102" i="8"/>
  <c r="N1102" i="1"/>
  <c r="AQ1101" i="8"/>
  <c r="AP1101" i="8"/>
  <c r="AO1101" i="8"/>
  <c r="N1101" i="1"/>
  <c r="AQ1100" i="8"/>
  <c r="AP1100" i="8"/>
  <c r="AO1100" i="8"/>
  <c r="N1100" i="1"/>
  <c r="AQ1099" i="8"/>
  <c r="AP1099" i="8"/>
  <c r="AO1099" i="8"/>
  <c r="N1099" i="1"/>
  <c r="AQ1098" i="8"/>
  <c r="AP1098" i="8"/>
  <c r="AO1098" i="8"/>
  <c r="N1098" i="1"/>
  <c r="AQ1097" i="8"/>
  <c r="AP1097" i="8"/>
  <c r="AO1097" i="8"/>
  <c r="N1097" i="1"/>
  <c r="AQ1096" i="8"/>
  <c r="AP1096" i="8"/>
  <c r="AO1096" i="8"/>
  <c r="N1096" i="1"/>
  <c r="AQ1095" i="8"/>
  <c r="AP1095" i="8"/>
  <c r="AO1095" i="8"/>
  <c r="N1095" i="1"/>
  <c r="AQ1094" i="8"/>
  <c r="AP1094" i="8"/>
  <c r="AO1094" i="8"/>
  <c r="N1094" i="1"/>
  <c r="AQ1093" i="8"/>
  <c r="AP1093" i="8"/>
  <c r="AO1093" i="8"/>
  <c r="N1093" i="1"/>
  <c r="AQ1092" i="8"/>
  <c r="AP1092" i="8"/>
  <c r="AO1092" i="8"/>
  <c r="N1092" i="1"/>
  <c r="AO1091" i="8"/>
  <c r="AQ1090" i="8"/>
  <c r="AP1090" i="8"/>
  <c r="AO1090" i="8"/>
  <c r="N1090" i="1"/>
  <c r="AQ1089" i="8"/>
  <c r="AP1089" i="8"/>
  <c r="AO1089" i="8"/>
  <c r="AQ1088" i="8"/>
  <c r="AP1088" i="8"/>
  <c r="AO1088" i="8"/>
  <c r="N1088" i="1"/>
  <c r="AQ1087" i="8"/>
  <c r="AP1087" i="8"/>
  <c r="AO1087" i="8"/>
  <c r="N1087" i="1"/>
  <c r="AQ1086" i="8"/>
  <c r="AP1086" i="8"/>
  <c r="AO1086" i="8"/>
  <c r="N1086" i="1"/>
  <c r="AQ1085" i="8"/>
  <c r="AP1085" i="8"/>
  <c r="AO1085" i="8"/>
  <c r="N1085" i="1"/>
  <c r="AQ1084" i="8"/>
  <c r="AP1084" i="8"/>
  <c r="AO1084" i="8"/>
  <c r="N1084" i="1"/>
  <c r="AQ1083" i="8"/>
  <c r="AP1083" i="8"/>
  <c r="AO1083" i="8"/>
  <c r="N1083" i="1"/>
  <c r="AQ1082" i="8"/>
  <c r="AP1082" i="8"/>
  <c r="AO1082" i="8"/>
  <c r="N1082" i="1"/>
  <c r="AQ1081" i="8"/>
  <c r="AP1081" i="8"/>
  <c r="AO1081" i="8"/>
  <c r="N1081" i="1"/>
  <c r="AQ1080" i="8"/>
  <c r="AP1080" i="8"/>
  <c r="AO1080" i="8"/>
  <c r="N1080" i="1"/>
  <c r="AQ1079" i="8"/>
  <c r="AP1079" i="8"/>
  <c r="AO1079" i="8"/>
  <c r="N1079" i="1"/>
  <c r="AQ1078" i="8"/>
  <c r="AP1078" i="8"/>
  <c r="AO1078" i="8"/>
  <c r="N1078" i="1"/>
  <c r="AQ1077" i="8"/>
  <c r="AP1077" i="8"/>
  <c r="AO1077" i="8"/>
  <c r="N1077" i="1"/>
  <c r="AQ1076" i="8"/>
  <c r="AP1076" i="8"/>
  <c r="AO1076" i="8"/>
  <c r="N1076" i="1"/>
  <c r="AQ1075" i="8"/>
  <c r="AP1075" i="8"/>
  <c r="AO1075" i="8"/>
  <c r="N1075" i="1"/>
  <c r="AQ1074" i="8"/>
  <c r="AP1074" i="8"/>
  <c r="AO1074" i="8"/>
  <c r="N1074" i="1"/>
  <c r="AQ1073" i="8"/>
  <c r="AP1073" i="8"/>
  <c r="AO1073" i="8"/>
  <c r="N1073" i="1"/>
  <c r="AQ1072" i="8"/>
  <c r="AP1072" i="8"/>
  <c r="AO1072" i="8"/>
  <c r="N1072" i="1"/>
  <c r="AQ1071" i="8"/>
  <c r="AP1071" i="8"/>
  <c r="AO1071" i="8"/>
  <c r="N1071" i="1"/>
  <c r="AQ1070" i="8"/>
  <c r="AP1070" i="8"/>
  <c r="AO1070" i="8"/>
  <c r="N1070" i="1"/>
  <c r="AQ1069" i="8"/>
  <c r="AP1069" i="8"/>
  <c r="AO1069" i="8"/>
  <c r="N1069" i="1"/>
  <c r="AQ1068" i="8"/>
  <c r="AP1068" i="8"/>
  <c r="AO1068" i="8"/>
  <c r="N1068" i="1"/>
  <c r="AQ1067" i="8"/>
  <c r="AP1067" i="8"/>
  <c r="AO1067" i="8"/>
  <c r="N1067" i="1"/>
  <c r="AQ1066" i="8"/>
  <c r="AP1066" i="8"/>
  <c r="AO1066" i="8"/>
  <c r="N1066" i="1"/>
  <c r="AQ1065" i="8"/>
  <c r="AP1065" i="8"/>
  <c r="AO1065" i="8"/>
  <c r="N1065" i="1"/>
  <c r="AQ1064" i="8"/>
  <c r="AP1064" i="8"/>
  <c r="AO1064" i="8"/>
  <c r="N1064" i="1"/>
  <c r="AQ1063" i="8"/>
  <c r="AP1063" i="8"/>
  <c r="AO1063" i="8"/>
  <c r="N1063" i="1"/>
  <c r="AQ1062" i="8"/>
  <c r="AP1062" i="8"/>
  <c r="AO1062" i="8"/>
  <c r="N1062" i="1"/>
  <c r="AQ1061" i="8"/>
  <c r="AP1061" i="8"/>
  <c r="AO1061" i="8"/>
  <c r="N1061" i="1"/>
  <c r="AQ1060" i="8"/>
  <c r="AP1060" i="8"/>
  <c r="AO1060" i="8"/>
  <c r="N1060" i="1"/>
  <c r="AQ1059" i="8"/>
  <c r="AP1059" i="8"/>
  <c r="AO1059" i="8"/>
  <c r="N1059" i="1"/>
  <c r="AQ1058" i="8"/>
  <c r="AP1058" i="8"/>
  <c r="AO1058" i="8"/>
  <c r="N1058" i="1"/>
  <c r="AQ1057" i="8"/>
  <c r="AP1057" i="8"/>
  <c r="AO1057" i="8"/>
  <c r="N1057" i="1"/>
  <c r="AQ1056" i="8"/>
  <c r="AP1056" i="8"/>
  <c r="AO1056" i="8"/>
  <c r="N1056" i="1"/>
  <c r="AQ1055" i="8"/>
  <c r="AP1055" i="8"/>
  <c r="AO1055" i="8"/>
  <c r="N1055" i="1"/>
  <c r="AQ1054" i="8"/>
  <c r="AP1054" i="8"/>
  <c r="AO1054" i="8"/>
  <c r="N1054" i="1"/>
  <c r="AQ1053" i="8"/>
  <c r="AP1053" i="8"/>
  <c r="AO1053" i="8"/>
  <c r="N1053" i="1"/>
  <c r="AQ1052" i="8"/>
  <c r="AP1052" i="8"/>
  <c r="AO1052" i="8"/>
  <c r="N1052" i="1"/>
  <c r="AQ1051" i="8"/>
  <c r="AP1051" i="8"/>
  <c r="AO1051" i="8"/>
  <c r="N1051" i="1"/>
  <c r="AQ1050" i="8"/>
  <c r="AP1050" i="8"/>
  <c r="AO1050" i="8"/>
  <c r="N1050" i="1"/>
  <c r="AQ1049" i="8"/>
  <c r="AP1049" i="8"/>
  <c r="AO1049" i="8"/>
  <c r="N1049" i="1"/>
  <c r="AQ1048" i="8"/>
  <c r="AP1048" i="8"/>
  <c r="AO1048" i="8"/>
  <c r="N1048" i="1"/>
  <c r="AQ1047" i="8"/>
  <c r="AP1047" i="8"/>
  <c r="AO1047" i="8"/>
  <c r="N1047" i="1"/>
  <c r="AQ1046" i="8"/>
  <c r="AP1046" i="8"/>
  <c r="AO1046" i="8"/>
  <c r="N1046" i="1"/>
  <c r="AQ1045" i="8"/>
  <c r="AP1045" i="8"/>
  <c r="AO1045" i="8"/>
  <c r="N1045" i="1"/>
  <c r="AQ1044" i="8"/>
  <c r="AP1044" i="8"/>
  <c r="AO1044" i="8"/>
  <c r="N1044" i="1"/>
  <c r="AQ1043" i="8"/>
  <c r="AP1043" i="8"/>
  <c r="AO1043" i="8"/>
  <c r="N1043" i="1"/>
  <c r="AQ1042" i="8"/>
  <c r="AP1042" i="8"/>
  <c r="AO1042" i="8"/>
  <c r="N1042" i="1"/>
  <c r="AQ1041" i="8"/>
  <c r="AP1041" i="8"/>
  <c r="AO1041" i="8"/>
  <c r="N1041" i="1"/>
  <c r="AQ1040" i="8"/>
  <c r="AP1040" i="8"/>
  <c r="AO1040" i="8"/>
  <c r="N1040" i="1"/>
  <c r="AQ1039" i="8"/>
  <c r="AP1039" i="8"/>
  <c r="AO1039" i="8"/>
  <c r="N1039" i="1"/>
  <c r="AQ1038" i="8"/>
  <c r="AP1038" i="8"/>
  <c r="AO1038" i="8"/>
  <c r="N1038" i="1"/>
  <c r="AQ1037" i="8"/>
  <c r="AP1037" i="8"/>
  <c r="AO1037" i="8"/>
  <c r="N1037" i="1"/>
  <c r="AQ1036" i="8"/>
  <c r="AP1036" i="8"/>
  <c r="AO1036" i="8"/>
  <c r="N1036" i="1"/>
  <c r="AQ1035" i="8"/>
  <c r="AP1035" i="8"/>
  <c r="AO1035" i="8"/>
  <c r="AQ1034" i="8"/>
  <c r="AP1034" i="8"/>
  <c r="AO1034" i="8"/>
  <c r="N1034" i="1"/>
  <c r="AQ1033" i="8"/>
  <c r="AP1033" i="8"/>
  <c r="AO1033" i="8"/>
  <c r="N1033" i="1"/>
  <c r="AQ1032" i="8"/>
  <c r="AP1032" i="8"/>
  <c r="AO1032" i="8"/>
  <c r="N1032" i="1"/>
  <c r="AQ1031" i="8"/>
  <c r="AP1031" i="8"/>
  <c r="AO1031" i="8"/>
  <c r="N1031" i="1"/>
  <c r="AQ1030" i="8"/>
  <c r="AP1030" i="8"/>
  <c r="AO1030" i="8"/>
  <c r="N1030" i="1"/>
  <c r="AQ1029" i="8"/>
  <c r="AP1029" i="8"/>
  <c r="AO1029" i="8"/>
  <c r="N1029" i="1"/>
  <c r="AQ1028" i="8"/>
  <c r="AP1028" i="8"/>
  <c r="AO1028" i="8"/>
  <c r="N1028" i="1"/>
  <c r="AQ1027" i="8"/>
  <c r="AP1027" i="8"/>
  <c r="AO1027" i="8"/>
  <c r="N1027" i="1"/>
  <c r="AQ1026" i="8"/>
  <c r="AP1026" i="8"/>
  <c r="AO1026" i="8"/>
  <c r="N1026" i="1"/>
  <c r="AQ1025" i="8"/>
  <c r="AP1025" i="8"/>
  <c r="AO1025" i="8"/>
  <c r="N1025" i="1"/>
  <c r="AQ1024" i="8"/>
  <c r="AP1024" i="8"/>
  <c r="AO1024" i="8"/>
  <c r="N1024" i="1"/>
  <c r="AQ1023" i="8"/>
  <c r="AP1023" i="8"/>
  <c r="AO1023" i="8"/>
  <c r="N1023" i="1"/>
  <c r="AQ1022" i="8"/>
  <c r="AP1022" i="8"/>
  <c r="AO1022" i="8"/>
  <c r="N1022" i="1"/>
  <c r="AQ1021" i="8"/>
  <c r="AP1021" i="8"/>
  <c r="AO1021" i="8"/>
  <c r="N1021" i="1"/>
  <c r="AQ1020" i="8"/>
  <c r="AP1020" i="8"/>
  <c r="AO1020" i="8"/>
  <c r="N1020" i="1"/>
  <c r="AQ1019" i="8"/>
  <c r="AP1019" i="8"/>
  <c r="AO1019" i="8"/>
  <c r="N1019" i="1"/>
  <c r="AQ1018" i="8"/>
  <c r="AP1018" i="8"/>
  <c r="AO1018" i="8"/>
  <c r="N1018" i="1"/>
  <c r="AQ1017" i="8"/>
  <c r="AP1017" i="8"/>
  <c r="AO1017" i="8"/>
  <c r="N1017" i="1"/>
  <c r="AQ1016" i="8"/>
  <c r="AP1016" i="8"/>
  <c r="AO1016" i="8"/>
  <c r="N1016" i="1"/>
  <c r="AQ1015" i="8"/>
  <c r="AP1015" i="8"/>
  <c r="AO1015" i="8"/>
  <c r="N1015" i="1"/>
  <c r="AQ1014" i="8"/>
  <c r="AP1014" i="8"/>
  <c r="AO1014" i="8"/>
  <c r="N1014" i="1"/>
  <c r="AQ1013" i="8"/>
  <c r="AP1013" i="8"/>
  <c r="AO1013" i="8"/>
  <c r="N1013" i="1"/>
  <c r="AQ1012" i="8"/>
  <c r="AP1012" i="8"/>
  <c r="AO1012" i="8"/>
  <c r="N1012" i="1"/>
  <c r="AQ1011" i="8"/>
  <c r="AP1011" i="8"/>
  <c r="AO1011" i="8"/>
  <c r="N1011" i="1"/>
  <c r="AQ1010" i="8"/>
  <c r="AP1010" i="8"/>
  <c r="AO1010" i="8"/>
  <c r="N1010" i="1"/>
  <c r="AQ1009" i="8"/>
  <c r="AP1009" i="8"/>
  <c r="AO1009" i="8"/>
  <c r="N1009" i="1"/>
  <c r="AQ1008" i="8"/>
  <c r="AP1008" i="8"/>
  <c r="AO1008" i="8"/>
  <c r="N1008" i="1"/>
  <c r="AQ1007" i="8"/>
  <c r="AP1007" i="8"/>
  <c r="AO1007" i="8"/>
  <c r="N1007" i="1"/>
  <c r="AQ1006" i="8"/>
  <c r="AP1006" i="8"/>
  <c r="AO1006" i="8"/>
  <c r="N1006" i="1"/>
  <c r="AQ1005" i="8"/>
  <c r="AP1005" i="8"/>
  <c r="AO1005" i="8"/>
  <c r="N1005" i="1"/>
  <c r="AQ1004" i="8"/>
  <c r="AP1004" i="8"/>
  <c r="AO1004" i="8"/>
  <c r="N1004" i="1"/>
  <c r="AQ1003" i="8"/>
  <c r="AP1003" i="8"/>
  <c r="AO1003" i="8"/>
  <c r="N1003" i="1"/>
  <c r="AQ1002" i="8"/>
  <c r="AP1002" i="8"/>
  <c r="AO1002" i="8"/>
  <c r="N1002" i="1"/>
  <c r="AQ1001" i="8"/>
  <c r="AP1001" i="8"/>
  <c r="AO1001" i="8"/>
  <c r="N1001" i="1"/>
  <c r="AQ1000" i="8"/>
  <c r="AP1000" i="8"/>
  <c r="AO1000" i="8"/>
  <c r="N1000" i="1"/>
  <c r="AQ999" i="8"/>
  <c r="AP999" i="8"/>
  <c r="AO999" i="8"/>
  <c r="N999" i="1"/>
  <c r="AQ998" i="8"/>
  <c r="AP998" i="8"/>
  <c r="AO998" i="8"/>
  <c r="N998" i="1"/>
  <c r="AQ997" i="8"/>
  <c r="AP997" i="8"/>
  <c r="AO997" i="8"/>
  <c r="N997" i="1"/>
  <c r="AQ996" i="8"/>
  <c r="AP996" i="8"/>
  <c r="AO996" i="8"/>
  <c r="N996" i="1"/>
  <c r="AQ995" i="8"/>
  <c r="AP995" i="8"/>
  <c r="AO995" i="8"/>
  <c r="N995" i="1"/>
  <c r="AQ994" i="8"/>
  <c r="AP994" i="8"/>
  <c r="AO994" i="8"/>
  <c r="N994" i="1"/>
  <c r="AQ993" i="8"/>
  <c r="AP993" i="8"/>
  <c r="AO993" i="8"/>
  <c r="N993" i="1"/>
  <c r="AQ992" i="8"/>
  <c r="AP992" i="8"/>
  <c r="AO992" i="8"/>
  <c r="N992" i="1"/>
  <c r="AQ991" i="8"/>
  <c r="AP991" i="8"/>
  <c r="AO991" i="8"/>
  <c r="N991" i="1"/>
  <c r="AQ990" i="8"/>
  <c r="AP990" i="8"/>
  <c r="AO990" i="8"/>
  <c r="N990" i="1"/>
  <c r="AQ989" i="8"/>
  <c r="AP989" i="8"/>
  <c r="AO989" i="8"/>
  <c r="N989" i="1"/>
  <c r="AQ988" i="8"/>
  <c r="AP988" i="8"/>
  <c r="AO988" i="8"/>
  <c r="N988" i="1"/>
  <c r="AQ987" i="8"/>
  <c r="AP987" i="8"/>
  <c r="AO987" i="8"/>
  <c r="N987" i="1"/>
  <c r="AQ986" i="8"/>
  <c r="AP986" i="8"/>
  <c r="AO986" i="8"/>
  <c r="N986" i="1"/>
  <c r="AQ985" i="8"/>
  <c r="AP985" i="8"/>
  <c r="AO985" i="8"/>
  <c r="N985" i="1"/>
  <c r="AQ984" i="8"/>
  <c r="AP984" i="8"/>
  <c r="AO984" i="8"/>
  <c r="N984" i="1"/>
  <c r="AQ983" i="8"/>
  <c r="AP983" i="8"/>
  <c r="AO983" i="8"/>
  <c r="N983" i="1"/>
  <c r="AQ982" i="8"/>
  <c r="AP982" i="8"/>
  <c r="AO982" i="8"/>
  <c r="N982" i="1"/>
  <c r="AQ981" i="8"/>
  <c r="AP981" i="8"/>
  <c r="AO981" i="8"/>
  <c r="N981" i="1"/>
  <c r="AQ980" i="8"/>
  <c r="AP980" i="8"/>
  <c r="AO980" i="8"/>
  <c r="N980" i="1"/>
  <c r="AQ979" i="8"/>
  <c r="AP979" i="8"/>
  <c r="AO979" i="8"/>
  <c r="N979" i="1"/>
  <c r="AQ978" i="8"/>
  <c r="AP978" i="8"/>
  <c r="AO978" i="8"/>
  <c r="N978" i="1"/>
  <c r="AQ977" i="8"/>
  <c r="AP977" i="8"/>
  <c r="AO977" i="8"/>
  <c r="N977" i="1"/>
  <c r="AQ976" i="8"/>
  <c r="AP976" i="8"/>
  <c r="AO976" i="8"/>
  <c r="N976" i="1"/>
  <c r="AQ975" i="8"/>
  <c r="AP975" i="8"/>
  <c r="AO975" i="8"/>
  <c r="N975" i="1"/>
  <c r="AQ974" i="8"/>
  <c r="AP974" i="8"/>
  <c r="AO974" i="8"/>
  <c r="N974" i="1"/>
  <c r="AQ973" i="8"/>
  <c r="AP973" i="8"/>
  <c r="AO973" i="8"/>
  <c r="N973" i="1"/>
  <c r="AQ972" i="8"/>
  <c r="AP972" i="8"/>
  <c r="AO972" i="8"/>
  <c r="N972" i="1"/>
  <c r="AQ971" i="8"/>
  <c r="AP971" i="8"/>
  <c r="AO971" i="8"/>
  <c r="N971" i="1"/>
  <c r="AQ970" i="8"/>
  <c r="AP970" i="8"/>
  <c r="AO970" i="8"/>
  <c r="N970" i="1"/>
  <c r="AQ969" i="8"/>
  <c r="AP969" i="8"/>
  <c r="AO969" i="8"/>
  <c r="N969" i="1"/>
  <c r="AQ968" i="8"/>
  <c r="AP968" i="8"/>
  <c r="AO968" i="8"/>
  <c r="N968" i="1"/>
  <c r="AQ967" i="8"/>
  <c r="AP967" i="8"/>
  <c r="AO967" i="8"/>
  <c r="N967" i="1"/>
  <c r="AQ966" i="8"/>
  <c r="AP966" i="8"/>
  <c r="AO966" i="8"/>
  <c r="N966" i="1"/>
  <c r="AQ965" i="8"/>
  <c r="AP965" i="8"/>
  <c r="AO965" i="8"/>
  <c r="N965" i="1"/>
  <c r="AQ964" i="8"/>
  <c r="AP964" i="8"/>
  <c r="AO964" i="8"/>
  <c r="N964" i="1"/>
  <c r="AQ963" i="8"/>
  <c r="AP963" i="8"/>
  <c r="AO963" i="8"/>
  <c r="N963" i="1"/>
  <c r="AQ962" i="8"/>
  <c r="AP962" i="8"/>
  <c r="AO962" i="8"/>
  <c r="N962" i="1"/>
  <c r="AQ961" i="8"/>
  <c r="AP961" i="8"/>
  <c r="AO961" i="8"/>
  <c r="N961" i="1"/>
  <c r="AQ960" i="8"/>
  <c r="AP960" i="8"/>
  <c r="AO960" i="8"/>
  <c r="N960" i="1"/>
  <c r="AQ959" i="8"/>
  <c r="AP959" i="8"/>
  <c r="AO959" i="8"/>
  <c r="N959" i="1"/>
  <c r="AQ958" i="8"/>
  <c r="AP958" i="8"/>
  <c r="AO958" i="8"/>
  <c r="N958" i="1"/>
  <c r="AQ957" i="8"/>
  <c r="AP957" i="8"/>
  <c r="AO957" i="8"/>
  <c r="N957" i="1"/>
  <c r="AQ956" i="8"/>
  <c r="AP956" i="8"/>
  <c r="AO956" i="8"/>
  <c r="N956" i="1"/>
  <c r="AQ955" i="8"/>
  <c r="AP955" i="8"/>
  <c r="AO955" i="8"/>
  <c r="N955" i="1"/>
  <c r="AQ954" i="8"/>
  <c r="AP954" i="8"/>
  <c r="AO954" i="8"/>
  <c r="N954" i="1"/>
  <c r="AQ953" i="8"/>
  <c r="AP953" i="8"/>
  <c r="AO953" i="8"/>
  <c r="N953" i="1"/>
  <c r="AQ952" i="8"/>
  <c r="AP952" i="8"/>
  <c r="AO952" i="8"/>
  <c r="N952" i="1"/>
  <c r="AQ951" i="8"/>
  <c r="AP951" i="8"/>
  <c r="AO951" i="8"/>
  <c r="N951" i="1"/>
  <c r="AQ950" i="8"/>
  <c r="AP950" i="8"/>
  <c r="AO950" i="8"/>
  <c r="N950" i="1"/>
  <c r="AQ949" i="8"/>
  <c r="AP949" i="8"/>
  <c r="AO949" i="8"/>
  <c r="N949" i="1"/>
  <c r="AQ948" i="8"/>
  <c r="AP948" i="8"/>
  <c r="AO948" i="8"/>
  <c r="N948" i="1"/>
  <c r="AQ947" i="8"/>
  <c r="AP947" i="8"/>
  <c r="AO947" i="8"/>
  <c r="N947" i="1"/>
  <c r="AQ946" i="8"/>
  <c r="AP946" i="8"/>
  <c r="AO946" i="8"/>
  <c r="N946" i="1"/>
  <c r="AQ945" i="8"/>
  <c r="AP945" i="8"/>
  <c r="AO945" i="8"/>
  <c r="N945" i="1"/>
  <c r="AQ944" i="8"/>
  <c r="AP944" i="8"/>
  <c r="AO944" i="8"/>
  <c r="N944" i="1"/>
  <c r="AQ943" i="8"/>
  <c r="AP943" i="8"/>
  <c r="AO943" i="8"/>
  <c r="N943" i="1"/>
  <c r="AQ942" i="8"/>
  <c r="AP942" i="8"/>
  <c r="AO942" i="8"/>
  <c r="N942" i="1"/>
  <c r="AQ941" i="8"/>
  <c r="AP941" i="8"/>
  <c r="AO941" i="8"/>
  <c r="N941" i="1"/>
  <c r="AQ940" i="8"/>
  <c r="AP940" i="8"/>
  <c r="AO940" i="8"/>
  <c r="N940" i="1"/>
  <c r="AQ939" i="8"/>
  <c r="AP939" i="8"/>
  <c r="AO939" i="8"/>
  <c r="N939" i="1"/>
  <c r="AQ938" i="8"/>
  <c r="AP938" i="8"/>
  <c r="AO938" i="8"/>
  <c r="N938" i="1"/>
  <c r="AQ937" i="8"/>
  <c r="AP937" i="8"/>
  <c r="AO937" i="8"/>
  <c r="N937" i="1"/>
  <c r="AQ936" i="8"/>
  <c r="AP936" i="8"/>
  <c r="AO936" i="8"/>
  <c r="N936" i="1"/>
  <c r="AQ935" i="8"/>
  <c r="AP935" i="8"/>
  <c r="AO935" i="8"/>
  <c r="N935" i="1"/>
  <c r="AQ934" i="8"/>
  <c r="AP934" i="8"/>
  <c r="AO934" i="8"/>
  <c r="N934" i="1"/>
  <c r="AQ933" i="8"/>
  <c r="AP933" i="8"/>
  <c r="AO933" i="8"/>
  <c r="N933" i="1"/>
  <c r="AQ932" i="8"/>
  <c r="AP932" i="8"/>
  <c r="AO932" i="8"/>
  <c r="N932" i="1"/>
  <c r="AQ931" i="8"/>
  <c r="AP931" i="8"/>
  <c r="AO931" i="8"/>
  <c r="N931" i="1"/>
  <c r="AQ930" i="8"/>
  <c r="AP930" i="8"/>
  <c r="AO930" i="8"/>
  <c r="N930" i="1"/>
  <c r="AQ929" i="8"/>
  <c r="AP929" i="8"/>
  <c r="AO929" i="8"/>
  <c r="N929" i="1"/>
  <c r="AQ928" i="8"/>
  <c r="AP928" i="8"/>
  <c r="AO928" i="8"/>
  <c r="N928" i="1"/>
  <c r="AQ927" i="8"/>
  <c r="AP927" i="8"/>
  <c r="AO927" i="8"/>
  <c r="N927" i="1"/>
  <c r="AQ926" i="8"/>
  <c r="AP926" i="8"/>
  <c r="AO926" i="8"/>
  <c r="N926" i="1"/>
  <c r="AQ925" i="8"/>
  <c r="AP925" i="8"/>
  <c r="AO925" i="8"/>
  <c r="N925" i="1"/>
  <c r="AQ924" i="8"/>
  <c r="AP924" i="8"/>
  <c r="AO924" i="8"/>
  <c r="N924" i="1"/>
  <c r="AQ923" i="8"/>
  <c r="AP923" i="8"/>
  <c r="AO923" i="8"/>
  <c r="N923" i="1"/>
  <c r="AQ922" i="8"/>
  <c r="AP922" i="8"/>
  <c r="AO922" i="8"/>
  <c r="N922" i="1"/>
  <c r="AQ921" i="8"/>
  <c r="AP921" i="8"/>
  <c r="AO921" i="8"/>
  <c r="N921" i="1"/>
  <c r="AQ920" i="8"/>
  <c r="AP920" i="8"/>
  <c r="AO920" i="8"/>
  <c r="N920" i="1"/>
  <c r="AQ919" i="8"/>
  <c r="AP919" i="8"/>
  <c r="AO919" i="8"/>
  <c r="N919" i="1"/>
  <c r="AQ918" i="8"/>
  <c r="AP918" i="8"/>
  <c r="AO918" i="8"/>
  <c r="N918" i="1"/>
  <c r="AQ917" i="8"/>
  <c r="AP917" i="8"/>
  <c r="AO917" i="8"/>
  <c r="N917" i="1"/>
  <c r="AQ916" i="8"/>
  <c r="AP916" i="8"/>
  <c r="AO916" i="8"/>
  <c r="N916" i="1"/>
  <c r="AQ915" i="8"/>
  <c r="AP915" i="8"/>
  <c r="AO915" i="8"/>
  <c r="N915" i="1"/>
  <c r="AQ914" i="8"/>
  <c r="AP914" i="8"/>
  <c r="AO914" i="8"/>
  <c r="N914" i="1"/>
  <c r="AQ913" i="8"/>
  <c r="AP913" i="8"/>
  <c r="AO913" i="8"/>
  <c r="N913" i="1"/>
  <c r="AQ912" i="8"/>
  <c r="AP912" i="8"/>
  <c r="AO912" i="8"/>
  <c r="N912" i="1"/>
  <c r="AQ911" i="8"/>
  <c r="AP911" i="8"/>
  <c r="AO911" i="8"/>
  <c r="N911" i="1"/>
  <c r="AQ910" i="8"/>
  <c r="AP910" i="8"/>
  <c r="AO910" i="8"/>
  <c r="N910" i="1"/>
  <c r="AQ909" i="8"/>
  <c r="AP909" i="8"/>
  <c r="AO909" i="8"/>
  <c r="N909" i="1"/>
  <c r="AQ908" i="8"/>
  <c r="AP908" i="8"/>
  <c r="AO908" i="8"/>
  <c r="N908" i="1"/>
  <c r="AQ907" i="8"/>
  <c r="AP907" i="8"/>
  <c r="AO907" i="8"/>
  <c r="N907" i="1"/>
  <c r="AQ906" i="8"/>
  <c r="AP906" i="8"/>
  <c r="AO906" i="8"/>
  <c r="N906" i="1"/>
  <c r="AQ905" i="8"/>
  <c r="AP905" i="8"/>
  <c r="AO905" i="8"/>
  <c r="N905" i="1"/>
  <c r="AQ904" i="8"/>
  <c r="AP904" i="8"/>
  <c r="AO904" i="8"/>
  <c r="N904" i="1"/>
  <c r="AQ903" i="8"/>
  <c r="AP903" i="8"/>
  <c r="AO903" i="8"/>
  <c r="N903" i="1"/>
  <c r="AQ902" i="8"/>
  <c r="AP902" i="8"/>
  <c r="AO902" i="8"/>
  <c r="N902" i="1"/>
  <c r="AQ901" i="8"/>
  <c r="AP901" i="8"/>
  <c r="AO901" i="8"/>
  <c r="N901" i="1"/>
  <c r="AQ900" i="8"/>
  <c r="AP900" i="8"/>
  <c r="AO900" i="8"/>
  <c r="N900" i="1"/>
  <c r="AQ899" i="8"/>
  <c r="AP899" i="8"/>
  <c r="AO899" i="8"/>
  <c r="N899" i="1"/>
  <c r="AQ898" i="8"/>
  <c r="AP898" i="8"/>
  <c r="AO898" i="8"/>
  <c r="N898" i="1"/>
  <c r="AQ897" i="8"/>
  <c r="AP897" i="8"/>
  <c r="AO897" i="8"/>
  <c r="N897" i="1"/>
  <c r="AQ896" i="8"/>
  <c r="AP896" i="8"/>
  <c r="AO896" i="8"/>
  <c r="N896" i="1"/>
  <c r="AQ895" i="8"/>
  <c r="AP895" i="8"/>
  <c r="AO895" i="8"/>
  <c r="N895" i="1"/>
  <c r="AQ894" i="8"/>
  <c r="AP894" i="8"/>
  <c r="AO894" i="8"/>
  <c r="N894" i="1"/>
  <c r="AQ893" i="8"/>
  <c r="AP893" i="8"/>
  <c r="AO893" i="8"/>
  <c r="N893" i="1"/>
  <c r="AQ892" i="8"/>
  <c r="AP892" i="8"/>
  <c r="AO892" i="8"/>
  <c r="N892" i="1"/>
  <c r="AQ891" i="8"/>
  <c r="AP891" i="8"/>
  <c r="AO891" i="8"/>
  <c r="N891" i="1"/>
  <c r="AQ890" i="8"/>
  <c r="AP890" i="8"/>
  <c r="AO890" i="8"/>
  <c r="N890" i="1"/>
  <c r="AQ889" i="8"/>
  <c r="AP889" i="8"/>
  <c r="AO889" i="8"/>
  <c r="N889" i="1"/>
  <c r="AQ888" i="8"/>
  <c r="AP888" i="8"/>
  <c r="AO888" i="8"/>
  <c r="N888" i="1"/>
  <c r="B888" i="8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AQ887" i="8"/>
  <c r="AP887" i="8"/>
  <c r="AO887" i="8"/>
  <c r="N887" i="1"/>
  <c r="R886" i="8"/>
  <c r="AO886" i="8" s="1"/>
  <c r="Q886" i="8"/>
  <c r="P886" i="8"/>
  <c r="O886" i="8"/>
  <c r="N886" i="8"/>
  <c r="M886" i="8"/>
  <c r="J886" i="8"/>
  <c r="I886" i="8"/>
  <c r="H886" i="8"/>
  <c r="G886" i="8"/>
  <c r="F886" i="8"/>
  <c r="AQ885" i="8"/>
  <c r="AP885" i="8"/>
  <c r="AO885" i="8"/>
  <c r="N885" i="1"/>
  <c r="AQ884" i="8"/>
  <c r="AP884" i="8"/>
  <c r="AO884" i="8"/>
  <c r="AQ883" i="8"/>
  <c r="AP883" i="8"/>
  <c r="AO883" i="8"/>
  <c r="AQ882" i="8"/>
  <c r="AP882" i="8"/>
  <c r="AO882" i="8"/>
  <c r="N882" i="1"/>
  <c r="AQ881" i="8"/>
  <c r="AP881" i="8"/>
  <c r="AO881" i="8"/>
  <c r="N881" i="1"/>
  <c r="AQ880" i="8"/>
  <c r="AP880" i="8"/>
  <c r="AO880" i="8"/>
  <c r="N880" i="1"/>
  <c r="AQ879" i="8"/>
  <c r="AP879" i="8"/>
  <c r="AO879" i="8"/>
  <c r="N879" i="1"/>
  <c r="AQ878" i="8"/>
  <c r="AP878" i="8"/>
  <c r="AO878" i="8"/>
  <c r="N878" i="1"/>
  <c r="AQ877" i="8"/>
  <c r="AP877" i="8"/>
  <c r="AO877" i="8"/>
  <c r="N877" i="1"/>
  <c r="AQ876" i="8"/>
  <c r="AP876" i="8"/>
  <c r="AO876" i="8"/>
  <c r="N876" i="1"/>
  <c r="AQ875" i="8"/>
  <c r="AP875" i="8"/>
  <c r="AO875" i="8"/>
  <c r="N875" i="1"/>
  <c r="AQ874" i="8"/>
  <c r="AP874" i="8"/>
  <c r="AO874" i="8"/>
  <c r="N874" i="1"/>
  <c r="AQ873" i="8"/>
  <c r="AP873" i="8"/>
  <c r="AO873" i="8"/>
  <c r="N873" i="1"/>
  <c r="AQ872" i="8"/>
  <c r="AP872" i="8"/>
  <c r="AO872" i="8"/>
  <c r="N872" i="1"/>
  <c r="AQ871" i="8"/>
  <c r="AP871" i="8"/>
  <c r="AO871" i="8"/>
  <c r="N871" i="1"/>
  <c r="AQ870" i="8"/>
  <c r="AP870" i="8"/>
  <c r="AO870" i="8"/>
  <c r="N870" i="1"/>
  <c r="AQ869" i="8"/>
  <c r="AP869" i="8"/>
  <c r="AO869" i="8"/>
  <c r="AQ868" i="8"/>
  <c r="AP868" i="8"/>
  <c r="AO868" i="8"/>
  <c r="N868" i="1"/>
  <c r="AQ867" i="8"/>
  <c r="AP867" i="8"/>
  <c r="AO867" i="8"/>
  <c r="N867" i="1"/>
  <c r="AQ866" i="8"/>
  <c r="AP866" i="8"/>
  <c r="AO866" i="8"/>
  <c r="N866" i="1"/>
  <c r="AQ865" i="8"/>
  <c r="AP865" i="8"/>
  <c r="AO865" i="8"/>
  <c r="N865" i="1"/>
  <c r="AQ864" i="8"/>
  <c r="AP864" i="8"/>
  <c r="AO864" i="8"/>
  <c r="N864" i="1"/>
  <c r="AO863" i="8"/>
  <c r="AQ862" i="8"/>
  <c r="AP862" i="8"/>
  <c r="AO862" i="8"/>
  <c r="N862" i="1"/>
  <c r="AQ861" i="8"/>
  <c r="AP861" i="8"/>
  <c r="AO861" i="8"/>
  <c r="N861" i="1"/>
  <c r="AQ860" i="8"/>
  <c r="AP860" i="8"/>
  <c r="AO860" i="8"/>
  <c r="N860" i="1"/>
  <c r="AQ859" i="8"/>
  <c r="AP859" i="8"/>
  <c r="AO859" i="8"/>
  <c r="N859" i="1"/>
  <c r="AQ858" i="8"/>
  <c r="AP858" i="8"/>
  <c r="AO858" i="8"/>
  <c r="N858" i="1"/>
  <c r="AQ857" i="8"/>
  <c r="AP857" i="8"/>
  <c r="AO857" i="8"/>
  <c r="N857" i="1"/>
  <c r="AQ856" i="8"/>
  <c r="AP856" i="8"/>
  <c r="AO856" i="8"/>
  <c r="N856" i="1"/>
  <c r="AQ855" i="8"/>
  <c r="AP855" i="8"/>
  <c r="AO855" i="8"/>
  <c r="N855" i="1"/>
  <c r="AQ854" i="8"/>
  <c r="AP854" i="8"/>
  <c r="AO854" i="8"/>
  <c r="N854" i="1"/>
  <c r="AQ853" i="8"/>
  <c r="AP853" i="8"/>
  <c r="AO853" i="8"/>
  <c r="N853" i="1"/>
  <c r="AQ852" i="8"/>
  <c r="AP852" i="8"/>
  <c r="AO852" i="8"/>
  <c r="N852" i="1"/>
  <c r="AQ851" i="8"/>
  <c r="AP851" i="8"/>
  <c r="AO851" i="8"/>
  <c r="N851" i="1"/>
  <c r="AQ850" i="8"/>
  <c r="AP850" i="8"/>
  <c r="AO850" i="8"/>
  <c r="N850" i="1"/>
  <c r="AQ849" i="8"/>
  <c r="AP849" i="8"/>
  <c r="AO849" i="8"/>
  <c r="N849" i="1"/>
  <c r="AQ848" i="8"/>
  <c r="AP848" i="8"/>
  <c r="AO848" i="8"/>
  <c r="N848" i="1"/>
  <c r="AQ847" i="8"/>
  <c r="AP847" i="8"/>
  <c r="AO847" i="8"/>
  <c r="N847" i="1"/>
  <c r="AQ846" i="8"/>
  <c r="AP846" i="8"/>
  <c r="AO846" i="8"/>
  <c r="N846" i="1"/>
  <c r="AQ845" i="8"/>
  <c r="AP845" i="8"/>
  <c r="AO845" i="8"/>
  <c r="N845" i="1"/>
  <c r="AQ844" i="8"/>
  <c r="AP844" i="8"/>
  <c r="AO844" i="8"/>
  <c r="N844" i="1"/>
  <c r="AQ843" i="8"/>
  <c r="AP843" i="8"/>
  <c r="AO843" i="8"/>
  <c r="N843" i="1"/>
  <c r="AQ842" i="8"/>
  <c r="AP842" i="8"/>
  <c r="AO842" i="8"/>
  <c r="N842" i="1"/>
  <c r="AQ841" i="8"/>
  <c r="AP841" i="8"/>
  <c r="AO841" i="8"/>
  <c r="N841" i="1"/>
  <c r="AQ840" i="8"/>
  <c r="AP840" i="8"/>
  <c r="AO840" i="8"/>
  <c r="N840" i="1"/>
  <c r="AQ839" i="8"/>
  <c r="AP839" i="8"/>
  <c r="AO839" i="8"/>
  <c r="N839" i="1"/>
  <c r="AQ838" i="8"/>
  <c r="AP838" i="8"/>
  <c r="AO838" i="8"/>
  <c r="N838" i="1"/>
  <c r="AQ837" i="8"/>
  <c r="AP837" i="8"/>
  <c r="AO837" i="8"/>
  <c r="N837" i="1"/>
  <c r="AQ836" i="8"/>
  <c r="AP836" i="8"/>
  <c r="AO836" i="8"/>
  <c r="N836" i="1"/>
  <c r="AQ835" i="8"/>
  <c r="AP835" i="8"/>
  <c r="AO835" i="8"/>
  <c r="N835" i="1"/>
  <c r="AQ834" i="8"/>
  <c r="AP834" i="8"/>
  <c r="AO834" i="8"/>
  <c r="N834" i="1"/>
  <c r="AQ817" i="8"/>
  <c r="AP817" i="8"/>
  <c r="AO817" i="8"/>
  <c r="N817" i="1"/>
  <c r="AQ816" i="8"/>
  <c r="AP816" i="8"/>
  <c r="AO816" i="8"/>
  <c r="N816" i="1"/>
  <c r="AQ815" i="8"/>
  <c r="AP815" i="8"/>
  <c r="AO815" i="8"/>
  <c r="N815" i="1"/>
  <c r="AQ814" i="8"/>
  <c r="AP814" i="8"/>
  <c r="AO814" i="8"/>
  <c r="N814" i="1"/>
  <c r="AQ813" i="8"/>
  <c r="AP813" i="8"/>
  <c r="AO813" i="8"/>
  <c r="N813" i="1"/>
  <c r="AQ812" i="8"/>
  <c r="AP812" i="8"/>
  <c r="AO812" i="8"/>
  <c r="N812" i="1"/>
  <c r="AQ811" i="8"/>
  <c r="AP811" i="8"/>
  <c r="AO811" i="8"/>
  <c r="N811" i="1"/>
  <c r="AQ810" i="8"/>
  <c r="AP810" i="8"/>
  <c r="AO810" i="8"/>
  <c r="N810" i="1"/>
  <c r="AQ809" i="8"/>
  <c r="AP809" i="8"/>
  <c r="AO809" i="8"/>
  <c r="N809" i="1"/>
  <c r="AQ808" i="8"/>
  <c r="AP808" i="8"/>
  <c r="AO808" i="8"/>
  <c r="N808" i="1"/>
  <c r="AQ807" i="8"/>
  <c r="AP807" i="8"/>
  <c r="AO807" i="8"/>
  <c r="N807" i="1"/>
  <c r="AQ806" i="8"/>
  <c r="AP806" i="8"/>
  <c r="AO806" i="8"/>
  <c r="N806" i="1"/>
  <c r="AQ805" i="8"/>
  <c r="AP805" i="8"/>
  <c r="AO805" i="8"/>
  <c r="N805" i="1"/>
  <c r="AQ804" i="8"/>
  <c r="AP804" i="8"/>
  <c r="AO804" i="8"/>
  <c r="N804" i="1"/>
  <c r="AQ803" i="8"/>
  <c r="AP803" i="8"/>
  <c r="AO803" i="8"/>
  <c r="N803" i="1"/>
  <c r="AQ802" i="8"/>
  <c r="AP802" i="8"/>
  <c r="AO802" i="8"/>
  <c r="N802" i="1"/>
  <c r="AQ801" i="8"/>
  <c r="AP801" i="8"/>
  <c r="AO801" i="8"/>
  <c r="N801" i="1"/>
  <c r="AQ800" i="8"/>
  <c r="AP800" i="8"/>
  <c r="AO800" i="8"/>
  <c r="N800" i="1"/>
  <c r="AQ799" i="8"/>
  <c r="AP799" i="8"/>
  <c r="AO799" i="8"/>
  <c r="N799" i="1"/>
  <c r="AQ798" i="8"/>
  <c r="AP798" i="8"/>
  <c r="AO798" i="8"/>
  <c r="N798" i="1"/>
  <c r="AO797" i="8"/>
  <c r="AQ796" i="8"/>
  <c r="AP796" i="8"/>
  <c r="AO796" i="8"/>
  <c r="N796" i="1"/>
  <c r="AQ795" i="8"/>
  <c r="AP795" i="8"/>
  <c r="AO795" i="8"/>
  <c r="N795" i="1"/>
  <c r="AO794" i="8"/>
  <c r="AQ793" i="8"/>
  <c r="AP793" i="8"/>
  <c r="AO793" i="8"/>
  <c r="N793" i="1"/>
  <c r="AQ792" i="8"/>
  <c r="AP792" i="8"/>
  <c r="AO792" i="8"/>
  <c r="N792" i="1"/>
  <c r="AQ791" i="8"/>
  <c r="AP791" i="8"/>
  <c r="AO791" i="8"/>
  <c r="N791" i="1"/>
  <c r="AQ790" i="8"/>
  <c r="AP790" i="8"/>
  <c r="AO790" i="8"/>
  <c r="N790" i="1"/>
  <c r="AQ789" i="8"/>
  <c r="AP789" i="8"/>
  <c r="AO789" i="8"/>
  <c r="N789" i="1"/>
  <c r="AQ788" i="8"/>
  <c r="AP788" i="8"/>
  <c r="AO788" i="8"/>
  <c r="N788" i="1"/>
  <c r="AQ787" i="8"/>
  <c r="AP787" i="8"/>
  <c r="AO787" i="8"/>
  <c r="N787" i="1"/>
  <c r="AQ786" i="8"/>
  <c r="AP786" i="8"/>
  <c r="AO786" i="8"/>
  <c r="N786" i="1"/>
  <c r="AQ785" i="8"/>
  <c r="AP785" i="8"/>
  <c r="AO785" i="8"/>
  <c r="N785" i="1"/>
  <c r="AQ784" i="8"/>
  <c r="AP784" i="8"/>
  <c r="AO784" i="8"/>
  <c r="N784" i="1"/>
  <c r="AO783" i="8"/>
  <c r="AQ782" i="8"/>
  <c r="AP782" i="8"/>
  <c r="AO782" i="8"/>
  <c r="N782" i="1"/>
  <c r="AQ781" i="8"/>
  <c r="AP781" i="8"/>
  <c r="AO781" i="8"/>
  <c r="AQ780" i="8"/>
  <c r="AP780" i="8"/>
  <c r="AO780" i="8"/>
  <c r="AQ779" i="8"/>
  <c r="AP779" i="8"/>
  <c r="AO779" i="8"/>
  <c r="N779" i="1"/>
  <c r="AQ778" i="8"/>
  <c r="AP778" i="8"/>
  <c r="AO778" i="8"/>
  <c r="N778" i="1"/>
  <c r="AQ777" i="8"/>
  <c r="AP777" i="8"/>
  <c r="AO777" i="8"/>
  <c r="N777" i="1"/>
  <c r="AQ776" i="8"/>
  <c r="AP776" i="8"/>
  <c r="AO776" i="8"/>
  <c r="AQ775" i="8"/>
  <c r="AP775" i="8"/>
  <c r="AO775" i="8"/>
  <c r="N775" i="1"/>
  <c r="AQ774" i="8"/>
  <c r="AP774" i="8"/>
  <c r="AO774" i="8"/>
  <c r="N774" i="1"/>
  <c r="AQ773" i="8"/>
  <c r="AP773" i="8"/>
  <c r="AO773" i="8"/>
  <c r="N773" i="1"/>
  <c r="AQ772" i="8"/>
  <c r="AP772" i="8"/>
  <c r="AO772" i="8"/>
  <c r="N772" i="1"/>
  <c r="AQ771" i="8"/>
  <c r="AP771" i="8"/>
  <c r="AO771" i="8"/>
  <c r="N771" i="1"/>
  <c r="AQ770" i="8"/>
  <c r="AP770" i="8"/>
  <c r="AO770" i="8"/>
  <c r="N770" i="1"/>
  <c r="AQ769" i="8"/>
  <c r="AP769" i="8"/>
  <c r="AO769" i="8"/>
  <c r="N769" i="1"/>
  <c r="AQ768" i="8"/>
  <c r="AP768" i="8"/>
  <c r="AO768" i="8"/>
  <c r="N768" i="1"/>
  <c r="AQ767" i="8"/>
  <c r="AP767" i="8"/>
  <c r="AO767" i="8"/>
  <c r="N767" i="1"/>
  <c r="AQ766" i="8"/>
  <c r="AP766" i="8"/>
  <c r="AO766" i="8"/>
  <c r="N766" i="1"/>
  <c r="AQ765" i="8"/>
  <c r="AP765" i="8"/>
  <c r="AO765" i="8"/>
  <c r="N765" i="1"/>
  <c r="AQ764" i="8"/>
  <c r="AP764" i="8"/>
  <c r="AO764" i="8"/>
  <c r="N764" i="1"/>
  <c r="AQ763" i="8"/>
  <c r="AP763" i="8"/>
  <c r="AO763" i="8"/>
  <c r="AQ762" i="8"/>
  <c r="AP762" i="8"/>
  <c r="AO762" i="8"/>
  <c r="AQ761" i="8"/>
  <c r="AP761" i="8"/>
  <c r="AO761" i="8"/>
  <c r="N761" i="1"/>
  <c r="AQ760" i="8"/>
  <c r="AP760" i="8"/>
  <c r="AO760" i="8"/>
  <c r="N760" i="1"/>
  <c r="AQ759" i="8"/>
  <c r="AP759" i="8"/>
  <c r="AO759" i="8"/>
  <c r="N759" i="1"/>
  <c r="AQ758" i="8"/>
  <c r="AP758" i="8"/>
  <c r="AO758" i="8"/>
  <c r="N758" i="1"/>
  <c r="AQ757" i="8"/>
  <c r="AP757" i="8"/>
  <c r="AO757" i="8"/>
  <c r="N757" i="1"/>
  <c r="AQ756" i="8"/>
  <c r="AP756" i="8"/>
  <c r="AO756" i="8"/>
  <c r="N756" i="1"/>
  <c r="AQ755" i="8"/>
  <c r="AP755" i="8"/>
  <c r="AO755" i="8"/>
  <c r="N755" i="1"/>
  <c r="AQ754" i="8"/>
  <c r="AP754" i="8"/>
  <c r="AO754" i="8"/>
  <c r="AQ753" i="8"/>
  <c r="AP753" i="8"/>
  <c r="AO753" i="8"/>
  <c r="N753" i="1"/>
  <c r="AQ752" i="8"/>
  <c r="AP752" i="8"/>
  <c r="AO752" i="8"/>
  <c r="N752" i="1"/>
  <c r="AQ751" i="8"/>
  <c r="AP751" i="8"/>
  <c r="AO751" i="8"/>
  <c r="N751" i="1"/>
  <c r="AQ750" i="8"/>
  <c r="AP750" i="8"/>
  <c r="AO750" i="8"/>
  <c r="N750" i="1"/>
  <c r="AQ749" i="8"/>
  <c r="AP749" i="8"/>
  <c r="AO749" i="8"/>
  <c r="N749" i="1"/>
  <c r="AQ748" i="8"/>
  <c r="AP748" i="8"/>
  <c r="AO748" i="8"/>
  <c r="N748" i="1"/>
  <c r="AQ747" i="8"/>
  <c r="AP747" i="8"/>
  <c r="AO747" i="8"/>
  <c r="N747" i="1"/>
  <c r="AQ746" i="8"/>
  <c r="AP746" i="8"/>
  <c r="AO746" i="8"/>
  <c r="N746" i="1"/>
  <c r="AQ745" i="8"/>
  <c r="AP745" i="8"/>
  <c r="AO745" i="8"/>
  <c r="N745" i="1"/>
  <c r="AQ744" i="8"/>
  <c r="AP744" i="8"/>
  <c r="AO744" i="8"/>
  <c r="N744" i="1"/>
  <c r="AQ743" i="8"/>
  <c r="AP743" i="8"/>
  <c r="AO743" i="8"/>
  <c r="N743" i="1"/>
  <c r="AQ742" i="8"/>
  <c r="AP742" i="8"/>
  <c r="AO742" i="8"/>
  <c r="N742" i="1"/>
  <c r="AQ741" i="8"/>
  <c r="AP741" i="8"/>
  <c r="AO741" i="8"/>
  <c r="N741" i="1"/>
  <c r="AQ740" i="8"/>
  <c r="AP740" i="8"/>
  <c r="AO740" i="8"/>
  <c r="N740" i="1"/>
  <c r="AQ739" i="8"/>
  <c r="AP739" i="8"/>
  <c r="AO739" i="8"/>
  <c r="N739" i="1"/>
  <c r="AQ738" i="8"/>
  <c r="AP738" i="8"/>
  <c r="AO738" i="8"/>
  <c r="N738" i="1"/>
  <c r="AQ737" i="8"/>
  <c r="AP737" i="8"/>
  <c r="AO737" i="8"/>
  <c r="N737" i="1"/>
  <c r="AQ736" i="8"/>
  <c r="AP736" i="8"/>
  <c r="AO736" i="8"/>
  <c r="N736" i="1"/>
  <c r="AQ735" i="8"/>
  <c r="AP735" i="8"/>
  <c r="AO735" i="8"/>
  <c r="N735" i="1"/>
  <c r="AQ734" i="8"/>
  <c r="AP734" i="8"/>
  <c r="AO734" i="8"/>
  <c r="N734" i="1"/>
  <c r="AQ733" i="8"/>
  <c r="AP733" i="8"/>
  <c r="AO733" i="8"/>
  <c r="N733" i="1"/>
  <c r="AO732" i="8"/>
  <c r="AQ731" i="8"/>
  <c r="AP731" i="8"/>
  <c r="AO731" i="8"/>
  <c r="N731" i="1"/>
  <c r="AQ730" i="8"/>
  <c r="AP730" i="8"/>
  <c r="AO730" i="8"/>
  <c r="N730" i="1"/>
  <c r="AQ729" i="8"/>
  <c r="AP729" i="8"/>
  <c r="AO729" i="8"/>
  <c r="N729" i="1"/>
  <c r="AQ728" i="8"/>
  <c r="AP728" i="8"/>
  <c r="AO728" i="8"/>
  <c r="N728" i="1"/>
  <c r="AQ727" i="8"/>
  <c r="AP727" i="8"/>
  <c r="AO727" i="8"/>
  <c r="N727" i="1"/>
  <c r="AQ726" i="8"/>
  <c r="AP726" i="8"/>
  <c r="AO726" i="8"/>
  <c r="N726" i="1"/>
  <c r="AQ725" i="8"/>
  <c r="AP725" i="8"/>
  <c r="AO725" i="8"/>
  <c r="N725" i="1"/>
  <c r="AQ724" i="8"/>
  <c r="AP724" i="8"/>
  <c r="AO724" i="8"/>
  <c r="N724" i="1"/>
  <c r="AQ723" i="8"/>
  <c r="AP723" i="8"/>
  <c r="AO723" i="8"/>
  <c r="N723" i="1"/>
  <c r="AQ722" i="8"/>
  <c r="AP722" i="8"/>
  <c r="AO722" i="8"/>
  <c r="N722" i="1"/>
  <c r="AQ721" i="8"/>
  <c r="AP721" i="8"/>
  <c r="AO721" i="8"/>
  <c r="N721" i="1"/>
  <c r="AQ720" i="8"/>
  <c r="AP720" i="8"/>
  <c r="AO720" i="8"/>
  <c r="N720" i="1"/>
  <c r="AQ719" i="8"/>
  <c r="AP719" i="8"/>
  <c r="AO719" i="8"/>
  <c r="N719" i="1"/>
  <c r="AQ718" i="8"/>
  <c r="AP718" i="8"/>
  <c r="AO718" i="8"/>
  <c r="N718" i="1"/>
  <c r="AQ717" i="8"/>
  <c r="AP717" i="8"/>
  <c r="AO717" i="8"/>
  <c r="N717" i="1"/>
  <c r="AQ716" i="8"/>
  <c r="AP716" i="8"/>
  <c r="AO716" i="8"/>
  <c r="N716" i="1"/>
  <c r="AQ715" i="8"/>
  <c r="AP715" i="8"/>
  <c r="AO715" i="8"/>
  <c r="N715" i="1"/>
  <c r="AQ714" i="8"/>
  <c r="AP714" i="8"/>
  <c r="AO714" i="8"/>
  <c r="N714" i="1"/>
  <c r="AQ713" i="8"/>
  <c r="AP713" i="8"/>
  <c r="AO713" i="8"/>
  <c r="N713" i="1"/>
  <c r="AQ712" i="8"/>
  <c r="AP712" i="8"/>
  <c r="AO712" i="8"/>
  <c r="N712" i="1"/>
  <c r="AQ711" i="8"/>
  <c r="AP711" i="8"/>
  <c r="AO711" i="8"/>
  <c r="N711" i="1"/>
  <c r="AQ710" i="8"/>
  <c r="AP710" i="8"/>
  <c r="AO710" i="8"/>
  <c r="N710" i="1"/>
  <c r="AQ709" i="8"/>
  <c r="AP709" i="8"/>
  <c r="AO709" i="8"/>
  <c r="N709" i="1"/>
  <c r="AQ708" i="8"/>
  <c r="AP708" i="8"/>
  <c r="AO708" i="8"/>
  <c r="N708" i="1"/>
  <c r="AQ707" i="8"/>
  <c r="AP707" i="8"/>
  <c r="AO707" i="8"/>
  <c r="N707" i="1"/>
  <c r="AQ706" i="8"/>
  <c r="AP706" i="8"/>
  <c r="AO706" i="8"/>
  <c r="N706" i="1"/>
  <c r="AQ705" i="8"/>
  <c r="AP705" i="8"/>
  <c r="AO705" i="8"/>
  <c r="N705" i="1"/>
  <c r="AQ704" i="8"/>
  <c r="AP704" i="8"/>
  <c r="AO704" i="8"/>
  <c r="N704" i="1"/>
  <c r="AQ703" i="8"/>
  <c r="AP703" i="8"/>
  <c r="AO703" i="8"/>
  <c r="N703" i="1"/>
  <c r="AQ702" i="8"/>
  <c r="AP702" i="8"/>
  <c r="AO702" i="8"/>
  <c r="N702" i="1"/>
  <c r="AQ701" i="8"/>
  <c r="AP701" i="8"/>
  <c r="AO701" i="8"/>
  <c r="N701" i="1"/>
  <c r="AP700" i="8"/>
  <c r="AO700" i="8"/>
  <c r="AQ699" i="8"/>
  <c r="AP699" i="8"/>
  <c r="AO699" i="8"/>
  <c r="N699" i="1"/>
  <c r="AQ698" i="8"/>
  <c r="AP698" i="8"/>
  <c r="AO698" i="8"/>
  <c r="N698" i="1"/>
  <c r="AQ697" i="8"/>
  <c r="AP697" i="8"/>
  <c r="AO697" i="8"/>
  <c r="N697" i="1"/>
  <c r="AQ696" i="8"/>
  <c r="AP696" i="8"/>
  <c r="AO696" i="8"/>
  <c r="N696" i="1"/>
  <c r="AQ695" i="8"/>
  <c r="AP695" i="8"/>
  <c r="AO695" i="8"/>
  <c r="N695" i="1"/>
  <c r="AQ694" i="8"/>
  <c r="AP694" i="8"/>
  <c r="AO694" i="8"/>
  <c r="N694" i="1"/>
  <c r="AQ693" i="8"/>
  <c r="AP693" i="8"/>
  <c r="AO693" i="8"/>
  <c r="N693" i="1"/>
  <c r="AQ692" i="8"/>
  <c r="AP692" i="8"/>
  <c r="AO692" i="8"/>
  <c r="N692" i="1"/>
  <c r="AQ691" i="8"/>
  <c r="AP691" i="8"/>
  <c r="AO691" i="8"/>
  <c r="N691" i="1"/>
  <c r="AQ690" i="8"/>
  <c r="AP690" i="8"/>
  <c r="AO690" i="8"/>
  <c r="AQ689" i="8"/>
  <c r="AP689" i="8"/>
  <c r="AO689" i="8"/>
  <c r="N689" i="1"/>
  <c r="AQ688" i="8"/>
  <c r="AP688" i="8"/>
  <c r="AO688" i="8"/>
  <c r="N688" i="1"/>
  <c r="AQ687" i="8"/>
  <c r="AP687" i="8"/>
  <c r="AO687" i="8"/>
  <c r="N687" i="1"/>
  <c r="AQ686" i="8"/>
  <c r="AP686" i="8"/>
  <c r="AO686" i="8"/>
  <c r="N686" i="1"/>
  <c r="AQ685" i="8"/>
  <c r="AP685" i="8"/>
  <c r="AO685" i="8"/>
  <c r="N685" i="1"/>
  <c r="AQ684" i="8"/>
  <c r="AP684" i="8"/>
  <c r="AO684" i="8"/>
  <c r="N684" i="1"/>
  <c r="AQ683" i="8"/>
  <c r="AP683" i="8"/>
  <c r="AO683" i="8"/>
  <c r="N683" i="1"/>
  <c r="AQ682" i="8"/>
  <c r="AP682" i="8"/>
  <c r="AO682" i="8"/>
  <c r="N682" i="1"/>
  <c r="AQ681" i="8"/>
  <c r="AP681" i="8"/>
  <c r="AO681" i="8"/>
  <c r="N681" i="1"/>
  <c r="AQ680" i="8"/>
  <c r="AP680" i="8"/>
  <c r="AO680" i="8"/>
  <c r="N680" i="1"/>
  <c r="AQ679" i="8"/>
  <c r="AP679" i="8"/>
  <c r="AO679" i="8"/>
  <c r="N679" i="1"/>
  <c r="AQ678" i="8"/>
  <c r="AP678" i="8"/>
  <c r="AO678" i="8"/>
  <c r="N678" i="1"/>
  <c r="AQ677" i="8"/>
  <c r="AP677" i="8"/>
  <c r="AO677" i="8"/>
  <c r="N677" i="1"/>
  <c r="AQ676" i="8"/>
  <c r="AP676" i="8"/>
  <c r="AO676" i="8"/>
  <c r="N676" i="1"/>
  <c r="AQ675" i="8"/>
  <c r="AP675" i="8"/>
  <c r="AO675" i="8"/>
  <c r="N675" i="1"/>
  <c r="AQ674" i="8"/>
  <c r="AP674" i="8"/>
  <c r="AO674" i="8"/>
  <c r="N674" i="1"/>
  <c r="AQ673" i="8"/>
  <c r="AP673" i="8"/>
  <c r="AO673" i="8"/>
  <c r="N673" i="1"/>
  <c r="AQ672" i="8"/>
  <c r="AP672" i="8"/>
  <c r="AO672" i="8"/>
  <c r="N672" i="1"/>
  <c r="AQ671" i="8"/>
  <c r="AP671" i="8"/>
  <c r="AO671" i="8"/>
  <c r="N671" i="1"/>
  <c r="AQ670" i="8"/>
  <c r="AP670" i="8"/>
  <c r="AO670" i="8"/>
  <c r="N670" i="1"/>
  <c r="AQ669" i="8"/>
  <c r="AP669" i="8"/>
  <c r="AO669" i="8"/>
  <c r="N669" i="1"/>
  <c r="AQ668" i="8"/>
  <c r="AP668" i="8"/>
  <c r="AO668" i="8"/>
  <c r="N668" i="1"/>
  <c r="AQ667" i="8"/>
  <c r="AP667" i="8"/>
  <c r="AO667" i="8"/>
  <c r="N667" i="1"/>
  <c r="AQ666" i="8"/>
  <c r="AP666" i="8"/>
  <c r="AO666" i="8"/>
  <c r="N666" i="1"/>
  <c r="AQ665" i="8"/>
  <c r="AP665" i="8"/>
  <c r="AO665" i="8"/>
  <c r="N665" i="1"/>
  <c r="AQ664" i="8"/>
  <c r="AP664" i="8"/>
  <c r="AO664" i="8"/>
  <c r="N664" i="1"/>
  <c r="AQ663" i="8"/>
  <c r="AP663" i="8"/>
  <c r="AO663" i="8"/>
  <c r="N663" i="1"/>
  <c r="AQ662" i="8"/>
  <c r="AP662" i="8"/>
  <c r="AO662" i="8"/>
  <c r="N662" i="1"/>
  <c r="AQ661" i="8"/>
  <c r="AP661" i="8"/>
  <c r="AO661" i="8"/>
  <c r="N661" i="1"/>
  <c r="AQ660" i="8"/>
  <c r="AP660" i="8"/>
  <c r="AO660" i="8"/>
  <c r="N660" i="1"/>
  <c r="AQ659" i="8"/>
  <c r="AP659" i="8"/>
  <c r="AO659" i="8"/>
  <c r="N659" i="1"/>
  <c r="AQ658" i="8"/>
  <c r="AP658" i="8"/>
  <c r="AO658" i="8"/>
  <c r="N658" i="1"/>
  <c r="AQ657" i="8"/>
  <c r="AP657" i="8"/>
  <c r="AO657" i="8"/>
  <c r="N657" i="1"/>
  <c r="AQ656" i="8"/>
  <c r="AP656" i="8"/>
  <c r="AO656" i="8"/>
  <c r="N656" i="1"/>
  <c r="AQ655" i="8"/>
  <c r="AP655" i="8"/>
  <c r="AO655" i="8"/>
  <c r="N655" i="1"/>
  <c r="AQ654" i="8"/>
  <c r="AP654" i="8"/>
  <c r="AO654" i="8"/>
  <c r="N654" i="1"/>
  <c r="AQ653" i="8"/>
  <c r="AP653" i="8"/>
  <c r="AO653" i="8"/>
  <c r="N653" i="1"/>
  <c r="AQ652" i="8"/>
  <c r="AP652" i="8"/>
  <c r="AO652" i="8"/>
  <c r="N652" i="1"/>
  <c r="AQ651" i="8"/>
  <c r="AP651" i="8"/>
  <c r="AO651" i="8"/>
  <c r="N651" i="1"/>
  <c r="AQ650" i="8"/>
  <c r="AP650" i="8"/>
  <c r="AO650" i="8"/>
  <c r="N650" i="1"/>
  <c r="AQ649" i="8"/>
  <c r="AP649" i="8"/>
  <c r="AO649" i="8"/>
  <c r="N649" i="1"/>
  <c r="AQ648" i="8"/>
  <c r="AP648" i="8"/>
  <c r="AO648" i="8"/>
  <c r="N648" i="1"/>
  <c r="AQ647" i="8"/>
  <c r="AP647" i="8"/>
  <c r="AO647" i="8"/>
  <c r="N647" i="1"/>
  <c r="AQ646" i="8"/>
  <c r="AP646" i="8"/>
  <c r="AO646" i="8"/>
  <c r="N646" i="1"/>
  <c r="AQ645" i="8"/>
  <c r="AP645" i="8"/>
  <c r="AO645" i="8"/>
  <c r="N645" i="1"/>
  <c r="AQ644" i="8"/>
  <c r="AP644" i="8"/>
  <c r="AO644" i="8"/>
  <c r="N644" i="1"/>
  <c r="AQ643" i="8"/>
  <c r="AP643" i="8"/>
  <c r="AO643" i="8"/>
  <c r="N643" i="1"/>
  <c r="AQ642" i="8"/>
  <c r="AP642" i="8"/>
  <c r="AO642" i="8"/>
  <c r="N642" i="1"/>
  <c r="AQ641" i="8"/>
  <c r="AP641" i="8"/>
  <c r="AO641" i="8"/>
  <c r="N641" i="1"/>
  <c r="AQ640" i="8"/>
  <c r="AP640" i="8"/>
  <c r="AO640" i="8"/>
  <c r="N640" i="1"/>
  <c r="AQ639" i="8"/>
  <c r="AP639" i="8"/>
  <c r="AO639" i="8"/>
  <c r="N639" i="1"/>
  <c r="AQ638" i="8"/>
  <c r="AP638" i="8"/>
  <c r="AO638" i="8"/>
  <c r="N638" i="1"/>
  <c r="AQ637" i="8"/>
  <c r="AP637" i="8"/>
  <c r="AO637" i="8"/>
  <c r="N637" i="1"/>
  <c r="AQ636" i="8"/>
  <c r="AP636" i="8"/>
  <c r="AO636" i="8"/>
  <c r="N636" i="1"/>
  <c r="AQ635" i="8"/>
  <c r="AP635" i="8"/>
  <c r="AO635" i="8"/>
  <c r="N635" i="1"/>
  <c r="AQ634" i="8"/>
  <c r="AP634" i="8"/>
  <c r="AO634" i="8"/>
  <c r="N634" i="1"/>
  <c r="AQ633" i="8"/>
  <c r="AP633" i="8"/>
  <c r="AO633" i="8"/>
  <c r="N633" i="1"/>
  <c r="AQ632" i="8"/>
  <c r="AP632" i="8"/>
  <c r="AO632" i="8"/>
  <c r="N632" i="1"/>
  <c r="AQ631" i="8"/>
  <c r="AP631" i="8"/>
  <c r="AO631" i="8"/>
  <c r="N631" i="1"/>
  <c r="AQ630" i="8"/>
  <c r="AP630" i="8"/>
  <c r="AO630" i="8"/>
  <c r="N630" i="1"/>
  <c r="AQ629" i="8"/>
  <c r="AP629" i="8"/>
  <c r="AO629" i="8"/>
  <c r="N629" i="1"/>
  <c r="AQ628" i="8"/>
  <c r="AP628" i="8"/>
  <c r="AO628" i="8"/>
  <c r="N628" i="1"/>
  <c r="AQ627" i="8"/>
  <c r="AP627" i="8"/>
  <c r="AO627" i="8"/>
  <c r="N627" i="1"/>
  <c r="AQ626" i="8"/>
  <c r="AP626" i="8"/>
  <c r="AO626" i="8"/>
  <c r="N626" i="1"/>
  <c r="AQ625" i="8"/>
  <c r="AP625" i="8"/>
  <c r="AO625" i="8"/>
  <c r="N625" i="1"/>
  <c r="AQ624" i="8"/>
  <c r="AP624" i="8"/>
  <c r="AO624" i="8"/>
  <c r="N624" i="1"/>
  <c r="AQ623" i="8"/>
  <c r="AP623" i="8"/>
  <c r="AO623" i="8"/>
  <c r="N623" i="1"/>
  <c r="AQ622" i="8"/>
  <c r="AP622" i="8"/>
  <c r="AO622" i="8"/>
  <c r="N622" i="1"/>
  <c r="AQ621" i="8"/>
  <c r="AP621" i="8"/>
  <c r="AO621" i="8"/>
  <c r="N621" i="1"/>
  <c r="AQ620" i="8"/>
  <c r="AP620" i="8"/>
  <c r="AO620" i="8"/>
  <c r="N620" i="1"/>
  <c r="AQ619" i="8"/>
  <c r="AP619" i="8"/>
  <c r="AO619" i="8"/>
  <c r="N619" i="1"/>
  <c r="AQ618" i="8"/>
  <c r="AP618" i="8"/>
  <c r="AO618" i="8"/>
  <c r="AQ617" i="8"/>
  <c r="AP617" i="8"/>
  <c r="AO617" i="8"/>
  <c r="AQ616" i="8"/>
  <c r="AP616" i="8"/>
  <c r="AO616" i="8"/>
  <c r="N616" i="1"/>
  <c r="AQ615" i="8"/>
  <c r="AP615" i="8"/>
  <c r="AO615" i="8"/>
  <c r="N615" i="1"/>
  <c r="AQ614" i="8"/>
  <c r="AP614" i="8"/>
  <c r="AO614" i="8"/>
  <c r="N614" i="1"/>
  <c r="AQ613" i="8"/>
  <c r="AP613" i="8"/>
  <c r="AO613" i="8"/>
  <c r="N613" i="1"/>
  <c r="AQ612" i="8"/>
  <c r="AP612" i="8"/>
  <c r="AO612" i="8"/>
  <c r="N612" i="1"/>
  <c r="AQ611" i="8"/>
  <c r="AP611" i="8"/>
  <c r="AO611" i="8"/>
  <c r="N611" i="1"/>
  <c r="AQ610" i="8"/>
  <c r="AP610" i="8"/>
  <c r="AO610" i="8"/>
  <c r="N610" i="1"/>
  <c r="AQ609" i="8"/>
  <c r="AP609" i="8"/>
  <c r="AO609" i="8"/>
  <c r="N609" i="1"/>
  <c r="AQ608" i="8"/>
  <c r="AP608" i="8"/>
  <c r="AO608" i="8"/>
  <c r="N608" i="1"/>
  <c r="AQ607" i="8"/>
  <c r="AP607" i="8"/>
  <c r="AO607" i="8"/>
  <c r="N607" i="1"/>
  <c r="AQ606" i="8"/>
  <c r="AP606" i="8"/>
  <c r="AO606" i="8"/>
  <c r="N606" i="1"/>
  <c r="AQ605" i="8"/>
  <c r="AP605" i="8"/>
  <c r="AO605" i="8"/>
  <c r="N605" i="1"/>
  <c r="AQ604" i="8"/>
  <c r="AP604" i="8"/>
  <c r="AO604" i="8"/>
  <c r="N604" i="1"/>
  <c r="AQ603" i="8"/>
  <c r="AP603" i="8"/>
  <c r="AO603" i="8"/>
  <c r="N603" i="1"/>
  <c r="AQ602" i="8"/>
  <c r="AP602" i="8"/>
  <c r="AO602" i="8"/>
  <c r="N602" i="1"/>
  <c r="AQ601" i="8"/>
  <c r="AP601" i="8"/>
  <c r="AO601" i="8"/>
  <c r="N601" i="1"/>
  <c r="AQ600" i="8"/>
  <c r="AP600" i="8"/>
  <c r="AO600" i="8"/>
  <c r="N600" i="1"/>
  <c r="AQ599" i="8"/>
  <c r="AP599" i="8"/>
  <c r="AO599" i="8"/>
  <c r="N599" i="1"/>
  <c r="AQ598" i="8"/>
  <c r="AP598" i="8"/>
  <c r="AO598" i="8"/>
  <c r="AQ597" i="8"/>
  <c r="AP597" i="8"/>
  <c r="AO597" i="8"/>
  <c r="AQ596" i="8"/>
  <c r="AP596" i="8"/>
  <c r="AO596" i="8"/>
  <c r="N596" i="1"/>
  <c r="AQ595" i="8"/>
  <c r="AP595" i="8"/>
  <c r="AO595" i="8"/>
  <c r="AQ594" i="8"/>
  <c r="AP594" i="8"/>
  <c r="AO594" i="8"/>
  <c r="AQ593" i="8"/>
  <c r="AP593" i="8"/>
  <c r="AO593" i="8"/>
  <c r="AQ592" i="8"/>
  <c r="AP592" i="8"/>
  <c r="AO592" i="8"/>
  <c r="AQ591" i="8"/>
  <c r="AP591" i="8"/>
  <c r="AO591" i="8"/>
  <c r="AQ590" i="8"/>
  <c r="AP590" i="8"/>
  <c r="AO590" i="8"/>
  <c r="AQ589" i="8"/>
  <c r="AP589" i="8"/>
  <c r="AO589" i="8"/>
  <c r="N589" i="1"/>
  <c r="AQ588" i="8"/>
  <c r="AP588" i="8"/>
  <c r="AO588" i="8"/>
  <c r="AQ587" i="8"/>
  <c r="AP587" i="8"/>
  <c r="AO587" i="8"/>
  <c r="AQ586" i="8"/>
  <c r="AP586" i="8"/>
  <c r="AO586" i="8"/>
  <c r="N586" i="1"/>
  <c r="AQ585" i="8"/>
  <c r="AP585" i="8"/>
  <c r="AO585" i="8"/>
  <c r="AQ584" i="8"/>
  <c r="AP584" i="8"/>
  <c r="AO584" i="8"/>
  <c r="AQ583" i="8"/>
  <c r="AP583" i="8"/>
  <c r="AO583" i="8"/>
  <c r="AQ582" i="8"/>
  <c r="AP582" i="8"/>
  <c r="AO582" i="8"/>
  <c r="AQ581" i="8"/>
  <c r="AP581" i="8"/>
  <c r="AO581" i="8"/>
  <c r="AQ580" i="8"/>
  <c r="AP580" i="8"/>
  <c r="AO580" i="8"/>
  <c r="AQ579" i="8"/>
  <c r="AP579" i="8"/>
  <c r="AO579" i="8"/>
  <c r="AQ578" i="8"/>
  <c r="AP578" i="8"/>
  <c r="AO578" i="8"/>
  <c r="AP577" i="8"/>
  <c r="AO577" i="8"/>
  <c r="AQ577" i="8"/>
  <c r="AQ576" i="8"/>
  <c r="AP576" i="8"/>
  <c r="AO576" i="8"/>
  <c r="AQ575" i="8"/>
  <c r="AP575" i="8"/>
  <c r="AO575" i="8"/>
  <c r="AQ574" i="8"/>
  <c r="AP574" i="8"/>
  <c r="AO574" i="8"/>
  <c r="AQ573" i="8"/>
  <c r="AP573" i="8"/>
  <c r="AO573" i="8"/>
  <c r="AQ572" i="8"/>
  <c r="AP572" i="8"/>
  <c r="AO572" i="8"/>
  <c r="AQ571" i="8"/>
  <c r="AP571" i="8"/>
  <c r="AO571" i="8"/>
  <c r="AQ570" i="8"/>
  <c r="AP570" i="8"/>
  <c r="AO570" i="8"/>
  <c r="AQ569" i="8"/>
  <c r="AP569" i="8"/>
  <c r="AO569" i="8"/>
  <c r="AQ568" i="8"/>
  <c r="AP568" i="8"/>
  <c r="AO568" i="8"/>
  <c r="AQ567" i="8"/>
  <c r="AP567" i="8"/>
  <c r="AO567" i="8"/>
  <c r="AQ566" i="8"/>
  <c r="AP566" i="8"/>
  <c r="AO566" i="8"/>
  <c r="AQ565" i="8"/>
  <c r="AP565" i="8"/>
  <c r="AO565" i="8"/>
  <c r="AQ564" i="8"/>
  <c r="AP564" i="8"/>
  <c r="AO564" i="8"/>
  <c r="AQ563" i="8"/>
  <c r="AP563" i="8"/>
  <c r="AO563" i="8"/>
  <c r="AQ562" i="8"/>
  <c r="AP562" i="8"/>
  <c r="AO562" i="8"/>
  <c r="AQ561" i="8"/>
  <c r="AP561" i="8"/>
  <c r="AO561" i="8"/>
  <c r="AQ560" i="8"/>
  <c r="AP560" i="8"/>
  <c r="AO560" i="8"/>
  <c r="AQ559" i="8"/>
  <c r="AP559" i="8"/>
  <c r="AO559" i="8"/>
  <c r="AQ558" i="8"/>
  <c r="AP558" i="8"/>
  <c r="AO558" i="8"/>
  <c r="AQ557" i="8"/>
  <c r="AP557" i="8"/>
  <c r="AO557" i="8"/>
  <c r="AQ556" i="8"/>
  <c r="AP556" i="8"/>
  <c r="AO556" i="8"/>
  <c r="AQ555" i="8"/>
  <c r="AP555" i="8"/>
  <c r="AO555" i="8"/>
  <c r="AQ554" i="8"/>
  <c r="AP554" i="8"/>
  <c r="AO554" i="8"/>
  <c r="AQ553" i="8"/>
  <c r="AP553" i="8"/>
  <c r="AO553" i="8"/>
  <c r="AQ552" i="8"/>
  <c r="AP552" i="8"/>
  <c r="AO552" i="8"/>
  <c r="AQ551" i="8"/>
  <c r="AP551" i="8"/>
  <c r="AO551" i="8"/>
  <c r="AQ550" i="8"/>
  <c r="AP550" i="8"/>
  <c r="AO550" i="8"/>
  <c r="AQ549" i="8"/>
  <c r="AP549" i="8"/>
  <c r="AO549" i="8"/>
  <c r="AQ548" i="8"/>
  <c r="AP548" i="8"/>
  <c r="AO548" i="8"/>
  <c r="AQ547" i="8"/>
  <c r="AP547" i="8"/>
  <c r="AO547" i="8"/>
  <c r="AQ546" i="8"/>
  <c r="AP546" i="8"/>
  <c r="AO546" i="8"/>
  <c r="AQ545" i="8"/>
  <c r="AP545" i="8"/>
  <c r="AO545" i="8"/>
  <c r="N545" i="1"/>
  <c r="AQ544" i="8"/>
  <c r="AP544" i="8"/>
  <c r="AO544" i="8"/>
  <c r="N544" i="1"/>
  <c r="AQ543" i="8"/>
  <c r="AP543" i="8"/>
  <c r="AO543" i="8"/>
  <c r="AO542" i="8"/>
  <c r="F542" i="8"/>
  <c r="E542" i="8" s="1"/>
  <c r="AQ541" i="8"/>
  <c r="AP541" i="8"/>
  <c r="AO541" i="8"/>
  <c r="N541" i="1"/>
  <c r="AQ540" i="8"/>
  <c r="AP540" i="8"/>
  <c r="AO540" i="8"/>
  <c r="N540" i="1"/>
  <c r="AQ539" i="8"/>
  <c r="AP539" i="8"/>
  <c r="AO539" i="8"/>
  <c r="N539" i="1"/>
  <c r="AQ538" i="8"/>
  <c r="AP538" i="8"/>
  <c r="AO538" i="8"/>
  <c r="N538" i="1"/>
  <c r="AQ537" i="8"/>
  <c r="AP537" i="8"/>
  <c r="AO537" i="8"/>
  <c r="N537" i="1"/>
  <c r="AQ536" i="8"/>
  <c r="AP536" i="8"/>
  <c r="AO536" i="8"/>
  <c r="N536" i="1"/>
  <c r="AQ535" i="8"/>
  <c r="AP535" i="8"/>
  <c r="AO535" i="8"/>
  <c r="N535" i="1"/>
  <c r="AQ534" i="8"/>
  <c r="AP534" i="8"/>
  <c r="AO534" i="8"/>
  <c r="N534" i="1"/>
  <c r="AQ533" i="8"/>
  <c r="AP533" i="8"/>
  <c r="AO533" i="8"/>
  <c r="N533" i="1"/>
  <c r="AQ532" i="8"/>
  <c r="AP532" i="8"/>
  <c r="AO532" i="8"/>
  <c r="N532" i="1"/>
  <c r="AQ531" i="8"/>
  <c r="AP531" i="8"/>
  <c r="AO531" i="8"/>
  <c r="N531" i="1"/>
  <c r="AQ530" i="8"/>
  <c r="AP530" i="8"/>
  <c r="AO530" i="8"/>
  <c r="N530" i="1"/>
  <c r="AQ529" i="8"/>
  <c r="AP529" i="8"/>
  <c r="AO529" i="8"/>
  <c r="N529" i="1"/>
  <c r="AQ528" i="8"/>
  <c r="AP528" i="8"/>
  <c r="AO528" i="8"/>
  <c r="N528" i="1"/>
  <c r="AQ527" i="8"/>
  <c r="AP527" i="8"/>
  <c r="AO527" i="8"/>
  <c r="N527" i="1"/>
  <c r="AQ526" i="8"/>
  <c r="AP526" i="8"/>
  <c r="AO526" i="8"/>
  <c r="N526" i="1"/>
  <c r="AQ525" i="8"/>
  <c r="AP525" i="8"/>
  <c r="AO525" i="8"/>
  <c r="N525" i="1"/>
  <c r="AQ524" i="8"/>
  <c r="AP524" i="8"/>
  <c r="AO524" i="8"/>
  <c r="N524" i="1"/>
  <c r="AQ523" i="8"/>
  <c r="AP523" i="8"/>
  <c r="AO523" i="8"/>
  <c r="N523" i="1"/>
  <c r="AQ522" i="8"/>
  <c r="AP522" i="8"/>
  <c r="AO522" i="8"/>
  <c r="N522" i="1"/>
  <c r="AQ521" i="8"/>
  <c r="AP521" i="8"/>
  <c r="AO521" i="8"/>
  <c r="N521" i="1"/>
  <c r="AQ520" i="8"/>
  <c r="AP520" i="8"/>
  <c r="AO520" i="8"/>
  <c r="N520" i="1"/>
  <c r="AQ519" i="8"/>
  <c r="AP519" i="8"/>
  <c r="AO519" i="8"/>
  <c r="N519" i="1"/>
  <c r="AQ518" i="8"/>
  <c r="AP518" i="8"/>
  <c r="AO518" i="8"/>
  <c r="N518" i="1"/>
  <c r="AQ517" i="8"/>
  <c r="AP517" i="8"/>
  <c r="AO517" i="8"/>
  <c r="N517" i="1"/>
  <c r="AQ516" i="8"/>
  <c r="AP516" i="8"/>
  <c r="AO516" i="8"/>
  <c r="N516" i="1"/>
  <c r="AQ515" i="8"/>
  <c r="AP515" i="8"/>
  <c r="AO515" i="8"/>
  <c r="N515" i="1"/>
  <c r="AQ514" i="8"/>
  <c r="AP514" i="8"/>
  <c r="AO514" i="8"/>
  <c r="N514" i="1"/>
  <c r="AQ513" i="8"/>
  <c r="AP513" i="8"/>
  <c r="AO513" i="8"/>
  <c r="N513" i="1"/>
  <c r="AQ512" i="8"/>
  <c r="AP512" i="8"/>
  <c r="AO512" i="8"/>
  <c r="N512" i="1"/>
  <c r="AQ511" i="8"/>
  <c r="AP511" i="8"/>
  <c r="AO511" i="8"/>
  <c r="N511" i="1"/>
  <c r="AQ510" i="8"/>
  <c r="AP510" i="8"/>
  <c r="AO510" i="8"/>
  <c r="N510" i="1"/>
  <c r="AQ509" i="8"/>
  <c r="AP509" i="8"/>
  <c r="AO509" i="8"/>
  <c r="N509" i="1"/>
  <c r="AQ508" i="8"/>
  <c r="AP508" i="8"/>
  <c r="AO508" i="8"/>
  <c r="N508" i="1"/>
  <c r="AQ507" i="8"/>
  <c r="AP507" i="8"/>
  <c r="AO507" i="8"/>
  <c r="N507" i="1"/>
  <c r="AQ506" i="8"/>
  <c r="AP506" i="8"/>
  <c r="AO506" i="8"/>
  <c r="N506" i="1"/>
  <c r="AQ505" i="8"/>
  <c r="AP505" i="8"/>
  <c r="AO505" i="8"/>
  <c r="N505" i="1"/>
  <c r="AQ504" i="8"/>
  <c r="AP504" i="8"/>
  <c r="AO504" i="8"/>
  <c r="N504" i="1"/>
  <c r="AQ503" i="8"/>
  <c r="AP503" i="8"/>
  <c r="AO503" i="8"/>
  <c r="N503" i="1"/>
  <c r="AQ502" i="8"/>
  <c r="AP502" i="8"/>
  <c r="AO502" i="8"/>
  <c r="N502" i="1"/>
  <c r="AQ501" i="8"/>
  <c r="AP501" i="8"/>
  <c r="AO501" i="8"/>
  <c r="N501" i="1"/>
  <c r="AQ500" i="8"/>
  <c r="AP500" i="8"/>
  <c r="AO500" i="8"/>
  <c r="N500" i="1"/>
  <c r="AQ499" i="8"/>
  <c r="AP499" i="8"/>
  <c r="AO499" i="8"/>
  <c r="N499" i="1"/>
  <c r="AQ498" i="8"/>
  <c r="AP498" i="8"/>
  <c r="AO498" i="8"/>
  <c r="N498" i="1"/>
  <c r="AQ497" i="8"/>
  <c r="AP497" i="8"/>
  <c r="AO497" i="8"/>
  <c r="N497" i="1"/>
  <c r="AQ496" i="8"/>
  <c r="AP496" i="8"/>
  <c r="AO496" i="8"/>
  <c r="N496" i="1"/>
  <c r="AQ495" i="8"/>
  <c r="AP495" i="8"/>
  <c r="AO495" i="8"/>
  <c r="N495" i="1"/>
  <c r="AQ494" i="8"/>
  <c r="AP494" i="8"/>
  <c r="AO494" i="8"/>
  <c r="N494" i="1"/>
  <c r="AQ493" i="8"/>
  <c r="AP493" i="8"/>
  <c r="AO493" i="8"/>
  <c r="N493" i="1"/>
  <c r="AQ492" i="8"/>
  <c r="AP492" i="8"/>
  <c r="AO492" i="8"/>
  <c r="N492" i="1"/>
  <c r="AQ491" i="8"/>
  <c r="AP491" i="8"/>
  <c r="AO491" i="8"/>
  <c r="N491" i="1"/>
  <c r="AQ490" i="8"/>
  <c r="AP490" i="8"/>
  <c r="AO490" i="8"/>
  <c r="N490" i="1"/>
  <c r="AQ489" i="8"/>
  <c r="AP489" i="8"/>
  <c r="AO489" i="8"/>
  <c r="N489" i="1"/>
  <c r="AQ488" i="8"/>
  <c r="AP488" i="8"/>
  <c r="AO488" i="8"/>
  <c r="N488" i="1"/>
  <c r="AQ487" i="8"/>
  <c r="AP487" i="8"/>
  <c r="AO487" i="8"/>
  <c r="N487" i="1"/>
  <c r="AQ486" i="8"/>
  <c r="AP486" i="8"/>
  <c r="AO486" i="8"/>
  <c r="N486" i="1"/>
  <c r="AQ485" i="8"/>
  <c r="AP485" i="8"/>
  <c r="AO485" i="8"/>
  <c r="N485" i="1"/>
  <c r="AQ484" i="8"/>
  <c r="AP484" i="8"/>
  <c r="AO484" i="8"/>
  <c r="N484" i="1"/>
  <c r="AQ483" i="8"/>
  <c r="AP483" i="8"/>
  <c r="AO483" i="8"/>
  <c r="N483" i="1"/>
  <c r="AQ482" i="8"/>
  <c r="AP482" i="8"/>
  <c r="AO482" i="8"/>
  <c r="N482" i="1"/>
  <c r="AQ481" i="8"/>
  <c r="AP481" i="8"/>
  <c r="AO481" i="8"/>
  <c r="N481" i="1"/>
  <c r="AQ480" i="8"/>
  <c r="AP480" i="8"/>
  <c r="AO480" i="8"/>
  <c r="N480" i="1"/>
  <c r="AQ479" i="8"/>
  <c r="AP479" i="8"/>
  <c r="AO479" i="8"/>
  <c r="N479" i="1"/>
  <c r="AQ478" i="8"/>
  <c r="AP478" i="8"/>
  <c r="AO478" i="8"/>
  <c r="N478" i="1"/>
  <c r="AQ477" i="8"/>
  <c r="AP477" i="8"/>
  <c r="AO477" i="8"/>
  <c r="N477" i="1"/>
  <c r="AQ476" i="8"/>
  <c r="AP476" i="8"/>
  <c r="AO476" i="8"/>
  <c r="N476" i="1"/>
  <c r="AQ475" i="8"/>
  <c r="AP475" i="8"/>
  <c r="AO475" i="8"/>
  <c r="N475" i="1"/>
  <c r="AQ474" i="8"/>
  <c r="AP474" i="8"/>
  <c r="AO474" i="8"/>
  <c r="N474" i="1"/>
  <c r="AQ473" i="8"/>
  <c r="AP473" i="8"/>
  <c r="AO473" i="8"/>
  <c r="N473" i="1"/>
  <c r="AQ472" i="8"/>
  <c r="AP472" i="8"/>
  <c r="AO472" i="8"/>
  <c r="N472" i="1"/>
  <c r="AQ471" i="8"/>
  <c r="AP471" i="8"/>
  <c r="AO471" i="8"/>
  <c r="N471" i="1"/>
  <c r="AQ470" i="8"/>
  <c r="AP470" i="8"/>
  <c r="AO470" i="8"/>
  <c r="N470" i="1"/>
  <c r="AQ469" i="8"/>
  <c r="AP469" i="8"/>
  <c r="AO469" i="8"/>
  <c r="N469" i="1"/>
  <c r="AQ468" i="8"/>
  <c r="AP468" i="8"/>
  <c r="AO468" i="8"/>
  <c r="N468" i="1"/>
  <c r="AQ467" i="8"/>
  <c r="AP467" i="8"/>
  <c r="AO467" i="8"/>
  <c r="N467" i="1"/>
  <c r="AQ466" i="8"/>
  <c r="AP466" i="8"/>
  <c r="AO466" i="8"/>
  <c r="N466" i="1"/>
  <c r="AQ465" i="8"/>
  <c r="AP465" i="8"/>
  <c r="AO465" i="8"/>
  <c r="N465" i="1"/>
  <c r="AQ464" i="8"/>
  <c r="AP464" i="8"/>
  <c r="AO464" i="8"/>
  <c r="AQ463" i="8"/>
  <c r="AP463" i="8"/>
  <c r="AO463" i="8"/>
  <c r="AQ462" i="8"/>
  <c r="AP462" i="8"/>
  <c r="AO462" i="8"/>
  <c r="AQ461" i="8"/>
  <c r="AP461" i="8"/>
  <c r="AO461" i="8"/>
  <c r="N461" i="1"/>
  <c r="AQ460" i="8"/>
  <c r="AP460" i="8"/>
  <c r="AO460" i="8"/>
  <c r="AQ459" i="8"/>
  <c r="AP459" i="8"/>
  <c r="AO459" i="8"/>
  <c r="N459" i="1"/>
  <c r="AQ458" i="8"/>
  <c r="AP458" i="8"/>
  <c r="AO458" i="8"/>
  <c r="N458" i="1"/>
  <c r="AQ457" i="8"/>
  <c r="AP457" i="8"/>
  <c r="AO457" i="8"/>
  <c r="N457" i="1"/>
  <c r="AQ456" i="8"/>
  <c r="AP456" i="8"/>
  <c r="AO456" i="8"/>
  <c r="N456" i="1"/>
  <c r="AQ455" i="8"/>
  <c r="AP455" i="8"/>
  <c r="AO455" i="8"/>
  <c r="N455" i="1"/>
  <c r="AQ454" i="8"/>
  <c r="AP454" i="8"/>
  <c r="AO454" i="8"/>
  <c r="N454" i="1"/>
  <c r="AQ453" i="8"/>
  <c r="AP453" i="8"/>
  <c r="AO453" i="8"/>
  <c r="N453" i="1"/>
  <c r="AQ452" i="8"/>
  <c r="AP452" i="8"/>
  <c r="AO452" i="8"/>
  <c r="N452" i="1"/>
  <c r="AQ451" i="8"/>
  <c r="AP451" i="8"/>
  <c r="AO451" i="8"/>
  <c r="N451" i="1"/>
  <c r="AQ450" i="8"/>
  <c r="AP450" i="8"/>
  <c r="AO450" i="8"/>
  <c r="N450" i="1"/>
  <c r="AQ449" i="8"/>
  <c r="AP449" i="8"/>
  <c r="AO449" i="8"/>
  <c r="N449" i="1"/>
  <c r="AQ448" i="8"/>
  <c r="AP448" i="8"/>
  <c r="AO448" i="8"/>
  <c r="N448" i="1"/>
  <c r="AQ447" i="8"/>
  <c r="AP447" i="8"/>
  <c r="AO447" i="8"/>
  <c r="N447" i="1"/>
  <c r="AQ446" i="8"/>
  <c r="AP446" i="8"/>
  <c r="AO446" i="8"/>
  <c r="N446" i="1"/>
  <c r="AQ445" i="8"/>
  <c r="AP445" i="8"/>
  <c r="AO445" i="8"/>
  <c r="N445" i="1"/>
  <c r="AQ444" i="8"/>
  <c r="AP444" i="8"/>
  <c r="AO444" i="8"/>
  <c r="N444" i="1"/>
  <c r="AQ443" i="8"/>
  <c r="AP443" i="8"/>
  <c r="AO443" i="8"/>
  <c r="N443" i="1"/>
  <c r="AQ442" i="8"/>
  <c r="AP442" i="8"/>
  <c r="AO442" i="8"/>
  <c r="N442" i="1"/>
  <c r="AQ441" i="8"/>
  <c r="AP441" i="8"/>
  <c r="AO441" i="8"/>
  <c r="N441" i="1"/>
  <c r="AQ440" i="8"/>
  <c r="AP440" i="8"/>
  <c r="AO440" i="8"/>
  <c r="N440" i="1"/>
  <c r="AQ439" i="8"/>
  <c r="AP439" i="8"/>
  <c r="AO439" i="8"/>
  <c r="N439" i="1"/>
  <c r="AQ438" i="8"/>
  <c r="AP438" i="8"/>
  <c r="AO438" i="8"/>
  <c r="N438" i="1"/>
  <c r="AQ437" i="8"/>
  <c r="AP437" i="8"/>
  <c r="AO437" i="8"/>
  <c r="N437" i="1"/>
  <c r="AQ436" i="8"/>
  <c r="AP436" i="8"/>
  <c r="AO436" i="8"/>
  <c r="N436" i="1"/>
  <c r="AQ435" i="8"/>
  <c r="AP435" i="8"/>
  <c r="AO435" i="8"/>
  <c r="N435" i="1"/>
  <c r="AQ434" i="8"/>
  <c r="AP434" i="8"/>
  <c r="AO434" i="8"/>
  <c r="N434" i="1"/>
  <c r="AQ433" i="8"/>
  <c r="AP433" i="8"/>
  <c r="AO433" i="8"/>
  <c r="N433" i="1"/>
  <c r="AQ432" i="8"/>
  <c r="AP432" i="8"/>
  <c r="AO432" i="8"/>
  <c r="N432" i="1"/>
  <c r="AQ431" i="8"/>
  <c r="AP431" i="8"/>
  <c r="AO431" i="8"/>
  <c r="N431" i="1"/>
  <c r="AQ430" i="8"/>
  <c r="AP430" i="8"/>
  <c r="AO430" i="8"/>
  <c r="N430" i="1"/>
  <c r="AQ429" i="8"/>
  <c r="AP429" i="8"/>
  <c r="AO429" i="8"/>
  <c r="N429" i="1"/>
  <c r="AQ428" i="8"/>
  <c r="AP428" i="8"/>
  <c r="AO428" i="8"/>
  <c r="N428" i="1"/>
  <c r="AQ427" i="8"/>
  <c r="AP427" i="8"/>
  <c r="AO427" i="8"/>
  <c r="N427" i="1"/>
  <c r="AQ426" i="8"/>
  <c r="AP426" i="8"/>
  <c r="AO426" i="8"/>
  <c r="N426" i="1"/>
  <c r="AQ425" i="8"/>
  <c r="AP425" i="8"/>
  <c r="AO425" i="8"/>
  <c r="N425" i="1"/>
  <c r="AQ424" i="8"/>
  <c r="AP424" i="8"/>
  <c r="AO424" i="8"/>
  <c r="N424" i="1"/>
  <c r="AQ423" i="8"/>
  <c r="AP423" i="8"/>
  <c r="AO423" i="8"/>
  <c r="N423" i="1"/>
  <c r="AQ422" i="8"/>
  <c r="AP422" i="8"/>
  <c r="AO422" i="8"/>
  <c r="N422" i="1"/>
  <c r="AQ421" i="8"/>
  <c r="AP421" i="8"/>
  <c r="AO421" i="8"/>
  <c r="N421" i="1"/>
  <c r="AQ420" i="8"/>
  <c r="AP420" i="8"/>
  <c r="AO420" i="8"/>
  <c r="N420" i="1"/>
  <c r="AQ419" i="8"/>
  <c r="AP419" i="8"/>
  <c r="AO419" i="8"/>
  <c r="N419" i="1"/>
  <c r="AQ418" i="8"/>
  <c r="AP418" i="8"/>
  <c r="AO418" i="8"/>
  <c r="N418" i="1"/>
  <c r="AQ417" i="8"/>
  <c r="AP417" i="8"/>
  <c r="AO417" i="8"/>
  <c r="N417" i="1"/>
  <c r="AQ416" i="8"/>
  <c r="AP416" i="8"/>
  <c r="AO416" i="8"/>
  <c r="N416" i="1"/>
  <c r="AQ415" i="8"/>
  <c r="AP415" i="8"/>
  <c r="AO415" i="8"/>
  <c r="N415" i="1"/>
  <c r="AQ414" i="8"/>
  <c r="AP414" i="8"/>
  <c r="AO414" i="8"/>
  <c r="N414" i="1"/>
  <c r="AQ413" i="8"/>
  <c r="AP413" i="8"/>
  <c r="AO413" i="8"/>
  <c r="AQ412" i="8"/>
  <c r="AP412" i="8"/>
  <c r="AO412" i="8"/>
  <c r="N412" i="1"/>
  <c r="AQ411" i="8"/>
  <c r="AP411" i="8"/>
  <c r="AO411" i="8"/>
  <c r="N411" i="1"/>
  <c r="AQ410" i="8"/>
  <c r="AP410" i="8"/>
  <c r="AO410" i="8"/>
  <c r="AQ409" i="8"/>
  <c r="AP409" i="8"/>
  <c r="AO409" i="8"/>
  <c r="AQ408" i="8"/>
  <c r="AP408" i="8"/>
  <c r="AO408" i="8"/>
  <c r="N408" i="1"/>
  <c r="AQ407" i="8"/>
  <c r="AP407" i="8"/>
  <c r="AO407" i="8"/>
  <c r="N407" i="1"/>
  <c r="AQ406" i="8"/>
  <c r="AP406" i="8"/>
  <c r="AO406" i="8"/>
  <c r="N406" i="1"/>
  <c r="AQ405" i="8"/>
  <c r="AP405" i="8"/>
  <c r="AO405" i="8"/>
  <c r="N405" i="1"/>
  <c r="AQ404" i="8"/>
  <c r="AP404" i="8"/>
  <c r="AO404" i="8"/>
  <c r="N404" i="1"/>
  <c r="AQ403" i="8"/>
  <c r="AP403" i="8"/>
  <c r="AO403" i="8"/>
  <c r="N403" i="1"/>
  <c r="AQ402" i="8"/>
  <c r="AP402" i="8"/>
  <c r="AO402" i="8"/>
  <c r="N402" i="1"/>
  <c r="AQ401" i="8"/>
  <c r="AP401" i="8"/>
  <c r="AO401" i="8"/>
  <c r="N401" i="1"/>
  <c r="AQ400" i="8"/>
  <c r="AP400" i="8"/>
  <c r="AO400" i="8"/>
  <c r="N400" i="1"/>
  <c r="AQ399" i="8"/>
  <c r="AP399" i="8"/>
  <c r="AO399" i="8"/>
  <c r="N399" i="1"/>
  <c r="AQ398" i="8"/>
  <c r="AP398" i="8"/>
  <c r="AO398" i="8"/>
  <c r="N398" i="1"/>
  <c r="AQ397" i="8"/>
  <c r="AP397" i="8"/>
  <c r="AO397" i="8"/>
  <c r="N397" i="1"/>
  <c r="AQ396" i="8"/>
  <c r="AP396" i="8"/>
  <c r="AO396" i="8"/>
  <c r="N396" i="1"/>
  <c r="AQ395" i="8"/>
  <c r="AP395" i="8"/>
  <c r="AO395" i="8"/>
  <c r="N395" i="1"/>
  <c r="AQ394" i="8"/>
  <c r="AP394" i="8"/>
  <c r="AO394" i="8"/>
  <c r="N394" i="1"/>
  <c r="AQ393" i="8"/>
  <c r="AP393" i="8"/>
  <c r="AO393" i="8"/>
  <c r="N393" i="1"/>
  <c r="AQ392" i="8"/>
  <c r="AP392" i="8"/>
  <c r="AO392" i="8"/>
  <c r="N392" i="1"/>
  <c r="AQ391" i="8"/>
  <c r="AP391" i="8"/>
  <c r="AO391" i="8"/>
  <c r="N391" i="1"/>
  <c r="AQ390" i="8"/>
  <c r="AP390" i="8"/>
  <c r="AO390" i="8"/>
  <c r="N390" i="1"/>
  <c r="AQ389" i="8"/>
  <c r="AP389" i="8"/>
  <c r="AO389" i="8"/>
  <c r="N389" i="1"/>
  <c r="AQ388" i="8"/>
  <c r="AP388" i="8"/>
  <c r="AO388" i="8"/>
  <c r="N388" i="1"/>
  <c r="AQ387" i="8"/>
  <c r="AP387" i="8"/>
  <c r="AO387" i="8"/>
  <c r="N387" i="1"/>
  <c r="AQ386" i="8"/>
  <c r="AP386" i="8"/>
  <c r="AO386" i="8"/>
  <c r="N386" i="1"/>
  <c r="AQ385" i="8"/>
  <c r="AP385" i="8"/>
  <c r="AO385" i="8"/>
  <c r="N385" i="1"/>
  <c r="AQ384" i="8"/>
  <c r="AP384" i="8"/>
  <c r="AO384" i="8"/>
  <c r="N384" i="1"/>
  <c r="AQ383" i="8"/>
  <c r="AP383" i="8"/>
  <c r="AO383" i="8"/>
  <c r="N383" i="1"/>
  <c r="AQ382" i="8"/>
  <c r="AP382" i="8"/>
  <c r="AO382" i="8"/>
  <c r="N382" i="1"/>
  <c r="AQ381" i="8"/>
  <c r="AP381" i="8"/>
  <c r="AO381" i="8"/>
  <c r="N381" i="1"/>
  <c r="AQ380" i="8"/>
  <c r="AP380" i="8"/>
  <c r="AO380" i="8"/>
  <c r="N380" i="1"/>
  <c r="AQ379" i="8"/>
  <c r="AP379" i="8"/>
  <c r="AO379" i="8"/>
  <c r="N379" i="1"/>
  <c r="AQ378" i="8"/>
  <c r="AP378" i="8"/>
  <c r="AO378" i="8"/>
  <c r="N378" i="1"/>
  <c r="AQ377" i="8"/>
  <c r="AP377" i="8"/>
  <c r="AO377" i="8"/>
  <c r="N377" i="1"/>
  <c r="AQ376" i="8"/>
  <c r="AP376" i="8"/>
  <c r="AO376" i="8"/>
  <c r="N376" i="1"/>
  <c r="AQ375" i="8"/>
  <c r="AP375" i="8"/>
  <c r="AO375" i="8"/>
  <c r="N375" i="1"/>
  <c r="AQ374" i="8"/>
  <c r="AP374" i="8"/>
  <c r="AO374" i="8"/>
  <c r="N374" i="1"/>
  <c r="AQ373" i="8"/>
  <c r="AP373" i="8"/>
  <c r="AO373" i="8"/>
  <c r="N373" i="1"/>
  <c r="AQ372" i="8"/>
  <c r="AP372" i="8"/>
  <c r="AO372" i="8"/>
  <c r="AQ371" i="8"/>
  <c r="AP371" i="8"/>
  <c r="AO371" i="8"/>
  <c r="AQ370" i="8"/>
  <c r="AP370" i="8"/>
  <c r="AO370" i="8"/>
  <c r="AQ369" i="8"/>
  <c r="AP369" i="8"/>
  <c r="AO369" i="8"/>
  <c r="AQ368" i="8"/>
  <c r="AP368" i="8"/>
  <c r="AO368" i="8"/>
  <c r="AQ367" i="8"/>
  <c r="AP367" i="8"/>
  <c r="AO367" i="8"/>
  <c r="AQ366" i="8"/>
  <c r="AP366" i="8"/>
  <c r="AO366" i="8"/>
  <c r="AQ365" i="8"/>
  <c r="AP365" i="8"/>
  <c r="AO365" i="8"/>
  <c r="AQ364" i="8"/>
  <c r="AP364" i="8"/>
  <c r="AO364" i="8"/>
  <c r="AQ363" i="8"/>
  <c r="AP363" i="8"/>
  <c r="AO363" i="8"/>
  <c r="AQ362" i="8"/>
  <c r="AP362" i="8"/>
  <c r="AO362" i="8"/>
  <c r="AN362" i="8"/>
  <c r="AQ361" i="8"/>
  <c r="AP361" i="8"/>
  <c r="AO361" i="8"/>
  <c r="AQ360" i="8"/>
  <c r="AP360" i="8"/>
  <c r="AO360" i="8"/>
  <c r="AQ359" i="8"/>
  <c r="AP359" i="8"/>
  <c r="AO359" i="8"/>
  <c r="AQ358" i="8"/>
  <c r="AP358" i="8"/>
  <c r="AO358" i="8"/>
  <c r="B358" i="8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AQ357" i="8"/>
  <c r="AP357" i="8"/>
  <c r="AO357" i="8"/>
  <c r="T356" i="8"/>
  <c r="AQ356" i="8" s="1"/>
  <c r="S356" i="8"/>
  <c r="AP356" i="8" s="1"/>
  <c r="R356" i="8"/>
  <c r="AO356" i="8" s="1"/>
  <c r="Q356" i="8"/>
  <c r="P356" i="8"/>
  <c r="O356" i="8"/>
  <c r="N356" i="8"/>
  <c r="M356" i="8"/>
  <c r="L356" i="8"/>
  <c r="K356" i="8"/>
  <c r="J356" i="8"/>
  <c r="I356" i="8"/>
  <c r="H356" i="8"/>
  <c r="G356" i="8"/>
  <c r="F356" i="8"/>
  <c r="AQ355" i="8"/>
  <c r="AP355" i="8"/>
  <c r="AO355" i="8"/>
  <c r="AN355" i="8"/>
  <c r="AQ354" i="8"/>
  <c r="AP354" i="8"/>
  <c r="AO354" i="8"/>
  <c r="AN354" i="8"/>
  <c r="AQ353" i="8"/>
  <c r="AP353" i="8"/>
  <c r="AO353" i="8"/>
  <c r="AN353" i="8"/>
  <c r="AQ352" i="8"/>
  <c r="AP352" i="8"/>
  <c r="AO352" i="8"/>
  <c r="AN352" i="8"/>
  <c r="AQ351" i="8"/>
  <c r="AP351" i="8"/>
  <c r="AO351" i="8"/>
  <c r="AN351" i="8"/>
  <c r="AQ350" i="8"/>
  <c r="AP350" i="8"/>
  <c r="AO350" i="8"/>
  <c r="AN350" i="8"/>
  <c r="AQ349" i="8"/>
  <c r="AP349" i="8"/>
  <c r="AO349" i="8"/>
  <c r="AN349" i="8"/>
  <c r="AQ348" i="8"/>
  <c r="AP348" i="8"/>
  <c r="AO348" i="8"/>
  <c r="AN348" i="8"/>
  <c r="AQ347" i="8"/>
  <c r="AP347" i="8"/>
  <c r="AO347" i="8"/>
  <c r="AN347" i="8"/>
  <c r="AQ346" i="8"/>
  <c r="AP346" i="8"/>
  <c r="AO346" i="8"/>
  <c r="AN346" i="8"/>
  <c r="AQ345" i="8"/>
  <c r="AP345" i="8"/>
  <c r="AO345" i="8"/>
  <c r="AN345" i="8"/>
  <c r="AQ344" i="8"/>
  <c r="AP344" i="8"/>
  <c r="AO344" i="8"/>
  <c r="AN344" i="8"/>
  <c r="AQ343" i="8"/>
  <c r="AP343" i="8"/>
  <c r="AO343" i="8"/>
  <c r="AN343" i="8"/>
  <c r="AQ342" i="8"/>
  <c r="AP342" i="8"/>
  <c r="AO342" i="8"/>
  <c r="B342" i="8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AQ339" i="8"/>
  <c r="AP339" i="8"/>
  <c r="AO339" i="8"/>
  <c r="U339" i="8"/>
  <c r="AN339" i="8"/>
  <c r="AQ338" i="8"/>
  <c r="AP338" i="8"/>
  <c r="AO338" i="8"/>
  <c r="U338" i="8"/>
  <c r="AN338" i="8"/>
  <c r="AQ337" i="8"/>
  <c r="AP337" i="8"/>
  <c r="AO337" i="8"/>
  <c r="U337" i="8"/>
  <c r="AN337" i="8"/>
  <c r="AQ336" i="8"/>
  <c r="AP336" i="8"/>
  <c r="AO336" i="8"/>
  <c r="U336" i="8"/>
  <c r="AN336" i="8"/>
  <c r="AQ335" i="8"/>
  <c r="AP335" i="8"/>
  <c r="AO335" i="8"/>
  <c r="U335" i="8"/>
  <c r="AN335" i="8"/>
  <c r="AQ334" i="8"/>
  <c r="AP334" i="8"/>
  <c r="AO334" i="8"/>
  <c r="U334" i="8"/>
  <c r="AN334" i="8"/>
  <c r="AQ333" i="8"/>
  <c r="AP333" i="8"/>
  <c r="AO333" i="8"/>
  <c r="U333" i="8"/>
  <c r="AN333" i="8"/>
  <c r="AQ332" i="8"/>
  <c r="AP332" i="8"/>
  <c r="AO332" i="8"/>
  <c r="U332" i="8"/>
  <c r="AN332" i="8"/>
  <c r="AQ331" i="8"/>
  <c r="AP331" i="8"/>
  <c r="AO331" i="8"/>
  <c r="U331" i="8"/>
  <c r="AN331" i="8"/>
  <c r="AQ330" i="8"/>
  <c r="AP330" i="8"/>
  <c r="AO330" i="8"/>
  <c r="U330" i="8"/>
  <c r="AN330" i="8"/>
  <c r="AQ329" i="8"/>
  <c r="AP329" i="8"/>
  <c r="AO329" i="8"/>
  <c r="U329" i="8"/>
  <c r="AN329" i="8"/>
  <c r="AQ328" i="8"/>
  <c r="AP328" i="8"/>
  <c r="AO328" i="8"/>
  <c r="U328" i="8"/>
  <c r="AN328" i="8"/>
  <c r="B328" i="8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AQ327" i="8"/>
  <c r="AP327" i="8"/>
  <c r="AO327" i="8"/>
  <c r="U327" i="8"/>
  <c r="AN327" i="8"/>
  <c r="T326" i="8"/>
  <c r="AQ326" i="8" s="1"/>
  <c r="S326" i="8"/>
  <c r="AP326" i="8" s="1"/>
  <c r="R326" i="8"/>
  <c r="AO326" i="8" s="1"/>
  <c r="Q326" i="8"/>
  <c r="P326" i="8"/>
  <c r="O326" i="8"/>
  <c r="N326" i="8"/>
  <c r="M326" i="8"/>
  <c r="L326" i="8"/>
  <c r="K326" i="8"/>
  <c r="J326" i="8"/>
  <c r="I326" i="8"/>
  <c r="H326" i="8"/>
  <c r="G326" i="8"/>
  <c r="F326" i="8"/>
  <c r="AQ325" i="8"/>
  <c r="AP325" i="8"/>
  <c r="AO325" i="8"/>
  <c r="U325" i="8"/>
  <c r="U324" i="8"/>
  <c r="AQ323" i="8"/>
  <c r="AP323" i="8"/>
  <c r="AO323" i="8"/>
  <c r="U323" i="8"/>
  <c r="AN323" i="8"/>
  <c r="AQ322" i="8"/>
  <c r="AP322" i="8"/>
  <c r="AO322" i="8"/>
  <c r="U322" i="8"/>
  <c r="AN322" i="8"/>
  <c r="AQ321" i="8"/>
  <c r="AP321" i="8"/>
  <c r="AO321" i="8"/>
  <c r="U321" i="8"/>
  <c r="AN321" i="8"/>
  <c r="AQ320" i="8"/>
  <c r="AP320" i="8"/>
  <c r="AO320" i="8"/>
  <c r="U320" i="8"/>
  <c r="AN320" i="8"/>
  <c r="AQ319" i="8"/>
  <c r="AP319" i="8"/>
  <c r="AO319" i="8"/>
  <c r="U319" i="8"/>
  <c r="AN319" i="8"/>
  <c r="AQ318" i="8"/>
  <c r="AP318" i="8"/>
  <c r="AO318" i="8"/>
  <c r="U318" i="8"/>
  <c r="AN318" i="8"/>
  <c r="AQ317" i="8"/>
  <c r="AP317" i="8"/>
  <c r="AO317" i="8"/>
  <c r="U317" i="8"/>
  <c r="AN317" i="8"/>
  <c r="U316" i="8"/>
  <c r="AQ315" i="8"/>
  <c r="AP315" i="8"/>
  <c r="AO315" i="8"/>
  <c r="U315" i="8"/>
  <c r="AQ314" i="8"/>
  <c r="AP314" i="8"/>
  <c r="AO314" i="8"/>
  <c r="U314" i="8"/>
  <c r="AQ313" i="8"/>
  <c r="AP313" i="8"/>
  <c r="AO313" i="8"/>
  <c r="U313" i="8"/>
  <c r="AQ312" i="8"/>
  <c r="AP312" i="8"/>
  <c r="AO312" i="8"/>
  <c r="U312" i="8"/>
  <c r="AQ311" i="8"/>
  <c r="AP311" i="8"/>
  <c r="AO311" i="8"/>
  <c r="U311" i="8"/>
  <c r="AQ310" i="8"/>
  <c r="AP310" i="8"/>
  <c r="AO310" i="8"/>
  <c r="U310" i="8"/>
  <c r="AQ309" i="8"/>
  <c r="AP309" i="8"/>
  <c r="AO309" i="8"/>
  <c r="U309" i="8"/>
  <c r="U308" i="8"/>
  <c r="AQ307" i="8"/>
  <c r="AP307" i="8"/>
  <c r="AO307" i="8"/>
  <c r="U307" i="8"/>
  <c r="AN307" i="8"/>
  <c r="U306" i="8"/>
  <c r="AQ305" i="8"/>
  <c r="AP305" i="8"/>
  <c r="AO305" i="8"/>
  <c r="U305" i="8"/>
  <c r="AN305" i="8"/>
  <c r="AQ304" i="8"/>
  <c r="AP304" i="8"/>
  <c r="AO304" i="8"/>
  <c r="U304" i="8"/>
  <c r="AN304" i="8"/>
  <c r="AQ303" i="8"/>
  <c r="AP303" i="8"/>
  <c r="AO303" i="8"/>
  <c r="U303" i="8"/>
  <c r="AN303" i="8"/>
  <c r="AQ302" i="8"/>
  <c r="AP302" i="8"/>
  <c r="AO302" i="8"/>
  <c r="U302" i="8"/>
  <c r="AN302" i="8"/>
  <c r="AQ301" i="8"/>
  <c r="AP301" i="8"/>
  <c r="AO301" i="8"/>
  <c r="U301" i="8"/>
  <c r="AN301" i="8"/>
  <c r="AQ300" i="8"/>
  <c r="AP300" i="8"/>
  <c r="AO300" i="8"/>
  <c r="U300" i="8"/>
  <c r="AN300" i="8"/>
  <c r="U299" i="8"/>
  <c r="AQ298" i="8"/>
  <c r="AP298" i="8"/>
  <c r="AO298" i="8"/>
  <c r="U298" i="8"/>
  <c r="AN298" i="8"/>
  <c r="U297" i="8"/>
  <c r="AQ296" i="8"/>
  <c r="AP296" i="8"/>
  <c r="AO296" i="8"/>
  <c r="U296" i="8"/>
  <c r="AN296" i="8"/>
  <c r="U295" i="8"/>
  <c r="U293" i="8"/>
  <c r="U292" i="8"/>
  <c r="U291" i="8"/>
  <c r="T286" i="8"/>
  <c r="AQ286" i="8" s="1"/>
  <c r="S286" i="8"/>
  <c r="U290" i="8"/>
  <c r="U289" i="8"/>
  <c r="AQ288" i="8"/>
  <c r="AP288" i="8"/>
  <c r="AO288" i="8"/>
  <c r="U288" i="8"/>
  <c r="B288" i="8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AQ287" i="8"/>
  <c r="AP287" i="8"/>
  <c r="AO287" i="8"/>
  <c r="U287" i="8"/>
  <c r="R286" i="8"/>
  <c r="AO286" i="8" s="1"/>
  <c r="Q286" i="8"/>
  <c r="P286" i="8"/>
  <c r="O286" i="8"/>
  <c r="N286" i="8"/>
  <c r="L286" i="8"/>
  <c r="K286" i="8"/>
  <c r="J286" i="8"/>
  <c r="I286" i="8"/>
  <c r="H286" i="8"/>
  <c r="G286" i="8"/>
  <c r="F286" i="8"/>
  <c r="AQ285" i="8"/>
  <c r="AP285" i="8"/>
  <c r="AO285" i="8"/>
  <c r="U285" i="8"/>
  <c r="AN285" i="8"/>
  <c r="AQ284" i="8"/>
  <c r="AP284" i="8"/>
  <c r="AO284" i="8"/>
  <c r="U284" i="8"/>
  <c r="AN284" i="8"/>
  <c r="AQ283" i="8"/>
  <c r="AP283" i="8"/>
  <c r="AO283" i="8"/>
  <c r="U283" i="8"/>
  <c r="AN283" i="8"/>
  <c r="AQ282" i="8"/>
  <c r="AP282" i="8"/>
  <c r="AO282" i="8"/>
  <c r="U282" i="8"/>
  <c r="AN282" i="8"/>
  <c r="AQ281" i="8"/>
  <c r="AP281" i="8"/>
  <c r="AO281" i="8"/>
  <c r="U281" i="8"/>
  <c r="AN281" i="8"/>
  <c r="AQ280" i="8"/>
  <c r="AP280" i="8"/>
  <c r="AO280" i="8"/>
  <c r="U280" i="8"/>
  <c r="AN280" i="8"/>
  <c r="AQ279" i="8"/>
  <c r="AP279" i="8"/>
  <c r="AO279" i="8"/>
  <c r="U279" i="8"/>
  <c r="AN279" i="8"/>
  <c r="AQ278" i="8"/>
  <c r="AP278" i="8"/>
  <c r="AO278" i="8"/>
  <c r="U278" i="8"/>
  <c r="AN278" i="8"/>
  <c r="AQ277" i="8"/>
  <c r="AP277" i="8"/>
  <c r="AO277" i="8"/>
  <c r="U277" i="8"/>
  <c r="AN277" i="8"/>
  <c r="AQ276" i="8"/>
  <c r="AP276" i="8"/>
  <c r="AO276" i="8"/>
  <c r="U276" i="8"/>
  <c r="AN276" i="8"/>
  <c r="AQ275" i="8"/>
  <c r="AP275" i="8"/>
  <c r="AO275" i="8"/>
  <c r="U275" i="8"/>
  <c r="AN275" i="8"/>
  <c r="AQ274" i="8"/>
  <c r="AP274" i="8"/>
  <c r="AO274" i="8"/>
  <c r="U274" i="8"/>
  <c r="AN274" i="8"/>
  <c r="AQ273" i="8"/>
  <c r="AP273" i="8"/>
  <c r="AO273" i="8"/>
  <c r="U273" i="8"/>
  <c r="AN273" i="8"/>
  <c r="AQ272" i="8"/>
  <c r="AP272" i="8"/>
  <c r="AO272" i="8"/>
  <c r="U272" i="8"/>
  <c r="AN272" i="8"/>
  <c r="AQ271" i="8"/>
  <c r="AP271" i="8"/>
  <c r="AO271" i="8"/>
  <c r="U271" i="8"/>
  <c r="AN271" i="8"/>
  <c r="AQ270" i="8"/>
  <c r="AP270" i="8"/>
  <c r="AO270" i="8"/>
  <c r="U270" i="8"/>
  <c r="AN270" i="8"/>
  <c r="AQ269" i="8"/>
  <c r="AP269" i="8"/>
  <c r="AO269" i="8"/>
  <c r="U269" i="8"/>
  <c r="AN269" i="8"/>
  <c r="AQ268" i="8"/>
  <c r="AP268" i="8"/>
  <c r="AO268" i="8"/>
  <c r="U268" i="8"/>
  <c r="AN268" i="8"/>
  <c r="AQ267" i="8"/>
  <c r="AP267" i="8"/>
  <c r="AO267" i="8"/>
  <c r="U267" i="8"/>
  <c r="AN267" i="8"/>
  <c r="AQ266" i="8"/>
  <c r="AP266" i="8"/>
  <c r="AO266" i="8"/>
  <c r="U266" i="8"/>
  <c r="AN266" i="8"/>
  <c r="AQ265" i="8"/>
  <c r="AP265" i="8"/>
  <c r="AO265" i="8"/>
  <c r="U265" i="8"/>
  <c r="AN265" i="8"/>
  <c r="AQ264" i="8"/>
  <c r="AP264" i="8"/>
  <c r="AO264" i="8"/>
  <c r="U264" i="8"/>
  <c r="AN264" i="8"/>
  <c r="AQ263" i="8"/>
  <c r="AP263" i="8"/>
  <c r="AO263" i="8"/>
  <c r="U263" i="8"/>
  <c r="AN263" i="8"/>
  <c r="AQ262" i="8"/>
  <c r="AP262" i="8"/>
  <c r="AO262" i="8"/>
  <c r="U262" i="8"/>
  <c r="AN262" i="8"/>
  <c r="AQ261" i="8"/>
  <c r="AP261" i="8"/>
  <c r="AO261" i="8"/>
  <c r="U261" i="8"/>
  <c r="AN261" i="8"/>
  <c r="AQ260" i="8"/>
  <c r="AP260" i="8"/>
  <c r="AO260" i="8"/>
  <c r="U260" i="8"/>
  <c r="AN260" i="8"/>
  <c r="AQ259" i="8"/>
  <c r="AP259" i="8"/>
  <c r="AO259" i="8"/>
  <c r="U259" i="8"/>
  <c r="AN259" i="8"/>
  <c r="AQ258" i="8"/>
  <c r="AP258" i="8"/>
  <c r="AO258" i="8"/>
  <c r="U258" i="8"/>
  <c r="AN258" i="8"/>
  <c r="AQ257" i="8"/>
  <c r="AP257" i="8"/>
  <c r="AO257" i="8"/>
  <c r="U257" i="8"/>
  <c r="AN257" i="8"/>
  <c r="AQ256" i="8"/>
  <c r="AP256" i="8"/>
  <c r="AO256" i="8"/>
  <c r="U256" i="8"/>
  <c r="AN256" i="8"/>
  <c r="AQ255" i="8"/>
  <c r="AP255" i="8"/>
  <c r="AO255" i="8"/>
  <c r="U255" i="8"/>
  <c r="AN255" i="8"/>
  <c r="AQ254" i="8"/>
  <c r="AP254" i="8"/>
  <c r="AO254" i="8"/>
  <c r="U254" i="8"/>
  <c r="AN254" i="8"/>
  <c r="AQ253" i="8"/>
  <c r="AP253" i="8"/>
  <c r="AO253" i="8"/>
  <c r="U253" i="8"/>
  <c r="AN253" i="8"/>
  <c r="AQ252" i="8"/>
  <c r="AP252" i="8"/>
  <c r="AO252" i="8"/>
  <c r="U252" i="8"/>
  <c r="AN252" i="8"/>
  <c r="AQ251" i="8"/>
  <c r="AP251" i="8"/>
  <c r="AO251" i="8"/>
  <c r="U251" i="8"/>
  <c r="AN251" i="8"/>
  <c r="AQ250" i="8"/>
  <c r="AP250" i="8"/>
  <c r="AO250" i="8"/>
  <c r="U250" i="8"/>
  <c r="AN250" i="8"/>
  <c r="AQ249" i="8"/>
  <c r="AP249" i="8"/>
  <c r="AO249" i="8"/>
  <c r="U249" i="8"/>
  <c r="AN249" i="8"/>
  <c r="AQ248" i="8"/>
  <c r="AP248" i="8"/>
  <c r="AO248" i="8"/>
  <c r="U248" i="8"/>
  <c r="AN248" i="8"/>
  <c r="AQ247" i="8"/>
  <c r="AP247" i="8"/>
  <c r="AO247" i="8"/>
  <c r="U247" i="8"/>
  <c r="AN247" i="8"/>
  <c r="AQ246" i="8"/>
  <c r="AP246" i="8"/>
  <c r="AO246" i="8"/>
  <c r="U246" i="8"/>
  <c r="AN246" i="8"/>
  <c r="AQ245" i="8"/>
  <c r="AP245" i="8"/>
  <c r="AO245" i="8"/>
  <c r="U245" i="8"/>
  <c r="AN245" i="8"/>
  <c r="AQ244" i="8"/>
  <c r="AP244" i="8"/>
  <c r="AO244" i="8"/>
  <c r="U244" i="8"/>
  <c r="AN244" i="8"/>
  <c r="AQ243" i="8"/>
  <c r="AP243" i="8"/>
  <c r="AO243" i="8"/>
  <c r="U243" i="8"/>
  <c r="AN243" i="8"/>
  <c r="AQ242" i="8"/>
  <c r="AP242" i="8"/>
  <c r="AO242" i="8"/>
  <c r="U242" i="8"/>
  <c r="AN242" i="8"/>
  <c r="AQ241" i="8"/>
  <c r="AP241" i="8"/>
  <c r="AO241" i="8"/>
  <c r="U241" i="8"/>
  <c r="AN241" i="8"/>
  <c r="AQ240" i="8"/>
  <c r="AP240" i="8"/>
  <c r="AO240" i="8"/>
  <c r="U240" i="8"/>
  <c r="AN240" i="8"/>
  <c r="AQ239" i="8"/>
  <c r="AP239" i="8"/>
  <c r="AO239" i="8"/>
  <c r="U239" i="8"/>
  <c r="AN239" i="8"/>
  <c r="AQ238" i="8"/>
  <c r="AP238" i="8"/>
  <c r="AO238" i="8"/>
  <c r="U238" i="8"/>
  <c r="AN238" i="8"/>
  <c r="AQ237" i="8"/>
  <c r="AP237" i="8"/>
  <c r="AO237" i="8"/>
  <c r="U237" i="8"/>
  <c r="AN237" i="8"/>
  <c r="AQ236" i="8"/>
  <c r="AP236" i="8"/>
  <c r="AO236" i="8"/>
  <c r="U236" i="8"/>
  <c r="AN236" i="8"/>
  <c r="AQ235" i="8"/>
  <c r="AP235" i="8"/>
  <c r="AO235" i="8"/>
  <c r="U235" i="8"/>
  <c r="AN235" i="8"/>
  <c r="AQ234" i="8"/>
  <c r="AP234" i="8"/>
  <c r="AO234" i="8"/>
  <c r="U234" i="8"/>
  <c r="AN234" i="8"/>
  <c r="AQ233" i="8"/>
  <c r="AP233" i="8"/>
  <c r="AO233" i="8"/>
  <c r="U233" i="8"/>
  <c r="AN233" i="8"/>
  <c r="AQ232" i="8"/>
  <c r="AP232" i="8"/>
  <c r="AO232" i="8"/>
  <c r="U232" i="8"/>
  <c r="AN232" i="8"/>
  <c r="AQ231" i="8"/>
  <c r="AP231" i="8"/>
  <c r="AO231" i="8"/>
  <c r="U231" i="8"/>
  <c r="AN231" i="8"/>
  <c r="AQ230" i="8"/>
  <c r="AP230" i="8"/>
  <c r="AO230" i="8"/>
  <c r="U230" i="8"/>
  <c r="AN230" i="8"/>
  <c r="AQ229" i="8"/>
  <c r="AP229" i="8"/>
  <c r="AO229" i="8"/>
  <c r="U229" i="8"/>
  <c r="AN229" i="8"/>
  <c r="AQ228" i="8"/>
  <c r="AP228" i="8"/>
  <c r="AO228" i="8"/>
  <c r="U228" i="8"/>
  <c r="AN228" i="8"/>
  <c r="AQ227" i="8"/>
  <c r="AP227" i="8"/>
  <c r="AO227" i="8"/>
  <c r="U227" i="8"/>
  <c r="AN227" i="8"/>
  <c r="AQ226" i="8"/>
  <c r="AP226" i="8"/>
  <c r="AO226" i="8"/>
  <c r="U226" i="8"/>
  <c r="AN226" i="8"/>
  <c r="AQ225" i="8"/>
  <c r="AP225" i="8"/>
  <c r="AO225" i="8"/>
  <c r="U225" i="8"/>
  <c r="AN225" i="8"/>
  <c r="AQ224" i="8"/>
  <c r="AP224" i="8"/>
  <c r="AO224" i="8"/>
  <c r="U224" i="8"/>
  <c r="AN224" i="8"/>
  <c r="AQ223" i="8"/>
  <c r="AP223" i="8"/>
  <c r="AO223" i="8"/>
  <c r="U223" i="8"/>
  <c r="AN223" i="8"/>
  <c r="AQ222" i="8"/>
  <c r="AP222" i="8"/>
  <c r="AO222" i="8"/>
  <c r="U222" i="8"/>
  <c r="AN222" i="8"/>
  <c r="AQ221" i="8"/>
  <c r="AP221" i="8"/>
  <c r="AO221" i="8"/>
  <c r="U221" i="8"/>
  <c r="AN221" i="8"/>
  <c r="AP220" i="8"/>
  <c r="AO220" i="8"/>
  <c r="U220" i="8"/>
  <c r="AQ220" i="8"/>
  <c r="AP219" i="8"/>
  <c r="AO219" i="8"/>
  <c r="U219" i="8"/>
  <c r="AQ219" i="8"/>
  <c r="AQ218" i="8"/>
  <c r="AP218" i="8"/>
  <c r="AO218" i="8"/>
  <c r="U218" i="8"/>
  <c r="AN218" i="8"/>
  <c r="AQ217" i="8"/>
  <c r="AP217" i="8"/>
  <c r="AO217" i="8"/>
  <c r="U217" i="8"/>
  <c r="AN217" i="8"/>
  <c r="AQ216" i="8"/>
  <c r="AP216" i="8"/>
  <c r="AO216" i="8"/>
  <c r="U216" i="8"/>
  <c r="AN216" i="8"/>
  <c r="AQ215" i="8"/>
  <c r="AP215" i="8"/>
  <c r="AO215" i="8"/>
  <c r="U215" i="8"/>
  <c r="AN215" i="8"/>
  <c r="AQ214" i="8"/>
  <c r="AP214" i="8"/>
  <c r="AO214" i="8"/>
  <c r="U214" i="8"/>
  <c r="AN214" i="8"/>
  <c r="AQ213" i="8"/>
  <c r="AP213" i="8"/>
  <c r="AO213" i="8"/>
  <c r="U213" i="8"/>
  <c r="AN213" i="8"/>
  <c r="AQ212" i="8"/>
  <c r="AP212" i="8"/>
  <c r="AO212" i="8"/>
  <c r="U212" i="8"/>
  <c r="AN212" i="8"/>
  <c r="AQ211" i="8"/>
  <c r="AP211" i="8"/>
  <c r="AO211" i="8"/>
  <c r="U211" i="8"/>
  <c r="AN211" i="8"/>
  <c r="AQ210" i="8"/>
  <c r="AP210" i="8"/>
  <c r="AO210" i="8"/>
  <c r="U210" i="8"/>
  <c r="AN210" i="8"/>
  <c r="AQ209" i="8"/>
  <c r="AP209" i="8"/>
  <c r="AO209" i="8"/>
  <c r="U209" i="8"/>
  <c r="AN209" i="8"/>
  <c r="AQ208" i="8"/>
  <c r="AP208" i="8"/>
  <c r="AO208" i="8"/>
  <c r="U208" i="8"/>
  <c r="AN208" i="8"/>
  <c r="AQ207" i="8"/>
  <c r="AP207" i="8"/>
  <c r="AO207" i="8"/>
  <c r="U207" i="8"/>
  <c r="AN207" i="8"/>
  <c r="AQ206" i="8"/>
  <c r="AP206" i="8"/>
  <c r="AO206" i="8"/>
  <c r="U206" i="8"/>
  <c r="AN206" i="8"/>
  <c r="AQ205" i="8"/>
  <c r="AP205" i="8"/>
  <c r="AO205" i="8"/>
  <c r="U205" i="8"/>
  <c r="AN205" i="8"/>
  <c r="AQ204" i="8"/>
  <c r="AP204" i="8"/>
  <c r="AO204" i="8"/>
  <c r="U204" i="8"/>
  <c r="AN204" i="8"/>
  <c r="AQ203" i="8"/>
  <c r="AP203" i="8"/>
  <c r="AO203" i="8"/>
  <c r="U203" i="8"/>
  <c r="AN203" i="8"/>
  <c r="AQ202" i="8"/>
  <c r="AP202" i="8"/>
  <c r="AO202" i="8"/>
  <c r="U202" i="8"/>
  <c r="AN202" i="8"/>
  <c r="AQ201" i="8"/>
  <c r="AP201" i="8"/>
  <c r="AO201" i="8"/>
  <c r="U201" i="8"/>
  <c r="AN201" i="8"/>
  <c r="AQ200" i="8"/>
  <c r="AP200" i="8"/>
  <c r="AO200" i="8"/>
  <c r="U200" i="8"/>
  <c r="AN200" i="8"/>
  <c r="AQ199" i="8"/>
  <c r="AP199" i="8"/>
  <c r="AO199" i="8"/>
  <c r="U199" i="8"/>
  <c r="AN199" i="8"/>
  <c r="AQ198" i="8"/>
  <c r="AP198" i="8"/>
  <c r="AO198" i="8"/>
  <c r="U198" i="8"/>
  <c r="AN198" i="8"/>
  <c r="AQ197" i="8"/>
  <c r="AP197" i="8"/>
  <c r="AO197" i="8"/>
  <c r="U197" i="8"/>
  <c r="AN197" i="8"/>
  <c r="AQ196" i="8"/>
  <c r="AP196" i="8"/>
  <c r="AO196" i="8"/>
  <c r="U196" i="8"/>
  <c r="AN196" i="8"/>
  <c r="AQ195" i="8"/>
  <c r="AP195" i="8"/>
  <c r="AO195" i="8"/>
  <c r="U195" i="8"/>
  <c r="AN195" i="8"/>
  <c r="AQ194" i="8"/>
  <c r="AP194" i="8"/>
  <c r="AO194" i="8"/>
  <c r="U194" i="8"/>
  <c r="AN194" i="8"/>
  <c r="B194" i="8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AQ193" i="8"/>
  <c r="AP193" i="8"/>
  <c r="AO193" i="8"/>
  <c r="U193" i="8"/>
  <c r="S192" i="8"/>
  <c r="AP192" i="8" s="1"/>
  <c r="R192" i="8"/>
  <c r="AO192" i="8" s="1"/>
  <c r="Q192" i="8"/>
  <c r="P192" i="8"/>
  <c r="O192" i="8"/>
  <c r="N192" i="8"/>
  <c r="M192" i="8"/>
  <c r="L192" i="8"/>
  <c r="K192" i="8"/>
  <c r="J192" i="8"/>
  <c r="I192" i="8"/>
  <c r="H192" i="8"/>
  <c r="G192" i="8"/>
  <c r="F192" i="8"/>
  <c r="AQ191" i="8"/>
  <c r="AP191" i="8"/>
  <c r="AO191" i="8"/>
  <c r="U191" i="8"/>
  <c r="AN191" i="8"/>
  <c r="AQ190" i="8"/>
  <c r="AP190" i="8"/>
  <c r="AO190" i="8"/>
  <c r="U190" i="8"/>
  <c r="AN190" i="8"/>
  <c r="AQ189" i="8"/>
  <c r="AP189" i="8"/>
  <c r="AO189" i="8"/>
  <c r="U189" i="8"/>
  <c r="AN189" i="8"/>
  <c r="AQ188" i="8"/>
  <c r="AP188" i="8"/>
  <c r="AO188" i="8"/>
  <c r="U188" i="8"/>
  <c r="AN188" i="8"/>
  <c r="AQ187" i="8"/>
  <c r="AP187" i="8"/>
  <c r="AO187" i="8"/>
  <c r="U187" i="8"/>
  <c r="AN187" i="8"/>
  <c r="AQ186" i="8"/>
  <c r="AP186" i="8"/>
  <c r="AO186" i="8"/>
  <c r="U186" i="8"/>
  <c r="AN186" i="8"/>
  <c r="AQ185" i="8"/>
  <c r="AP185" i="8"/>
  <c r="AO185" i="8"/>
  <c r="U185" i="8"/>
  <c r="AN185" i="8"/>
  <c r="AQ184" i="8"/>
  <c r="AP184" i="8"/>
  <c r="AO184" i="8"/>
  <c r="U184" i="8"/>
  <c r="AN184" i="8"/>
  <c r="AQ183" i="8"/>
  <c r="AP183" i="8"/>
  <c r="AO183" i="8"/>
  <c r="U183" i="8"/>
  <c r="AN183" i="8"/>
  <c r="AQ182" i="8"/>
  <c r="AP182" i="8"/>
  <c r="AO182" i="8"/>
  <c r="U182" i="8"/>
  <c r="AN182" i="8"/>
  <c r="AQ181" i="8"/>
  <c r="AP181" i="8"/>
  <c r="AO181" i="8"/>
  <c r="U181" i="8"/>
  <c r="AN181" i="8"/>
  <c r="AQ180" i="8"/>
  <c r="AP180" i="8"/>
  <c r="AO180" i="8"/>
  <c r="U180" i="8"/>
  <c r="AN180" i="8"/>
  <c r="AQ179" i="8"/>
  <c r="AP179" i="8"/>
  <c r="AO179" i="8"/>
  <c r="U179" i="8"/>
  <c r="AN179" i="8"/>
  <c r="AQ178" i="8"/>
  <c r="AP178" i="8"/>
  <c r="AO178" i="8"/>
  <c r="U178" i="8"/>
  <c r="AN178" i="8"/>
  <c r="AQ177" i="8"/>
  <c r="AP177" i="8"/>
  <c r="AO177" i="8"/>
  <c r="U177" i="8"/>
  <c r="AN177" i="8"/>
  <c r="AQ176" i="8"/>
  <c r="AP176" i="8"/>
  <c r="AO176" i="8"/>
  <c r="U176" i="8"/>
  <c r="AN176" i="8"/>
  <c r="AQ175" i="8"/>
  <c r="AP175" i="8"/>
  <c r="AO175" i="8"/>
  <c r="U175" i="8"/>
  <c r="AN175" i="8"/>
  <c r="AQ174" i="8"/>
  <c r="AP174" i="8"/>
  <c r="AO174" i="8"/>
  <c r="U174" i="8"/>
  <c r="AN174" i="8"/>
  <c r="AQ173" i="8"/>
  <c r="AP173" i="8"/>
  <c r="AO173" i="8"/>
  <c r="U173" i="8"/>
  <c r="AN173" i="8"/>
  <c r="AQ172" i="8"/>
  <c r="AP172" i="8"/>
  <c r="AO172" i="8"/>
  <c r="U172" i="8"/>
  <c r="AN172" i="8"/>
  <c r="AQ171" i="8"/>
  <c r="AP171" i="8"/>
  <c r="AO171" i="8"/>
  <c r="U171" i="8"/>
  <c r="AN171" i="8"/>
  <c r="AQ170" i="8"/>
  <c r="AP170" i="8"/>
  <c r="AO170" i="8"/>
  <c r="U170" i="8"/>
  <c r="AN170" i="8"/>
  <c r="AQ169" i="8"/>
  <c r="AP169" i="8"/>
  <c r="AO169" i="8"/>
  <c r="U169" i="8"/>
  <c r="AN169" i="8"/>
  <c r="AQ168" i="8"/>
  <c r="AP168" i="8"/>
  <c r="AO168" i="8"/>
  <c r="U168" i="8"/>
  <c r="AN168" i="8"/>
  <c r="AQ167" i="8"/>
  <c r="AP167" i="8"/>
  <c r="AO167" i="8"/>
  <c r="U167" i="8"/>
  <c r="AN167" i="8"/>
  <c r="AQ166" i="8"/>
  <c r="AP166" i="8"/>
  <c r="AO166" i="8"/>
  <c r="U166" i="8"/>
  <c r="AN166" i="8"/>
  <c r="AQ165" i="8"/>
  <c r="AP165" i="8"/>
  <c r="AO165" i="8"/>
  <c r="U165" i="8"/>
  <c r="AN165" i="8"/>
  <c r="U164" i="8"/>
  <c r="AQ163" i="8"/>
  <c r="AP163" i="8"/>
  <c r="AO163" i="8"/>
  <c r="U163" i="8"/>
  <c r="AN163" i="8"/>
  <c r="AQ162" i="8"/>
  <c r="AP162" i="8"/>
  <c r="AO162" i="8"/>
  <c r="U162" i="8"/>
  <c r="AN162" i="8"/>
  <c r="AQ161" i="8"/>
  <c r="AP161" i="8"/>
  <c r="AO161" i="8"/>
  <c r="U161" i="8"/>
  <c r="AN161" i="8"/>
  <c r="AQ160" i="8"/>
  <c r="AP160" i="8"/>
  <c r="AO160" i="8"/>
  <c r="U160" i="8"/>
  <c r="AN160" i="8"/>
  <c r="AQ159" i="8"/>
  <c r="AP159" i="8"/>
  <c r="AO159" i="8"/>
  <c r="U159" i="8"/>
  <c r="AN159" i="8"/>
  <c r="AQ158" i="8"/>
  <c r="AP158" i="8"/>
  <c r="AO158" i="8"/>
  <c r="U158" i="8"/>
  <c r="AN158" i="8"/>
  <c r="AQ157" i="8"/>
  <c r="AP157" i="8"/>
  <c r="AO157" i="8"/>
  <c r="U157" i="8"/>
  <c r="AN157" i="8"/>
  <c r="AQ156" i="8"/>
  <c r="AP156" i="8"/>
  <c r="AO156" i="8"/>
  <c r="U156" i="8"/>
  <c r="AN156" i="8"/>
  <c r="AQ155" i="8"/>
  <c r="AP155" i="8"/>
  <c r="AO155" i="8"/>
  <c r="U155" i="8"/>
  <c r="AN155" i="8"/>
  <c r="AQ154" i="8"/>
  <c r="AP154" i="8"/>
  <c r="AO154" i="8"/>
  <c r="U154" i="8"/>
  <c r="AN154" i="8"/>
  <c r="AQ153" i="8"/>
  <c r="AP153" i="8"/>
  <c r="AO153" i="8"/>
  <c r="U153" i="8"/>
  <c r="AN153" i="8"/>
  <c r="AQ152" i="8"/>
  <c r="AP152" i="8"/>
  <c r="AO152" i="8"/>
  <c r="U152" i="8"/>
  <c r="AN152" i="8"/>
  <c r="AQ151" i="8"/>
  <c r="AP151" i="8"/>
  <c r="AO151" i="8"/>
  <c r="U151" i="8"/>
  <c r="AN151" i="8"/>
  <c r="AQ150" i="8"/>
  <c r="AP150" i="8"/>
  <c r="AO150" i="8"/>
  <c r="U150" i="8"/>
  <c r="AN150" i="8"/>
  <c r="AQ149" i="8"/>
  <c r="AP149" i="8"/>
  <c r="AO149" i="8"/>
  <c r="U149" i="8"/>
  <c r="AN149" i="8"/>
  <c r="B149" i="8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AQ148" i="8"/>
  <c r="AP148" i="8"/>
  <c r="AO148" i="8"/>
  <c r="U148" i="8"/>
  <c r="T147" i="8"/>
  <c r="AQ147" i="8" s="1"/>
  <c r="S147" i="8"/>
  <c r="AP147" i="8" s="1"/>
  <c r="R147" i="8"/>
  <c r="AO147" i="8" s="1"/>
  <c r="Q147" i="8"/>
  <c r="P147" i="8"/>
  <c r="O147" i="8"/>
  <c r="N147" i="8"/>
  <c r="M147" i="8"/>
  <c r="L147" i="8"/>
  <c r="K147" i="8"/>
  <c r="J147" i="8"/>
  <c r="I147" i="8"/>
  <c r="H147" i="8"/>
  <c r="G147" i="8"/>
  <c r="F147" i="8"/>
  <c r="B79" i="8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T77" i="8"/>
  <c r="S77" i="8"/>
  <c r="R77" i="8"/>
  <c r="Q77" i="8"/>
  <c r="P77" i="8"/>
  <c r="O77" i="8"/>
  <c r="N77" i="8"/>
  <c r="L77" i="8"/>
  <c r="K77" i="8"/>
  <c r="J77" i="8"/>
  <c r="I77" i="8"/>
  <c r="H77" i="8"/>
  <c r="G77" i="8"/>
  <c r="F77" i="8"/>
  <c r="B21" i="8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A20" i="8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7" i="8" s="1"/>
  <c r="Q14" i="8"/>
  <c r="P14" i="8"/>
  <c r="O14" i="8"/>
  <c r="N14" i="8"/>
  <c r="M14" i="8"/>
  <c r="L14" i="8"/>
  <c r="K14" i="8"/>
  <c r="J14" i="8"/>
  <c r="I14" i="8"/>
  <c r="H14" i="8"/>
  <c r="G14" i="8"/>
  <c r="F14" i="8"/>
  <c r="N1284" i="1" l="1"/>
  <c r="R13" i="8"/>
  <c r="B515" i="8"/>
  <c r="B516" i="8" s="1"/>
  <c r="B517" i="8" s="1"/>
  <c r="B518" i="8" s="1"/>
  <c r="B519" i="8" s="1"/>
  <c r="B520" i="8" s="1"/>
  <c r="B521" i="8" s="1"/>
  <c r="B522" i="8" s="1"/>
  <c r="B523" i="8" s="1"/>
  <c r="N776" i="1"/>
  <c r="AR330" i="8"/>
  <c r="AR334" i="8"/>
  <c r="AR338" i="8"/>
  <c r="K146" i="8"/>
  <c r="N13" i="8"/>
  <c r="G146" i="8"/>
  <c r="AR261" i="8"/>
  <c r="AR265" i="8"/>
  <c r="AR269" i="8"/>
  <c r="AR273" i="8"/>
  <c r="AR277" i="8"/>
  <c r="AR281" i="8"/>
  <c r="AR285" i="8"/>
  <c r="M286" i="8"/>
  <c r="M146" i="8" s="1"/>
  <c r="F146" i="8"/>
  <c r="J146" i="8"/>
  <c r="N146" i="8"/>
  <c r="AX303" i="8"/>
  <c r="AR296" i="8"/>
  <c r="AX298" i="8"/>
  <c r="AX301" i="8"/>
  <c r="AR302" i="8"/>
  <c r="AX305" i="8"/>
  <c r="AX312" i="8"/>
  <c r="AX318" i="8"/>
  <c r="AR319" i="8"/>
  <c r="AR323" i="8"/>
  <c r="J13" i="8"/>
  <c r="O146" i="8"/>
  <c r="AN220" i="8"/>
  <c r="AR220" i="8" s="1"/>
  <c r="N754" i="1"/>
  <c r="N762" i="1"/>
  <c r="N763" i="1"/>
  <c r="N869" i="1"/>
  <c r="N690" i="1"/>
  <c r="N581" i="1"/>
  <c r="BB463" i="8"/>
  <c r="BB569" i="8"/>
  <c r="N569" i="1"/>
  <c r="BB780" i="8"/>
  <c r="BB781" i="8"/>
  <c r="N781" i="1"/>
  <c r="BB819" i="8"/>
  <c r="N819" i="1"/>
  <c r="BB823" i="8"/>
  <c r="N823" i="1"/>
  <c r="BB827" i="8"/>
  <c r="N827" i="1"/>
  <c r="BB831" i="8"/>
  <c r="N831" i="1"/>
  <c r="BB1137" i="8"/>
  <c r="N1137" i="1"/>
  <c r="BB1138" i="8"/>
  <c r="N1138" i="1"/>
  <c r="BB1392" i="8"/>
  <c r="N1392" i="1"/>
  <c r="BB1411" i="8"/>
  <c r="BB1453" i="8"/>
  <c r="BB1608" i="8"/>
  <c r="BB1612" i="8"/>
  <c r="BB1616" i="8"/>
  <c r="BB1620" i="8"/>
  <c r="BB820" i="8"/>
  <c r="N820" i="1"/>
  <c r="BB824" i="8"/>
  <c r="N824" i="1"/>
  <c r="BB828" i="8"/>
  <c r="N828" i="1"/>
  <c r="BB832" i="8"/>
  <c r="N832" i="1"/>
  <c r="BB1142" i="8"/>
  <c r="N1142" i="1"/>
  <c r="BB1143" i="8"/>
  <c r="N1143" i="1"/>
  <c r="BB1145" i="8"/>
  <c r="N1145" i="1"/>
  <c r="BB1152" i="8"/>
  <c r="N1152" i="1"/>
  <c r="BB1154" i="8"/>
  <c r="N1154" i="1"/>
  <c r="BB1394" i="8"/>
  <c r="N1394" i="1"/>
  <c r="BB1457" i="8"/>
  <c r="N1457" i="1"/>
  <c r="BB1507" i="8"/>
  <c r="BB1514" i="8"/>
  <c r="BB1518" i="8"/>
  <c r="N1518" i="1"/>
  <c r="BB1519" i="8"/>
  <c r="N1519" i="1"/>
  <c r="BB1520" i="8"/>
  <c r="N1520" i="1"/>
  <c r="BB1609" i="8"/>
  <c r="BB1613" i="8"/>
  <c r="BB1617" i="8"/>
  <c r="BB1621" i="8"/>
  <c r="BB460" i="8"/>
  <c r="N460" i="1"/>
  <c r="BB464" i="8"/>
  <c r="BB821" i="8"/>
  <c r="N821" i="1"/>
  <c r="BB825" i="8"/>
  <c r="N825" i="1"/>
  <c r="BB829" i="8"/>
  <c r="N829" i="1"/>
  <c r="BB833" i="8"/>
  <c r="N833" i="1"/>
  <c r="BB1245" i="8"/>
  <c r="N1245" i="1"/>
  <c r="BB1403" i="8"/>
  <c r="BB1443" i="8"/>
  <c r="N1443" i="1"/>
  <c r="BB1606" i="8"/>
  <c r="BB1610" i="8"/>
  <c r="BB1614" i="8"/>
  <c r="BB1618" i="8"/>
  <c r="BB818" i="8"/>
  <c r="N818" i="1"/>
  <c r="BB822" i="8"/>
  <c r="N822" i="1"/>
  <c r="BB826" i="8"/>
  <c r="N826" i="1"/>
  <c r="BB830" i="8"/>
  <c r="N830" i="1"/>
  <c r="BB1358" i="8"/>
  <c r="N1358" i="1"/>
  <c r="BB1410" i="8"/>
  <c r="N1410" i="1"/>
  <c r="BB1451" i="8"/>
  <c r="N1451" i="1"/>
  <c r="BB1607" i="8"/>
  <c r="BB1611" i="8"/>
  <c r="BB1615" i="8"/>
  <c r="BB1619" i="8"/>
  <c r="BB1287" i="8"/>
  <c r="BB363" i="8"/>
  <c r="N363" i="1"/>
  <c r="BB342" i="8"/>
  <c r="BB1204" i="8"/>
  <c r="BB1289" i="8"/>
  <c r="BB1290" i="8"/>
  <c r="BB1291" i="8"/>
  <c r="BB1293" i="8"/>
  <c r="BB1294" i="8"/>
  <c r="BB1295" i="8"/>
  <c r="BB1296" i="8"/>
  <c r="BB1297" i="8"/>
  <c r="BB1298" i="8"/>
  <c r="BB1299" i="8"/>
  <c r="BB1300" i="8"/>
  <c r="BB1301" i="8"/>
  <c r="BB1302" i="8"/>
  <c r="BB1303" i="8"/>
  <c r="BB1304" i="8"/>
  <c r="BB1305" i="8"/>
  <c r="BB1306" i="8"/>
  <c r="BB1307" i="8"/>
  <c r="BB1308" i="8"/>
  <c r="BB1309" i="8"/>
  <c r="BB1310" i="8"/>
  <c r="BB1311" i="8"/>
  <c r="BB1321" i="8"/>
  <c r="BB1322" i="8"/>
  <c r="BB1323" i="8"/>
  <c r="BB1324" i="8"/>
  <c r="BB1325" i="8"/>
  <c r="BB1326" i="8"/>
  <c r="BB1327" i="8"/>
  <c r="BB371" i="8"/>
  <c r="N371" i="1"/>
  <c r="BB360" i="8"/>
  <c r="N360" i="1"/>
  <c r="BB367" i="8"/>
  <c r="N367" i="1"/>
  <c r="BB357" i="8"/>
  <c r="N357" i="1"/>
  <c r="BB368" i="8"/>
  <c r="N368" i="1"/>
  <c r="BB1328" i="8"/>
  <c r="BB1329" i="8"/>
  <c r="BB369" i="8"/>
  <c r="N369" i="1"/>
  <c r="BB358" i="8"/>
  <c r="N358" i="1"/>
  <c r="BB366" i="8"/>
  <c r="N366" i="1"/>
  <c r="BB1288" i="8"/>
  <c r="BB1320" i="8"/>
  <c r="BB359" i="8"/>
  <c r="N359" i="1"/>
  <c r="BB372" i="8"/>
  <c r="N372" i="1"/>
  <c r="BB546" i="8"/>
  <c r="N546" i="1"/>
  <c r="BB547" i="8"/>
  <c r="N547" i="1"/>
  <c r="BB548" i="8"/>
  <c r="N548" i="1"/>
  <c r="BB549" i="8"/>
  <c r="N549" i="1"/>
  <c r="BB550" i="8"/>
  <c r="N550" i="1"/>
  <c r="BB551" i="8"/>
  <c r="N551" i="1"/>
  <c r="BB552" i="8"/>
  <c r="N552" i="1"/>
  <c r="BB553" i="8"/>
  <c r="N553" i="1"/>
  <c r="BB554" i="8"/>
  <c r="N554" i="1"/>
  <c r="BB555" i="8"/>
  <c r="N555" i="1"/>
  <c r="BB556" i="8"/>
  <c r="N556" i="1"/>
  <c r="BB557" i="8"/>
  <c r="N557" i="1"/>
  <c r="BB558" i="8"/>
  <c r="N558" i="1"/>
  <c r="BB559" i="8"/>
  <c r="N559" i="1"/>
  <c r="BB560" i="8"/>
  <c r="N560" i="1"/>
  <c r="BB561" i="8"/>
  <c r="N561" i="1"/>
  <c r="BB562" i="8"/>
  <c r="N562" i="1"/>
  <c r="BB563" i="8"/>
  <c r="N563" i="1"/>
  <c r="BB564" i="8"/>
  <c r="N564" i="1"/>
  <c r="BB565" i="8"/>
  <c r="N565" i="1"/>
  <c r="BB566" i="8"/>
  <c r="N566" i="1"/>
  <c r="BB567" i="8"/>
  <c r="N567" i="1"/>
  <c r="BB568" i="8"/>
  <c r="N568" i="1"/>
  <c r="BB570" i="8"/>
  <c r="N570" i="1"/>
  <c r="BB571" i="8"/>
  <c r="N571" i="1"/>
  <c r="BB572" i="8"/>
  <c r="N572" i="1"/>
  <c r="BB573" i="8"/>
  <c r="N573" i="1"/>
  <c r="BB574" i="8"/>
  <c r="N574" i="1"/>
  <c r="BB575" i="8"/>
  <c r="N575" i="1"/>
  <c r="BB576" i="8"/>
  <c r="N576" i="1"/>
  <c r="BB577" i="8"/>
  <c r="N577" i="1"/>
  <c r="BB578" i="8"/>
  <c r="N578" i="1"/>
  <c r="BB579" i="8"/>
  <c r="N579" i="1"/>
  <c r="BB580" i="8"/>
  <c r="N580" i="1"/>
  <c r="BB582" i="8"/>
  <c r="N582" i="1"/>
  <c r="BB583" i="8"/>
  <c r="N583" i="1"/>
  <c r="BB584" i="8"/>
  <c r="N584" i="1"/>
  <c r="BB585" i="8"/>
  <c r="N585" i="1"/>
  <c r="BB587" i="8"/>
  <c r="N587" i="1"/>
  <c r="BB588" i="8"/>
  <c r="N588" i="1"/>
  <c r="BB590" i="8"/>
  <c r="N590" i="1"/>
  <c r="BB591" i="8"/>
  <c r="N591" i="1"/>
  <c r="BB592" i="8"/>
  <c r="N592" i="1"/>
  <c r="BB593" i="8"/>
  <c r="N593" i="1"/>
  <c r="BB594" i="8"/>
  <c r="N594" i="1"/>
  <c r="BB595" i="8"/>
  <c r="N595" i="1"/>
  <c r="BB597" i="8"/>
  <c r="N597" i="1"/>
  <c r="BB598" i="8"/>
  <c r="N598" i="1"/>
  <c r="BB888" i="8"/>
  <c r="BB889" i="8"/>
  <c r="BB892" i="8"/>
  <c r="BB893" i="8"/>
  <c r="BB894" i="8"/>
  <c r="BB895" i="8"/>
  <c r="BB896" i="8"/>
  <c r="BB897" i="8"/>
  <c r="BB898" i="8"/>
  <c r="BB899" i="8"/>
  <c r="BB900" i="8"/>
  <c r="BB901" i="8"/>
  <c r="BB902" i="8"/>
  <c r="BB903" i="8"/>
  <c r="BB904" i="8"/>
  <c r="BB905" i="8"/>
  <c r="BB906" i="8"/>
  <c r="BB907" i="8"/>
  <c r="BB908" i="8"/>
  <c r="BB909" i="8"/>
  <c r="BB910" i="8"/>
  <c r="BB911" i="8"/>
  <c r="BB912" i="8"/>
  <c r="BB913" i="8"/>
  <c r="BB914" i="8"/>
  <c r="BB915" i="8"/>
  <c r="BB916" i="8"/>
  <c r="BB917" i="8"/>
  <c r="BB918" i="8"/>
  <c r="BB919" i="8"/>
  <c r="BB920" i="8"/>
  <c r="BB921" i="8"/>
  <c r="BB922" i="8"/>
  <c r="BB923" i="8"/>
  <c r="BB924" i="8"/>
  <c r="BB925" i="8"/>
  <c r="BB926" i="8"/>
  <c r="BB927" i="8"/>
  <c r="BB928" i="8"/>
  <c r="BB929" i="8"/>
  <c r="BB930" i="8"/>
  <c r="BB931" i="8"/>
  <c r="BB932" i="8"/>
  <c r="BB933" i="8"/>
  <c r="BB934" i="8"/>
  <c r="BB935" i="8"/>
  <c r="BB936" i="8"/>
  <c r="BB937" i="8"/>
  <c r="BB938" i="8"/>
  <c r="BB939" i="8"/>
  <c r="BB940" i="8"/>
  <c r="BB941" i="8"/>
  <c r="BB942" i="8"/>
  <c r="BB945" i="8"/>
  <c r="BB946" i="8"/>
  <c r="BB947" i="8"/>
  <c r="BB948" i="8"/>
  <c r="BB949" i="8"/>
  <c r="BB950" i="8"/>
  <c r="BB951" i="8"/>
  <c r="BB952" i="8"/>
  <c r="BB953" i="8"/>
  <c r="BB954" i="8"/>
  <c r="BB955" i="8"/>
  <c r="BB956" i="8"/>
  <c r="BB957" i="8"/>
  <c r="BB958" i="8"/>
  <c r="BB959" i="8"/>
  <c r="BB960" i="8"/>
  <c r="BB961" i="8"/>
  <c r="BB1313" i="8"/>
  <c r="BB1314" i="8"/>
  <c r="BB1315" i="8"/>
  <c r="BB1316" i="8"/>
  <c r="BB1317" i="8"/>
  <c r="BB1318" i="8"/>
  <c r="BB1319" i="8"/>
  <c r="BB1331" i="8"/>
  <c r="BB1332" i="8"/>
  <c r="BB1334" i="8"/>
  <c r="BB1336" i="8"/>
  <c r="BB1337" i="8"/>
  <c r="BB1338" i="8"/>
  <c r="BB1339" i="8"/>
  <c r="BB361" i="8"/>
  <c r="N361" i="1"/>
  <c r="BB370" i="8"/>
  <c r="N370" i="1"/>
  <c r="BB364" i="8"/>
  <c r="N364" i="1"/>
  <c r="BB1335" i="8"/>
  <c r="BB545" i="8"/>
  <c r="BB543" i="8"/>
  <c r="BB544" i="8"/>
  <c r="AN1072" i="8"/>
  <c r="AR1072" i="8" s="1"/>
  <c r="BB1072" i="8"/>
  <c r="T13" i="8"/>
  <c r="I146" i="8"/>
  <c r="Q146" i="8"/>
  <c r="E147" i="8"/>
  <c r="AN147" i="8" s="1"/>
  <c r="AR147" i="8" s="1"/>
  <c r="AR151" i="8"/>
  <c r="AR155" i="8"/>
  <c r="AR159" i="8"/>
  <c r="AR163" i="8"/>
  <c r="AR166" i="8"/>
  <c r="T192" i="8"/>
  <c r="AQ192" i="8" s="1"/>
  <c r="AR195" i="8"/>
  <c r="AR199" i="8"/>
  <c r="AR203" i="8"/>
  <c r="AR207" i="8"/>
  <c r="AR211" i="8"/>
  <c r="AR215" i="8"/>
  <c r="AN219" i="8"/>
  <c r="AR219" i="8" s="1"/>
  <c r="I13" i="8"/>
  <c r="Q13" i="8"/>
  <c r="F13" i="8"/>
  <c r="AR221" i="8"/>
  <c r="AR225" i="8"/>
  <c r="AR229" i="8"/>
  <c r="AR233" i="8"/>
  <c r="AR237" i="8"/>
  <c r="AR241" i="8"/>
  <c r="AR245" i="8"/>
  <c r="AR249" i="8"/>
  <c r="AR253" i="8"/>
  <c r="AR257" i="8"/>
  <c r="AP286" i="8"/>
  <c r="S146" i="8"/>
  <c r="U294" i="8"/>
  <c r="U286" i="8" s="1"/>
  <c r="U326" i="8"/>
  <c r="L13" i="8"/>
  <c r="E14" i="8"/>
  <c r="AR171" i="8"/>
  <c r="AR175" i="8"/>
  <c r="AR179" i="8"/>
  <c r="AR183" i="8"/>
  <c r="AR187" i="8"/>
  <c r="AR191" i="8"/>
  <c r="G13" i="8"/>
  <c r="K13" i="8"/>
  <c r="O13" i="8"/>
  <c r="S13" i="8"/>
  <c r="AR149" i="8"/>
  <c r="AR153" i="8"/>
  <c r="AR157" i="8"/>
  <c r="AR161" i="8"/>
  <c r="AR168" i="8"/>
  <c r="AR197" i="8"/>
  <c r="AR201" i="8"/>
  <c r="AR205" i="8"/>
  <c r="AR209" i="8"/>
  <c r="AR213" i="8"/>
  <c r="AR217" i="8"/>
  <c r="AR223" i="8"/>
  <c r="AR227" i="8"/>
  <c r="AR231" i="8"/>
  <c r="AR235" i="8"/>
  <c r="AR239" i="8"/>
  <c r="AR243" i="8"/>
  <c r="AR247" i="8"/>
  <c r="AR251" i="8"/>
  <c r="AR255" i="8"/>
  <c r="AR259" i="8"/>
  <c r="AR263" i="8"/>
  <c r="AR267" i="8"/>
  <c r="AR271" i="8"/>
  <c r="AR275" i="8"/>
  <c r="AR279" i="8"/>
  <c r="AR283" i="8"/>
  <c r="AR300" i="8"/>
  <c r="AR304" i="8"/>
  <c r="AR307" i="8"/>
  <c r="AX310" i="8"/>
  <c r="AX314" i="8"/>
  <c r="AR317" i="8"/>
  <c r="AR321" i="8"/>
  <c r="AR332" i="8"/>
  <c r="AR336" i="8"/>
  <c r="H13" i="8"/>
  <c r="P13" i="8"/>
  <c r="M77" i="8"/>
  <c r="M13" i="8" s="1"/>
  <c r="H146" i="8"/>
  <c r="L146" i="8"/>
  <c r="P146" i="8"/>
  <c r="AR173" i="8"/>
  <c r="AR177" i="8"/>
  <c r="AR181" i="8"/>
  <c r="AR185" i="8"/>
  <c r="AR189" i="8"/>
  <c r="E286" i="8"/>
  <c r="AN286" i="8" s="1"/>
  <c r="AN409" i="8"/>
  <c r="AR409" i="8" s="1"/>
  <c r="BB409" i="8"/>
  <c r="AN459" i="8"/>
  <c r="AR459" i="8" s="1"/>
  <c r="BB459" i="8"/>
  <c r="AN1448" i="8"/>
  <c r="AR1448" i="8" s="1"/>
  <c r="BB1448" i="8"/>
  <c r="AN1493" i="8"/>
  <c r="AR1493" i="8" s="1"/>
  <c r="BB1493" i="8"/>
  <c r="AN1495" i="8"/>
  <c r="AR1495" i="8" s="1"/>
  <c r="BB1495" i="8"/>
  <c r="AN1497" i="8"/>
  <c r="AR1497" i="8" s="1"/>
  <c r="BB1497" i="8"/>
  <c r="AN1637" i="8"/>
  <c r="AR1637" i="8" s="1"/>
  <c r="BB1637" i="8"/>
  <c r="AN991" i="8"/>
  <c r="AR991" i="8" s="1"/>
  <c r="BB991" i="8"/>
  <c r="AN1020" i="8"/>
  <c r="AR1020" i="8" s="1"/>
  <c r="BB1020" i="8"/>
  <c r="AN1036" i="8"/>
  <c r="AR1036" i="8" s="1"/>
  <c r="BB1036" i="8"/>
  <c r="AN1087" i="8"/>
  <c r="AR1087" i="8" s="1"/>
  <c r="BB1087" i="8"/>
  <c r="AN1114" i="8"/>
  <c r="AR1114" i="8" s="1"/>
  <c r="BB1114" i="8"/>
  <c r="AN1269" i="8"/>
  <c r="AR1269" i="8" s="1"/>
  <c r="BB1269" i="8"/>
  <c r="AN1271" i="8"/>
  <c r="AR1271" i="8" s="1"/>
  <c r="BB1271" i="8"/>
  <c r="AN1277" i="8"/>
  <c r="AR1277" i="8" s="1"/>
  <c r="BB1277" i="8"/>
  <c r="AN1280" i="8"/>
  <c r="AR1280" i="8" s="1"/>
  <c r="BB1280" i="8"/>
  <c r="AN1281" i="8"/>
  <c r="AR1281" i="8" s="1"/>
  <c r="BB1281" i="8"/>
  <c r="AN1282" i="8"/>
  <c r="AR1282" i="8" s="1"/>
  <c r="BB1282" i="8"/>
  <c r="AN608" i="8"/>
  <c r="AR608" i="8" s="1"/>
  <c r="BB608" i="8"/>
  <c r="AN609" i="8"/>
  <c r="AR609" i="8" s="1"/>
  <c r="BB609" i="8"/>
  <c r="AN610" i="8"/>
  <c r="AR610" i="8" s="1"/>
  <c r="BB610" i="8"/>
  <c r="AN612" i="8"/>
  <c r="AR612" i="8" s="1"/>
  <c r="BB612" i="8"/>
  <c r="AN613" i="8"/>
  <c r="AR613" i="8" s="1"/>
  <c r="BB613" i="8"/>
  <c r="AN632" i="8"/>
  <c r="AR632" i="8" s="1"/>
  <c r="BB632" i="8"/>
  <c r="AN642" i="8"/>
  <c r="AR642" i="8" s="1"/>
  <c r="BB642" i="8"/>
  <c r="AN643" i="8"/>
  <c r="AR643" i="8" s="1"/>
  <c r="BB643" i="8"/>
  <c r="AN644" i="8"/>
  <c r="AR644" i="8" s="1"/>
  <c r="BB644" i="8"/>
  <c r="AN648" i="8"/>
  <c r="AR648" i="8" s="1"/>
  <c r="BB648" i="8"/>
  <c r="AN657" i="8"/>
  <c r="AR657" i="8" s="1"/>
  <c r="BB657" i="8"/>
  <c r="AN659" i="8"/>
  <c r="AR659" i="8" s="1"/>
  <c r="BB659" i="8"/>
  <c r="AN660" i="8"/>
  <c r="AR660" i="8" s="1"/>
  <c r="BB660" i="8"/>
  <c r="AN664" i="8"/>
  <c r="AR664" i="8" s="1"/>
  <c r="BB664" i="8"/>
  <c r="AN665" i="8"/>
  <c r="AR665" i="8" s="1"/>
  <c r="BB665" i="8"/>
  <c r="AN666" i="8"/>
  <c r="AR666" i="8" s="1"/>
  <c r="BB666" i="8"/>
  <c r="AN670" i="8"/>
  <c r="AR670" i="8" s="1"/>
  <c r="BB670" i="8"/>
  <c r="AN671" i="8"/>
  <c r="AR671" i="8" s="1"/>
  <c r="BB671" i="8"/>
  <c r="AN672" i="8"/>
  <c r="AR672" i="8" s="1"/>
  <c r="BB672" i="8"/>
  <c r="AN673" i="8"/>
  <c r="AR673" i="8" s="1"/>
  <c r="BB673" i="8"/>
  <c r="AN674" i="8"/>
  <c r="AR674" i="8" s="1"/>
  <c r="BB674" i="8"/>
  <c r="AN675" i="8"/>
  <c r="AR675" i="8" s="1"/>
  <c r="BB675" i="8"/>
  <c r="AN676" i="8"/>
  <c r="AR676" i="8" s="1"/>
  <c r="BB676" i="8"/>
  <c r="AN677" i="8"/>
  <c r="AR677" i="8" s="1"/>
  <c r="BB677" i="8"/>
  <c r="AN680" i="8"/>
  <c r="AR680" i="8" s="1"/>
  <c r="BB680" i="8"/>
  <c r="AN684" i="8"/>
  <c r="AR684" i="8" s="1"/>
  <c r="BB684" i="8"/>
  <c r="AN686" i="8"/>
  <c r="AR686" i="8" s="1"/>
  <c r="BB686" i="8"/>
  <c r="AN687" i="8"/>
  <c r="AR687" i="8" s="1"/>
  <c r="BB687" i="8"/>
  <c r="AN691" i="8"/>
  <c r="AR691" i="8" s="1"/>
  <c r="BB691" i="8"/>
  <c r="AN692" i="8"/>
  <c r="AR692" i="8" s="1"/>
  <c r="BB692" i="8"/>
  <c r="AN706" i="8"/>
  <c r="AR706" i="8" s="1"/>
  <c r="BB706" i="8"/>
  <c r="AN707" i="8"/>
  <c r="AR707" i="8" s="1"/>
  <c r="BB707" i="8"/>
  <c r="AN709" i="8"/>
  <c r="AR709" i="8" s="1"/>
  <c r="BB709" i="8"/>
  <c r="AN710" i="8"/>
  <c r="AR710" i="8" s="1"/>
  <c r="BB710" i="8"/>
  <c r="AN720" i="8"/>
  <c r="AR720" i="8" s="1"/>
  <c r="BB720" i="8"/>
  <c r="AN724" i="8"/>
  <c r="AR724" i="8" s="1"/>
  <c r="BB724" i="8"/>
  <c r="AN744" i="8"/>
  <c r="AR744" i="8" s="1"/>
  <c r="BB744" i="8"/>
  <c r="AN782" i="8"/>
  <c r="AR782" i="8" s="1"/>
  <c r="BB782" i="8"/>
  <c r="AN784" i="8"/>
  <c r="AR784" i="8" s="1"/>
  <c r="BB784" i="8"/>
  <c r="AN785" i="8"/>
  <c r="AR785" i="8" s="1"/>
  <c r="BB785" i="8"/>
  <c r="AN786" i="8"/>
  <c r="AR786" i="8" s="1"/>
  <c r="BB786" i="8"/>
  <c r="AN787" i="8"/>
  <c r="AR787" i="8" s="1"/>
  <c r="BB787" i="8"/>
  <c r="AN788" i="8"/>
  <c r="AR788" i="8" s="1"/>
  <c r="BB788" i="8"/>
  <c r="AN789" i="8"/>
  <c r="AR789" i="8" s="1"/>
  <c r="BB789" i="8"/>
  <c r="AN790" i="8"/>
  <c r="AR790" i="8" s="1"/>
  <c r="BB790" i="8"/>
  <c r="AN791" i="8"/>
  <c r="AR791" i="8" s="1"/>
  <c r="BB791" i="8"/>
  <c r="AN792" i="8"/>
  <c r="AR792" i="8" s="1"/>
  <c r="BB792" i="8"/>
  <c r="AN793" i="8"/>
  <c r="AR793" i="8" s="1"/>
  <c r="BB793" i="8"/>
  <c r="AN795" i="8"/>
  <c r="AR795" i="8" s="1"/>
  <c r="BB795" i="8"/>
  <c r="AN796" i="8"/>
  <c r="AR796" i="8" s="1"/>
  <c r="BB796" i="8"/>
  <c r="AN798" i="8"/>
  <c r="AR798" i="8" s="1"/>
  <c r="BB798" i="8"/>
  <c r="AN799" i="8"/>
  <c r="AR799" i="8" s="1"/>
  <c r="BB799" i="8"/>
  <c r="AN800" i="8"/>
  <c r="AR800" i="8" s="1"/>
  <c r="BB800" i="8"/>
  <c r="AN839" i="8"/>
  <c r="AR839" i="8" s="1"/>
  <c r="BB839" i="8"/>
  <c r="AN867" i="8"/>
  <c r="AR867" i="8" s="1"/>
  <c r="BB867" i="8"/>
  <c r="AN869" i="8"/>
  <c r="AR869" i="8" s="1"/>
  <c r="BB869" i="8"/>
  <c r="AN872" i="8"/>
  <c r="AR872" i="8" s="1"/>
  <c r="BB872" i="8"/>
  <c r="AN873" i="8"/>
  <c r="AR873" i="8" s="1"/>
  <c r="BB873" i="8"/>
  <c r="AN874" i="8"/>
  <c r="AR874" i="8" s="1"/>
  <c r="BB874" i="8"/>
  <c r="AN875" i="8"/>
  <c r="AR875" i="8" s="1"/>
  <c r="BB875" i="8"/>
  <c r="AN876" i="8"/>
  <c r="AR876" i="8" s="1"/>
  <c r="BB876" i="8"/>
  <c r="AN877" i="8"/>
  <c r="AR877" i="8" s="1"/>
  <c r="BB877" i="8"/>
  <c r="AN878" i="8"/>
  <c r="AR878" i="8" s="1"/>
  <c r="BB878" i="8"/>
  <c r="AN879" i="8"/>
  <c r="AR879" i="8" s="1"/>
  <c r="BB879" i="8"/>
  <c r="AN880" i="8"/>
  <c r="AR880" i="8" s="1"/>
  <c r="BB880" i="8"/>
  <c r="AN431" i="8"/>
  <c r="AR431" i="8" s="1"/>
  <c r="BB431" i="8"/>
  <c r="AN433" i="8"/>
  <c r="AR433" i="8" s="1"/>
  <c r="BB433" i="8"/>
  <c r="AN469" i="8"/>
  <c r="AR469" i="8" s="1"/>
  <c r="BB469" i="8"/>
  <c r="AN470" i="8"/>
  <c r="AR470" i="8" s="1"/>
  <c r="BB470" i="8"/>
  <c r="AN525" i="8"/>
  <c r="AR525" i="8" s="1"/>
  <c r="BB525" i="8"/>
  <c r="AN1292" i="8"/>
  <c r="AR1292" i="8" s="1"/>
  <c r="BB1292" i="8"/>
  <c r="AN1330" i="8"/>
  <c r="AR1330" i="8" s="1"/>
  <c r="BB1330" i="8"/>
  <c r="AN1340" i="8"/>
  <c r="AR1340" i="8" s="1"/>
  <c r="BB1340" i="8"/>
  <c r="AN1341" i="8"/>
  <c r="AR1341" i="8" s="1"/>
  <c r="BB1341" i="8"/>
  <c r="AN1342" i="8"/>
  <c r="AR1342" i="8" s="1"/>
  <c r="BB1342" i="8"/>
  <c r="AN1343" i="8"/>
  <c r="AR1343" i="8" s="1"/>
  <c r="BB1343" i="8"/>
  <c r="AN1344" i="8"/>
  <c r="AR1344" i="8" s="1"/>
  <c r="BB1344" i="8"/>
  <c r="AN1345" i="8"/>
  <c r="AR1345" i="8" s="1"/>
  <c r="BB1345" i="8"/>
  <c r="AN1346" i="8"/>
  <c r="AR1346" i="8" s="1"/>
  <c r="BB1346" i="8"/>
  <c r="AN1347" i="8"/>
  <c r="AR1347" i="8" s="1"/>
  <c r="BB1347" i="8"/>
  <c r="AN1348" i="8"/>
  <c r="AR1348" i="8" s="1"/>
  <c r="BB1348" i="8"/>
  <c r="AN1349" i="8"/>
  <c r="AR1349" i="8" s="1"/>
  <c r="BB1349" i="8"/>
  <c r="AN1350" i="8"/>
  <c r="AR1350" i="8" s="1"/>
  <c r="BB1350" i="8"/>
  <c r="AN1351" i="8"/>
  <c r="AR1351" i="8" s="1"/>
  <c r="BB1351" i="8"/>
  <c r="AN1352" i="8"/>
  <c r="AR1352" i="8" s="1"/>
  <c r="BB1352" i="8"/>
  <c r="AN1353" i="8"/>
  <c r="AR1353" i="8" s="1"/>
  <c r="BB1353" i="8"/>
  <c r="AN1354" i="8"/>
  <c r="AR1354" i="8" s="1"/>
  <c r="BB1354" i="8"/>
  <c r="AN1355" i="8"/>
  <c r="AR1355" i="8" s="1"/>
  <c r="BB1355" i="8"/>
  <c r="AN1356" i="8"/>
  <c r="AR1356" i="8" s="1"/>
  <c r="BB1356" i="8"/>
  <c r="AN1357" i="8"/>
  <c r="AR1357" i="8" s="1"/>
  <c r="BB1357" i="8"/>
  <c r="AN1404" i="8"/>
  <c r="AR1404" i="8" s="1"/>
  <c r="BB1404" i="8"/>
  <c r="AN1405" i="8"/>
  <c r="AR1405" i="8" s="1"/>
  <c r="BB1405" i="8"/>
  <c r="AN1406" i="8"/>
  <c r="AR1406" i="8" s="1"/>
  <c r="BB1406" i="8"/>
  <c r="AN1407" i="8"/>
  <c r="AR1407" i="8" s="1"/>
  <c r="BB1407" i="8"/>
  <c r="AN1408" i="8"/>
  <c r="AR1408" i="8" s="1"/>
  <c r="BB1408" i="8"/>
  <c r="AN1409" i="8"/>
  <c r="AR1409" i="8" s="1"/>
  <c r="BB1409" i="8"/>
  <c r="AN1412" i="8"/>
  <c r="AR1412" i="8" s="1"/>
  <c r="BB1412" i="8"/>
  <c r="AN1413" i="8"/>
  <c r="AR1413" i="8" s="1"/>
  <c r="BB1413" i="8"/>
  <c r="AN1414" i="8"/>
  <c r="AR1414" i="8" s="1"/>
  <c r="BB1414" i="8"/>
  <c r="AN1415" i="8"/>
  <c r="AR1415" i="8" s="1"/>
  <c r="BB1415" i="8"/>
  <c r="AN1416" i="8"/>
  <c r="AR1416" i="8" s="1"/>
  <c r="BB1416" i="8"/>
  <c r="AN1417" i="8"/>
  <c r="AR1417" i="8" s="1"/>
  <c r="BB1417" i="8"/>
  <c r="AN1418" i="8"/>
  <c r="AR1418" i="8" s="1"/>
  <c r="BB1418" i="8"/>
  <c r="AN1419" i="8"/>
  <c r="AR1419" i="8" s="1"/>
  <c r="BB1419" i="8"/>
  <c r="AN1420" i="8"/>
  <c r="AR1420" i="8" s="1"/>
  <c r="BB1420" i="8"/>
  <c r="AN1421" i="8"/>
  <c r="AR1421" i="8" s="1"/>
  <c r="BB1421" i="8"/>
  <c r="AN1422" i="8"/>
  <c r="AR1422" i="8" s="1"/>
  <c r="BB1422" i="8"/>
  <c r="AN1423" i="8"/>
  <c r="AR1423" i="8" s="1"/>
  <c r="BB1423" i="8"/>
  <c r="AN1424" i="8"/>
  <c r="AR1424" i="8" s="1"/>
  <c r="BB1424" i="8"/>
  <c r="AN1425" i="8"/>
  <c r="AR1425" i="8" s="1"/>
  <c r="BB1425" i="8"/>
  <c r="AN1426" i="8"/>
  <c r="AR1426" i="8" s="1"/>
  <c r="BB1426" i="8"/>
  <c r="AN1427" i="8"/>
  <c r="AR1427" i="8" s="1"/>
  <c r="BB1427" i="8"/>
  <c r="AN1428" i="8"/>
  <c r="AR1428" i="8" s="1"/>
  <c r="BB1428" i="8"/>
  <c r="AN1429" i="8"/>
  <c r="AR1429" i="8" s="1"/>
  <c r="BB1429" i="8"/>
  <c r="AN1430" i="8"/>
  <c r="AR1430" i="8" s="1"/>
  <c r="BB1430" i="8"/>
  <c r="AN1431" i="8"/>
  <c r="AR1431" i="8" s="1"/>
  <c r="BB1431" i="8"/>
  <c r="AN1432" i="8"/>
  <c r="AR1432" i="8" s="1"/>
  <c r="BB1432" i="8"/>
  <c r="AN1433" i="8"/>
  <c r="AR1433" i="8" s="1"/>
  <c r="BB1433" i="8"/>
  <c r="AN1434" i="8"/>
  <c r="AR1434" i="8" s="1"/>
  <c r="BB1434" i="8"/>
  <c r="AN1435" i="8"/>
  <c r="AR1435" i="8" s="1"/>
  <c r="BB1435" i="8"/>
  <c r="AN1444" i="8"/>
  <c r="AR1444" i="8" s="1"/>
  <c r="BB1444" i="8"/>
  <c r="AN1445" i="8"/>
  <c r="AR1445" i="8" s="1"/>
  <c r="BB1445" i="8"/>
  <c r="AN1446" i="8"/>
  <c r="AR1446" i="8" s="1"/>
  <c r="BB1446" i="8"/>
  <c r="AN1447" i="8"/>
  <c r="AR1447" i="8" s="1"/>
  <c r="BB1447" i="8"/>
  <c r="AN1449" i="8"/>
  <c r="AR1449" i="8" s="1"/>
  <c r="BB1449" i="8"/>
  <c r="AN1450" i="8"/>
  <c r="AR1450" i="8" s="1"/>
  <c r="BB1450" i="8"/>
  <c r="AN1454" i="8"/>
  <c r="AR1454" i="8" s="1"/>
  <c r="BB1454" i="8"/>
  <c r="AN1455" i="8"/>
  <c r="AR1455" i="8" s="1"/>
  <c r="BB1455" i="8"/>
  <c r="AN1456" i="8"/>
  <c r="AR1456" i="8" s="1"/>
  <c r="BB1456" i="8"/>
  <c r="AN1284" i="8"/>
  <c r="AR1284" i="8" s="1"/>
  <c r="BB1284" i="8"/>
  <c r="AN1285" i="8"/>
  <c r="AR1285" i="8" s="1"/>
  <c r="BB1285" i="8"/>
  <c r="AN1286" i="8"/>
  <c r="AR1286" i="8" s="1"/>
  <c r="BB1286" i="8"/>
  <c r="AN1359" i="8"/>
  <c r="AR1359" i="8" s="1"/>
  <c r="BB1359" i="8"/>
  <c r="AN1360" i="8"/>
  <c r="AR1360" i="8" s="1"/>
  <c r="BB1360" i="8"/>
  <c r="AN1361" i="8"/>
  <c r="AR1361" i="8" s="1"/>
  <c r="BB1361" i="8"/>
  <c r="AN1362" i="8"/>
  <c r="AR1362" i="8" s="1"/>
  <c r="BB1362" i="8"/>
  <c r="AN1363" i="8"/>
  <c r="AR1363" i="8" s="1"/>
  <c r="BB1363" i="8"/>
  <c r="AN1364" i="8"/>
  <c r="AR1364" i="8" s="1"/>
  <c r="BB1364" i="8"/>
  <c r="AN1365" i="8"/>
  <c r="AR1365" i="8" s="1"/>
  <c r="BB1365" i="8"/>
  <c r="AN1366" i="8"/>
  <c r="AR1366" i="8" s="1"/>
  <c r="BB1366" i="8"/>
  <c r="AN1367" i="8"/>
  <c r="AR1367" i="8" s="1"/>
  <c r="BB1367" i="8"/>
  <c r="AN1368" i="8"/>
  <c r="AR1368" i="8" s="1"/>
  <c r="BB1368" i="8"/>
  <c r="AN1369" i="8"/>
  <c r="AR1369" i="8" s="1"/>
  <c r="BB1369" i="8"/>
  <c r="AN1370" i="8"/>
  <c r="AR1370" i="8" s="1"/>
  <c r="BB1370" i="8"/>
  <c r="AN1371" i="8"/>
  <c r="AR1371" i="8" s="1"/>
  <c r="BB1371" i="8"/>
  <c r="AN1372" i="8"/>
  <c r="AR1372" i="8" s="1"/>
  <c r="BB1372" i="8"/>
  <c r="AN1373" i="8"/>
  <c r="AR1373" i="8" s="1"/>
  <c r="BB1373" i="8"/>
  <c r="AN1374" i="8"/>
  <c r="AR1374" i="8" s="1"/>
  <c r="BB1374" i="8"/>
  <c r="AN1375" i="8"/>
  <c r="AR1375" i="8" s="1"/>
  <c r="BB1375" i="8"/>
  <c r="AN1376" i="8"/>
  <c r="AR1376" i="8" s="1"/>
  <c r="BB1376" i="8"/>
  <c r="AN1377" i="8"/>
  <c r="AR1377" i="8" s="1"/>
  <c r="BB1377" i="8"/>
  <c r="AN1378" i="8"/>
  <c r="AR1378" i="8" s="1"/>
  <c r="BB1378" i="8"/>
  <c r="AN1379" i="8"/>
  <c r="AR1379" i="8" s="1"/>
  <c r="BB1379" i="8"/>
  <c r="AN1380" i="8"/>
  <c r="AR1380" i="8" s="1"/>
  <c r="BB1380" i="8"/>
  <c r="AN1381" i="8"/>
  <c r="AR1381" i="8" s="1"/>
  <c r="BB1381" i="8"/>
  <c r="AN1382" i="8"/>
  <c r="AR1382" i="8" s="1"/>
  <c r="BB1382" i="8"/>
  <c r="AN1383" i="8"/>
  <c r="AR1383" i="8" s="1"/>
  <c r="BB1383" i="8"/>
  <c r="AN1384" i="8"/>
  <c r="AR1384" i="8" s="1"/>
  <c r="BB1384" i="8"/>
  <c r="AN1385" i="8"/>
  <c r="AR1385" i="8" s="1"/>
  <c r="BB1385" i="8"/>
  <c r="AN1386" i="8"/>
  <c r="AR1386" i="8" s="1"/>
  <c r="BB1386" i="8"/>
  <c r="AN1387" i="8"/>
  <c r="AR1387" i="8" s="1"/>
  <c r="BB1387" i="8"/>
  <c r="AN1388" i="8"/>
  <c r="AR1388" i="8" s="1"/>
  <c r="BB1388" i="8"/>
  <c r="AN1389" i="8"/>
  <c r="AR1389" i="8" s="1"/>
  <c r="BB1389" i="8"/>
  <c r="AN1390" i="8"/>
  <c r="AR1390" i="8" s="1"/>
  <c r="BB1390" i="8"/>
  <c r="AN1391" i="8"/>
  <c r="AR1391" i="8" s="1"/>
  <c r="BB1391" i="8"/>
  <c r="AN1395" i="8"/>
  <c r="AR1395" i="8" s="1"/>
  <c r="BB1395" i="8"/>
  <c r="AN1396" i="8"/>
  <c r="AR1396" i="8" s="1"/>
  <c r="BB1396" i="8"/>
  <c r="AN1397" i="8"/>
  <c r="AR1397" i="8" s="1"/>
  <c r="BB1397" i="8"/>
  <c r="AN1398" i="8"/>
  <c r="AR1398" i="8" s="1"/>
  <c r="BB1398" i="8"/>
  <c r="AN1399" i="8"/>
  <c r="AR1399" i="8" s="1"/>
  <c r="BB1399" i="8"/>
  <c r="AN1400" i="8"/>
  <c r="AR1400" i="8" s="1"/>
  <c r="BB1400" i="8"/>
  <c r="AN1401" i="8"/>
  <c r="AR1401" i="8" s="1"/>
  <c r="BB1401" i="8"/>
  <c r="AN1402" i="8"/>
  <c r="AR1402" i="8" s="1"/>
  <c r="BB1402" i="8"/>
  <c r="AN1436" i="8"/>
  <c r="AR1436" i="8" s="1"/>
  <c r="BB1436" i="8"/>
  <c r="AN1437" i="8"/>
  <c r="AR1437" i="8" s="1"/>
  <c r="BB1437" i="8"/>
  <c r="AN1440" i="8"/>
  <c r="AR1440" i="8" s="1"/>
  <c r="BB1440" i="8"/>
  <c r="AN1441" i="8"/>
  <c r="AR1441" i="8" s="1"/>
  <c r="BB1441" i="8"/>
  <c r="AN1442" i="8"/>
  <c r="AR1442" i="8" s="1"/>
  <c r="BB1442" i="8"/>
  <c r="AN1458" i="8"/>
  <c r="AR1458" i="8" s="1"/>
  <c r="BB1458" i="8"/>
  <c r="AN1459" i="8"/>
  <c r="AR1459" i="8" s="1"/>
  <c r="BB1459" i="8"/>
  <c r="AN1460" i="8"/>
  <c r="AR1460" i="8" s="1"/>
  <c r="BB1460" i="8"/>
  <c r="AN1461" i="8"/>
  <c r="AR1461" i="8" s="1"/>
  <c r="BB1461" i="8"/>
  <c r="AN1462" i="8"/>
  <c r="AR1462" i="8" s="1"/>
  <c r="BB1462" i="8"/>
  <c r="AN1463" i="8"/>
  <c r="AR1463" i="8" s="1"/>
  <c r="BB1463" i="8"/>
  <c r="AN1464" i="8"/>
  <c r="AR1464" i="8" s="1"/>
  <c r="BB1464" i="8"/>
  <c r="AN1466" i="8"/>
  <c r="AR1466" i="8" s="1"/>
  <c r="BB1466" i="8"/>
  <c r="AN1467" i="8"/>
  <c r="AR1467" i="8" s="1"/>
  <c r="BB1467" i="8"/>
  <c r="AN1468" i="8"/>
  <c r="AR1468" i="8" s="1"/>
  <c r="BB1468" i="8"/>
  <c r="AN1469" i="8"/>
  <c r="AR1469" i="8" s="1"/>
  <c r="BB1469" i="8"/>
  <c r="AN1470" i="8"/>
  <c r="AR1470" i="8" s="1"/>
  <c r="BB1470" i="8"/>
  <c r="AN1471" i="8"/>
  <c r="AR1471" i="8" s="1"/>
  <c r="BB1471" i="8"/>
  <c r="AN1472" i="8"/>
  <c r="AR1472" i="8" s="1"/>
  <c r="BB1472" i="8"/>
  <c r="AN1473" i="8"/>
  <c r="AR1473" i="8" s="1"/>
  <c r="BB1473" i="8"/>
  <c r="AN1474" i="8"/>
  <c r="AR1474" i="8" s="1"/>
  <c r="BB1474" i="8"/>
  <c r="AN1475" i="8"/>
  <c r="AR1475" i="8" s="1"/>
  <c r="BB1475" i="8"/>
  <c r="AN1476" i="8"/>
  <c r="AR1476" i="8" s="1"/>
  <c r="BB1476" i="8"/>
  <c r="AN1477" i="8"/>
  <c r="AR1477" i="8" s="1"/>
  <c r="BB1477" i="8"/>
  <c r="AN1478" i="8"/>
  <c r="AR1478" i="8" s="1"/>
  <c r="BB1478" i="8"/>
  <c r="AN1480" i="8"/>
  <c r="AR1480" i="8" s="1"/>
  <c r="BB1480" i="8"/>
  <c r="AN1481" i="8"/>
  <c r="AR1481" i="8" s="1"/>
  <c r="BB1481" i="8"/>
  <c r="AN1482" i="8"/>
  <c r="AR1482" i="8" s="1"/>
  <c r="BB1482" i="8"/>
  <c r="AN1483" i="8"/>
  <c r="AR1483" i="8" s="1"/>
  <c r="BB1483" i="8"/>
  <c r="AN1484" i="8"/>
  <c r="AR1484" i="8" s="1"/>
  <c r="BB1484" i="8"/>
  <c r="AN1485" i="8"/>
  <c r="AR1485" i="8" s="1"/>
  <c r="BB1485" i="8"/>
  <c r="AN1486" i="8"/>
  <c r="AR1486" i="8" s="1"/>
  <c r="BB1486" i="8"/>
  <c r="AN1487" i="8"/>
  <c r="AR1487" i="8" s="1"/>
  <c r="BB1487" i="8"/>
  <c r="AN1488" i="8"/>
  <c r="AR1488" i="8" s="1"/>
  <c r="BB1488" i="8"/>
  <c r="AN1489" i="8"/>
  <c r="AR1489" i="8" s="1"/>
  <c r="BB1489" i="8"/>
  <c r="AN1490" i="8"/>
  <c r="AR1490" i="8" s="1"/>
  <c r="BB1490" i="8"/>
  <c r="AN1491" i="8"/>
  <c r="AR1491" i="8" s="1"/>
  <c r="BB1491" i="8"/>
  <c r="AN1492" i="8"/>
  <c r="AR1492" i="8" s="1"/>
  <c r="BB1492" i="8"/>
  <c r="AN1494" i="8"/>
  <c r="AR1494" i="8" s="1"/>
  <c r="BB1494" i="8"/>
  <c r="AN1496" i="8"/>
  <c r="AR1496" i="8" s="1"/>
  <c r="BB1496" i="8"/>
  <c r="AN1498" i="8"/>
  <c r="AR1498" i="8" s="1"/>
  <c r="BB1498" i="8"/>
  <c r="AN1505" i="8"/>
  <c r="AR1505" i="8" s="1"/>
  <c r="BB1505" i="8"/>
  <c r="AN1508" i="8"/>
  <c r="AR1508" i="8" s="1"/>
  <c r="BB1508" i="8"/>
  <c r="AN1509" i="8"/>
  <c r="AR1509" i="8" s="1"/>
  <c r="BB1509" i="8"/>
  <c r="AN1510" i="8"/>
  <c r="AR1510" i="8" s="1"/>
  <c r="BB1510" i="8"/>
  <c r="AN1511" i="8"/>
  <c r="AR1511" i="8" s="1"/>
  <c r="BB1511" i="8"/>
  <c r="AN1512" i="8"/>
  <c r="AR1512" i="8" s="1"/>
  <c r="BB1512" i="8"/>
  <c r="AN1513" i="8"/>
  <c r="AR1513" i="8" s="1"/>
  <c r="BB1513" i="8"/>
  <c r="AN1516" i="8"/>
  <c r="AR1516" i="8" s="1"/>
  <c r="BB1516" i="8"/>
  <c r="AN1517" i="8"/>
  <c r="AR1517" i="8" s="1"/>
  <c r="BB1517" i="8"/>
  <c r="AN1521" i="8"/>
  <c r="AR1521" i="8" s="1"/>
  <c r="BB1521" i="8"/>
  <c r="AN1522" i="8"/>
  <c r="AR1522" i="8" s="1"/>
  <c r="BB1522" i="8"/>
  <c r="AN1523" i="8"/>
  <c r="AR1523" i="8" s="1"/>
  <c r="BB1523" i="8"/>
  <c r="AN1525" i="8"/>
  <c r="AR1525" i="8" s="1"/>
  <c r="BB1525" i="8"/>
  <c r="AN1526" i="8"/>
  <c r="AR1526" i="8" s="1"/>
  <c r="BB1526" i="8"/>
  <c r="AN1527" i="8"/>
  <c r="AR1527" i="8" s="1"/>
  <c r="BB1527" i="8"/>
  <c r="AN1529" i="8"/>
  <c r="AR1529" i="8" s="1"/>
  <c r="BB1529" i="8"/>
  <c r="AN1530" i="8"/>
  <c r="AR1530" i="8" s="1"/>
  <c r="BB1530" i="8"/>
  <c r="AN1531" i="8"/>
  <c r="AR1531" i="8" s="1"/>
  <c r="BB1531" i="8"/>
  <c r="AN1532" i="8"/>
  <c r="AR1532" i="8" s="1"/>
  <c r="BB1532" i="8"/>
  <c r="AN1533" i="8"/>
  <c r="AR1533" i="8" s="1"/>
  <c r="BB1533" i="8"/>
  <c r="AN1534" i="8"/>
  <c r="AR1534" i="8" s="1"/>
  <c r="BB1534" i="8"/>
  <c r="AN1535" i="8"/>
  <c r="AR1535" i="8" s="1"/>
  <c r="BB1535" i="8"/>
  <c r="AN1536" i="8"/>
  <c r="AR1536" i="8" s="1"/>
  <c r="BB1536" i="8"/>
  <c r="AN1537" i="8"/>
  <c r="AR1537" i="8" s="1"/>
  <c r="BB1537" i="8"/>
  <c r="AN1538" i="8"/>
  <c r="AR1538" i="8" s="1"/>
  <c r="BB1538" i="8"/>
  <c r="AN1539" i="8"/>
  <c r="AR1539" i="8" s="1"/>
  <c r="BB1539" i="8"/>
  <c r="AN1540" i="8"/>
  <c r="AR1540" i="8" s="1"/>
  <c r="BB1540" i="8"/>
  <c r="AN1541" i="8"/>
  <c r="AR1541" i="8" s="1"/>
  <c r="BB1541" i="8"/>
  <c r="AN1542" i="8"/>
  <c r="AR1542" i="8" s="1"/>
  <c r="BB1542" i="8"/>
  <c r="AN1543" i="8"/>
  <c r="AR1543" i="8" s="1"/>
  <c r="BB1543" i="8"/>
  <c r="AN1544" i="8"/>
  <c r="AR1544" i="8" s="1"/>
  <c r="BB1544" i="8"/>
  <c r="AN1545" i="8"/>
  <c r="AR1545" i="8" s="1"/>
  <c r="BB1545" i="8"/>
  <c r="AN1546" i="8"/>
  <c r="AR1546" i="8" s="1"/>
  <c r="BB1546" i="8"/>
  <c r="AN1547" i="8"/>
  <c r="AR1547" i="8" s="1"/>
  <c r="BB1547" i="8"/>
  <c r="AN1548" i="8"/>
  <c r="AR1548" i="8" s="1"/>
  <c r="BB1548" i="8"/>
  <c r="AN1549" i="8"/>
  <c r="AR1549" i="8" s="1"/>
  <c r="BB1549" i="8"/>
  <c r="AN1550" i="8"/>
  <c r="AR1550" i="8" s="1"/>
  <c r="BB1550" i="8"/>
  <c r="AN1552" i="8"/>
  <c r="AR1552" i="8" s="1"/>
  <c r="BB1552" i="8"/>
  <c r="AN1553" i="8"/>
  <c r="AR1553" i="8" s="1"/>
  <c r="BB1553" i="8"/>
  <c r="AN1554" i="8"/>
  <c r="AR1554" i="8" s="1"/>
  <c r="BB1554" i="8"/>
  <c r="AN1555" i="8"/>
  <c r="AR1555" i="8" s="1"/>
  <c r="BB1555" i="8"/>
  <c r="AN1556" i="8"/>
  <c r="AR1556" i="8" s="1"/>
  <c r="BB1556" i="8"/>
  <c r="AN1557" i="8"/>
  <c r="AR1557" i="8" s="1"/>
  <c r="BB1557" i="8"/>
  <c r="AN1558" i="8"/>
  <c r="AR1558" i="8" s="1"/>
  <c r="BB1558" i="8"/>
  <c r="AN1559" i="8"/>
  <c r="AR1559" i="8" s="1"/>
  <c r="BB1559" i="8"/>
  <c r="AN1560" i="8"/>
  <c r="AR1560" i="8" s="1"/>
  <c r="BB1560" i="8"/>
  <c r="AN1561" i="8"/>
  <c r="AR1561" i="8" s="1"/>
  <c r="BB1561" i="8"/>
  <c r="AN1562" i="8"/>
  <c r="AR1562" i="8" s="1"/>
  <c r="BB1562" i="8"/>
  <c r="AN1563" i="8"/>
  <c r="AR1563" i="8" s="1"/>
  <c r="BB1563" i="8"/>
  <c r="AN1564" i="8"/>
  <c r="AR1564" i="8" s="1"/>
  <c r="BB1564" i="8"/>
  <c r="AN1565" i="8"/>
  <c r="AR1565" i="8" s="1"/>
  <c r="BB1565" i="8"/>
  <c r="AN1566" i="8"/>
  <c r="AR1566" i="8" s="1"/>
  <c r="BB1566" i="8"/>
  <c r="AN1567" i="8"/>
  <c r="AR1567" i="8" s="1"/>
  <c r="BB1567" i="8"/>
  <c r="AN1568" i="8"/>
  <c r="AR1568" i="8" s="1"/>
  <c r="BB1568" i="8"/>
  <c r="AN1569" i="8"/>
  <c r="AR1569" i="8" s="1"/>
  <c r="BB1569" i="8"/>
  <c r="AN1570" i="8"/>
  <c r="AR1570" i="8" s="1"/>
  <c r="BB1570" i="8"/>
  <c r="AN1571" i="8"/>
  <c r="AR1571" i="8" s="1"/>
  <c r="BB1571" i="8"/>
  <c r="AN1572" i="8"/>
  <c r="AR1572" i="8" s="1"/>
  <c r="BB1572" i="8"/>
  <c r="AN1573" i="8"/>
  <c r="AR1573" i="8" s="1"/>
  <c r="BB1573" i="8"/>
  <c r="AN1574" i="8"/>
  <c r="AR1574" i="8" s="1"/>
  <c r="BB1574" i="8"/>
  <c r="AN1575" i="8"/>
  <c r="AR1575" i="8" s="1"/>
  <c r="BB1575" i="8"/>
  <c r="AN1576" i="8"/>
  <c r="AR1576" i="8" s="1"/>
  <c r="BB1576" i="8"/>
  <c r="AN1577" i="8"/>
  <c r="AR1577" i="8" s="1"/>
  <c r="BB1577" i="8"/>
  <c r="AN1578" i="8"/>
  <c r="AR1578" i="8" s="1"/>
  <c r="BB1578" i="8"/>
  <c r="AN1579" i="8"/>
  <c r="AR1579" i="8" s="1"/>
  <c r="BB1579" i="8"/>
  <c r="AN1580" i="8"/>
  <c r="AR1580" i="8" s="1"/>
  <c r="BB1580" i="8"/>
  <c r="AN1581" i="8"/>
  <c r="AR1581" i="8" s="1"/>
  <c r="BB1581" i="8"/>
  <c r="AN1582" i="8"/>
  <c r="AR1582" i="8" s="1"/>
  <c r="BB1582" i="8"/>
  <c r="AN1583" i="8"/>
  <c r="AR1583" i="8" s="1"/>
  <c r="BB1583" i="8"/>
  <c r="AN1584" i="8"/>
  <c r="AR1584" i="8" s="1"/>
  <c r="BB1584" i="8"/>
  <c r="AN1585" i="8"/>
  <c r="AR1585" i="8" s="1"/>
  <c r="BB1585" i="8"/>
  <c r="AN1586" i="8"/>
  <c r="AR1586" i="8" s="1"/>
  <c r="BB1586" i="8"/>
  <c r="AN1587" i="8"/>
  <c r="AR1587" i="8" s="1"/>
  <c r="BB1587" i="8"/>
  <c r="AN1589" i="8"/>
  <c r="AR1589" i="8" s="1"/>
  <c r="BB1589" i="8"/>
  <c r="AN1590" i="8"/>
  <c r="AR1590" i="8" s="1"/>
  <c r="BB1590" i="8"/>
  <c r="AN1591" i="8"/>
  <c r="AR1591" i="8" s="1"/>
  <c r="BB1591" i="8"/>
  <c r="AN1592" i="8"/>
  <c r="AR1592" i="8" s="1"/>
  <c r="BB1592" i="8"/>
  <c r="AN1593" i="8"/>
  <c r="AR1593" i="8" s="1"/>
  <c r="BB1593" i="8"/>
  <c r="AN1594" i="8"/>
  <c r="AR1594" i="8" s="1"/>
  <c r="BB1594" i="8"/>
  <c r="AN1595" i="8"/>
  <c r="AR1595" i="8" s="1"/>
  <c r="BB1595" i="8"/>
  <c r="AN1596" i="8"/>
  <c r="AR1596" i="8" s="1"/>
  <c r="BB1596" i="8"/>
  <c r="AN1597" i="8"/>
  <c r="AR1597" i="8" s="1"/>
  <c r="BB1597" i="8"/>
  <c r="AN1598" i="8"/>
  <c r="AR1598" i="8" s="1"/>
  <c r="BB1598" i="8"/>
  <c r="AN1599" i="8"/>
  <c r="AR1599" i="8" s="1"/>
  <c r="BB1599" i="8"/>
  <c r="AN1600" i="8"/>
  <c r="AR1600" i="8" s="1"/>
  <c r="BB1600" i="8"/>
  <c r="AN1622" i="8"/>
  <c r="AR1622" i="8" s="1"/>
  <c r="BB1622" i="8"/>
  <c r="AN1623" i="8"/>
  <c r="AR1623" i="8" s="1"/>
  <c r="BB1623" i="8"/>
  <c r="AN1624" i="8"/>
  <c r="AR1624" i="8" s="1"/>
  <c r="BB1624" i="8"/>
  <c r="AN1625" i="8"/>
  <c r="AR1625" i="8" s="1"/>
  <c r="BB1625" i="8"/>
  <c r="AN1626" i="8"/>
  <c r="AR1626" i="8" s="1"/>
  <c r="BB1626" i="8"/>
  <c r="AN1627" i="8"/>
  <c r="AR1627" i="8" s="1"/>
  <c r="BB1627" i="8"/>
  <c r="AN1628" i="8"/>
  <c r="AR1628" i="8" s="1"/>
  <c r="BB1628" i="8"/>
  <c r="AN1629" i="8"/>
  <c r="AR1629" i="8" s="1"/>
  <c r="BB1629" i="8"/>
  <c r="AN1630" i="8"/>
  <c r="AR1630" i="8" s="1"/>
  <c r="BB1630" i="8"/>
  <c r="AN1631" i="8"/>
  <c r="AR1631" i="8" s="1"/>
  <c r="BB1631" i="8"/>
  <c r="AN1632" i="8"/>
  <c r="AR1632" i="8" s="1"/>
  <c r="BB1632" i="8"/>
  <c r="AN1633" i="8"/>
  <c r="AR1633" i="8" s="1"/>
  <c r="BB1633" i="8"/>
  <c r="AN1634" i="8"/>
  <c r="AR1634" i="8" s="1"/>
  <c r="BB1634" i="8"/>
  <c r="AN1635" i="8"/>
  <c r="AR1635" i="8" s="1"/>
  <c r="BB1635" i="8"/>
  <c r="AN1636" i="8"/>
  <c r="AR1636" i="8" s="1"/>
  <c r="BB1636" i="8"/>
  <c r="AN1638" i="8"/>
  <c r="AR1638" i="8" s="1"/>
  <c r="BB1638" i="8"/>
  <c r="AN1639" i="8"/>
  <c r="AR1639" i="8" s="1"/>
  <c r="BB1639" i="8"/>
  <c r="AN1640" i="8"/>
  <c r="AR1640" i="8" s="1"/>
  <c r="BB1640" i="8"/>
  <c r="AN1641" i="8"/>
  <c r="AR1641" i="8" s="1"/>
  <c r="BB1641" i="8"/>
  <c r="AN1642" i="8"/>
  <c r="AR1642" i="8" s="1"/>
  <c r="BB1642" i="8"/>
  <c r="AN1643" i="8"/>
  <c r="AR1643" i="8" s="1"/>
  <c r="BB1643" i="8"/>
  <c r="AN1644" i="8"/>
  <c r="AR1644" i="8" s="1"/>
  <c r="BB1644" i="8"/>
  <c r="AN1645" i="8"/>
  <c r="AR1645" i="8" s="1"/>
  <c r="BB1645" i="8"/>
  <c r="AN1646" i="8"/>
  <c r="AR1646" i="8" s="1"/>
  <c r="BB1646" i="8"/>
  <c r="AN1647" i="8"/>
  <c r="AR1647" i="8" s="1"/>
  <c r="BB1647" i="8"/>
  <c r="AN1648" i="8"/>
  <c r="AR1648" i="8" s="1"/>
  <c r="BB1648" i="8"/>
  <c r="AN1649" i="8"/>
  <c r="AR1649" i="8" s="1"/>
  <c r="BB1649" i="8"/>
  <c r="AN1651" i="8"/>
  <c r="AR1651" i="8" s="1"/>
  <c r="BB1651" i="8"/>
  <c r="AN1652" i="8"/>
  <c r="AR1652" i="8" s="1"/>
  <c r="BB1652" i="8"/>
  <c r="AN1653" i="8"/>
  <c r="AR1653" i="8" s="1"/>
  <c r="BB1653" i="8"/>
  <c r="AN1654" i="8"/>
  <c r="AR1654" i="8" s="1"/>
  <c r="BB1654" i="8"/>
  <c r="AN1655" i="8"/>
  <c r="AR1655" i="8" s="1"/>
  <c r="BB1655" i="8"/>
  <c r="AN1656" i="8"/>
  <c r="AR1656" i="8" s="1"/>
  <c r="BB1656" i="8"/>
  <c r="AN1657" i="8"/>
  <c r="AR1657" i="8" s="1"/>
  <c r="BB1657" i="8"/>
  <c r="AN1658" i="8"/>
  <c r="AR1658" i="8" s="1"/>
  <c r="BB1658" i="8"/>
  <c r="AN1659" i="8"/>
  <c r="AR1659" i="8" s="1"/>
  <c r="BB1659" i="8"/>
  <c r="AN1660" i="8"/>
  <c r="AR1660" i="8" s="1"/>
  <c r="BB1660" i="8"/>
  <c r="AN1661" i="8"/>
  <c r="AR1661" i="8" s="1"/>
  <c r="BB1661" i="8"/>
  <c r="AN1662" i="8"/>
  <c r="AR1662" i="8" s="1"/>
  <c r="BB1662" i="8"/>
  <c r="AN1663" i="8"/>
  <c r="AR1663" i="8" s="1"/>
  <c r="BB1663" i="8"/>
  <c r="AN1664" i="8"/>
  <c r="AR1664" i="8" s="1"/>
  <c r="BB1664" i="8"/>
  <c r="AN1665" i="8"/>
  <c r="AR1665" i="8" s="1"/>
  <c r="BB1665" i="8"/>
  <c r="AN1666" i="8"/>
  <c r="AR1666" i="8" s="1"/>
  <c r="BB1666" i="8"/>
  <c r="AN1667" i="8"/>
  <c r="AR1667" i="8" s="1"/>
  <c r="BB1667" i="8"/>
  <c r="AN1668" i="8"/>
  <c r="AR1668" i="8" s="1"/>
  <c r="BB1668" i="8"/>
  <c r="AN1669" i="8"/>
  <c r="AR1669" i="8" s="1"/>
  <c r="BB1669" i="8"/>
  <c r="AN1670" i="8"/>
  <c r="AR1670" i="8" s="1"/>
  <c r="BB1670" i="8"/>
  <c r="AN1671" i="8"/>
  <c r="AR1671" i="8" s="1"/>
  <c r="BB1671" i="8"/>
  <c r="AN1672" i="8"/>
  <c r="AR1672" i="8" s="1"/>
  <c r="BB1672" i="8"/>
  <c r="AN1673" i="8"/>
  <c r="AR1673" i="8" s="1"/>
  <c r="BB1673" i="8"/>
  <c r="AN1674" i="8"/>
  <c r="AR1674" i="8" s="1"/>
  <c r="BB1674" i="8"/>
  <c r="AN1675" i="8"/>
  <c r="AR1675" i="8" s="1"/>
  <c r="BB1675" i="8"/>
  <c r="AN1676" i="8"/>
  <c r="AR1676" i="8" s="1"/>
  <c r="BB1676" i="8"/>
  <c r="AN1677" i="8"/>
  <c r="AR1677" i="8" s="1"/>
  <c r="BB1677" i="8"/>
  <c r="AN1678" i="8"/>
  <c r="AR1678" i="8" s="1"/>
  <c r="BB1678" i="8"/>
  <c r="AN1679" i="8"/>
  <c r="AR1679" i="8" s="1"/>
  <c r="BB1679" i="8"/>
  <c r="AN1680" i="8"/>
  <c r="AR1680" i="8" s="1"/>
  <c r="BB1680" i="8"/>
  <c r="AN1681" i="8"/>
  <c r="AR1681" i="8" s="1"/>
  <c r="BB1681" i="8"/>
  <c r="AN1682" i="8"/>
  <c r="AR1682" i="8" s="1"/>
  <c r="BB1682" i="8"/>
  <c r="AN1683" i="8"/>
  <c r="AR1683" i="8" s="1"/>
  <c r="BB1683" i="8"/>
  <c r="AN1684" i="8"/>
  <c r="AR1684" i="8" s="1"/>
  <c r="BB1684" i="8"/>
  <c r="AN1685" i="8"/>
  <c r="AR1685" i="8" s="1"/>
  <c r="BB1685" i="8"/>
  <c r="AN1686" i="8"/>
  <c r="AR1686" i="8" s="1"/>
  <c r="BB1686" i="8"/>
  <c r="AN1687" i="8"/>
  <c r="AR1687" i="8" s="1"/>
  <c r="BB1687" i="8"/>
  <c r="AN1688" i="8"/>
  <c r="AR1688" i="8" s="1"/>
  <c r="BB1688" i="8"/>
  <c r="AN1689" i="8"/>
  <c r="AR1689" i="8" s="1"/>
  <c r="BB1689" i="8"/>
  <c r="AN1690" i="8"/>
  <c r="AR1690" i="8" s="1"/>
  <c r="BB1690" i="8"/>
  <c r="AN1691" i="8"/>
  <c r="AR1691" i="8" s="1"/>
  <c r="BB1691" i="8"/>
  <c r="AN1692" i="8"/>
  <c r="AR1692" i="8" s="1"/>
  <c r="BB1692" i="8"/>
  <c r="AN1693" i="8"/>
  <c r="AR1693" i="8" s="1"/>
  <c r="BB1693" i="8"/>
  <c r="AN1694" i="8"/>
  <c r="AR1694" i="8" s="1"/>
  <c r="BB1694" i="8"/>
  <c r="AN1695" i="8"/>
  <c r="AR1695" i="8" s="1"/>
  <c r="BB1695" i="8"/>
  <c r="AN1696" i="8"/>
  <c r="AR1696" i="8" s="1"/>
  <c r="BB1696" i="8"/>
  <c r="AN1697" i="8"/>
  <c r="AR1697" i="8" s="1"/>
  <c r="BB1697" i="8"/>
  <c r="AN890" i="8"/>
  <c r="AR890" i="8" s="1"/>
  <c r="BB890" i="8"/>
  <c r="AN891" i="8"/>
  <c r="AR891" i="8" s="1"/>
  <c r="BB891" i="8"/>
  <c r="AN943" i="8"/>
  <c r="AR943" i="8" s="1"/>
  <c r="BB943" i="8"/>
  <c r="AN944" i="8"/>
  <c r="AR944" i="8" s="1"/>
  <c r="BB944" i="8"/>
  <c r="AN962" i="8"/>
  <c r="AR962" i="8" s="1"/>
  <c r="BB962" i="8"/>
  <c r="AN963" i="8"/>
  <c r="AR963" i="8" s="1"/>
  <c r="BB963" i="8"/>
  <c r="AN964" i="8"/>
  <c r="AR964" i="8" s="1"/>
  <c r="BB964" i="8"/>
  <c r="AN965" i="8"/>
  <c r="AR965" i="8" s="1"/>
  <c r="BB965" i="8"/>
  <c r="AN966" i="8"/>
  <c r="AR966" i="8" s="1"/>
  <c r="BB966" i="8"/>
  <c r="AN967" i="8"/>
  <c r="AR967" i="8" s="1"/>
  <c r="BB967" i="8"/>
  <c r="AN968" i="8"/>
  <c r="AR968" i="8" s="1"/>
  <c r="BB968" i="8"/>
  <c r="AN969" i="8"/>
  <c r="AR969" i="8" s="1"/>
  <c r="BB969" i="8"/>
  <c r="AN970" i="8"/>
  <c r="AR970" i="8" s="1"/>
  <c r="BB970" i="8"/>
  <c r="AN971" i="8"/>
  <c r="AR971" i="8" s="1"/>
  <c r="BB971" i="8"/>
  <c r="AN972" i="8"/>
  <c r="AR972" i="8" s="1"/>
  <c r="BB972" i="8"/>
  <c r="AN973" i="8"/>
  <c r="AR973" i="8" s="1"/>
  <c r="BB973" i="8"/>
  <c r="AN974" i="8"/>
  <c r="AR974" i="8" s="1"/>
  <c r="BB974" i="8"/>
  <c r="AN975" i="8"/>
  <c r="AR975" i="8" s="1"/>
  <c r="BB975" i="8"/>
  <c r="AN976" i="8"/>
  <c r="AR976" i="8" s="1"/>
  <c r="BB976" i="8"/>
  <c r="AN977" i="8"/>
  <c r="AR977" i="8" s="1"/>
  <c r="BB977" i="8"/>
  <c r="AN978" i="8"/>
  <c r="AR978" i="8" s="1"/>
  <c r="BB978" i="8"/>
  <c r="AN979" i="8"/>
  <c r="AR979" i="8" s="1"/>
  <c r="BB979" i="8"/>
  <c r="AN980" i="8"/>
  <c r="AR980" i="8" s="1"/>
  <c r="BB980" i="8"/>
  <c r="AN981" i="8"/>
  <c r="AR981" i="8" s="1"/>
  <c r="BB981" i="8"/>
  <c r="AN982" i="8"/>
  <c r="AR982" i="8" s="1"/>
  <c r="BB982" i="8"/>
  <c r="AN983" i="8"/>
  <c r="AR983" i="8" s="1"/>
  <c r="BB983" i="8"/>
  <c r="AN984" i="8"/>
  <c r="AR984" i="8" s="1"/>
  <c r="BB984" i="8"/>
  <c r="AN985" i="8"/>
  <c r="AR985" i="8" s="1"/>
  <c r="BB985" i="8"/>
  <c r="AN986" i="8"/>
  <c r="AR986" i="8" s="1"/>
  <c r="BB986" i="8"/>
  <c r="AN987" i="8"/>
  <c r="AR987" i="8" s="1"/>
  <c r="BB987" i="8"/>
  <c r="AN988" i="8"/>
  <c r="AR988" i="8" s="1"/>
  <c r="BB988" i="8"/>
  <c r="AN989" i="8"/>
  <c r="AR989" i="8" s="1"/>
  <c r="BB989" i="8"/>
  <c r="AN990" i="8"/>
  <c r="AR990" i="8" s="1"/>
  <c r="BB990" i="8"/>
  <c r="AN992" i="8"/>
  <c r="AR992" i="8" s="1"/>
  <c r="BB992" i="8"/>
  <c r="AN993" i="8"/>
  <c r="AR993" i="8" s="1"/>
  <c r="BB993" i="8"/>
  <c r="AN994" i="8"/>
  <c r="AR994" i="8" s="1"/>
  <c r="BB994" i="8"/>
  <c r="AN995" i="8"/>
  <c r="AR995" i="8" s="1"/>
  <c r="BB995" i="8"/>
  <c r="AN996" i="8"/>
  <c r="AR996" i="8" s="1"/>
  <c r="BB996" i="8"/>
  <c r="AN997" i="8"/>
  <c r="AR997" i="8" s="1"/>
  <c r="BB997" i="8"/>
  <c r="AN998" i="8"/>
  <c r="AR998" i="8" s="1"/>
  <c r="BB998" i="8"/>
  <c r="AN999" i="8"/>
  <c r="AR999" i="8" s="1"/>
  <c r="BB999" i="8"/>
  <c r="AN1000" i="8"/>
  <c r="AR1000" i="8" s="1"/>
  <c r="BB1000" i="8"/>
  <c r="AN1001" i="8"/>
  <c r="AR1001" i="8" s="1"/>
  <c r="BB1001" i="8"/>
  <c r="AN1002" i="8"/>
  <c r="AR1002" i="8" s="1"/>
  <c r="BB1002" i="8"/>
  <c r="AN1003" i="8"/>
  <c r="AR1003" i="8" s="1"/>
  <c r="BB1003" i="8"/>
  <c r="AN1004" i="8"/>
  <c r="AR1004" i="8" s="1"/>
  <c r="BB1004" i="8"/>
  <c r="AN1005" i="8"/>
  <c r="AR1005" i="8" s="1"/>
  <c r="BB1005" i="8"/>
  <c r="AN1006" i="8"/>
  <c r="AR1006" i="8" s="1"/>
  <c r="BB1006" i="8"/>
  <c r="AN1007" i="8"/>
  <c r="AR1007" i="8" s="1"/>
  <c r="BB1007" i="8"/>
  <c r="AN1008" i="8"/>
  <c r="AR1008" i="8" s="1"/>
  <c r="BB1008" i="8"/>
  <c r="AN1009" i="8"/>
  <c r="AR1009" i="8" s="1"/>
  <c r="BB1009" i="8"/>
  <c r="AN1010" i="8"/>
  <c r="AR1010" i="8" s="1"/>
  <c r="BB1010" i="8"/>
  <c r="AN1011" i="8"/>
  <c r="AR1011" i="8" s="1"/>
  <c r="BB1011" i="8"/>
  <c r="AN1012" i="8"/>
  <c r="AR1012" i="8" s="1"/>
  <c r="BB1012" i="8"/>
  <c r="AN1013" i="8"/>
  <c r="AR1013" i="8" s="1"/>
  <c r="BB1013" i="8"/>
  <c r="AN1014" i="8"/>
  <c r="AR1014" i="8" s="1"/>
  <c r="BB1014" i="8"/>
  <c r="AN1015" i="8"/>
  <c r="AR1015" i="8" s="1"/>
  <c r="BB1015" i="8"/>
  <c r="AN1016" i="8"/>
  <c r="AR1016" i="8" s="1"/>
  <c r="BB1016" i="8"/>
  <c r="AN1017" i="8"/>
  <c r="AR1017" i="8" s="1"/>
  <c r="BB1017" i="8"/>
  <c r="AN1018" i="8"/>
  <c r="AR1018" i="8" s="1"/>
  <c r="BB1018" i="8"/>
  <c r="AN1019" i="8"/>
  <c r="AR1019" i="8" s="1"/>
  <c r="BB1019" i="8"/>
  <c r="AN1021" i="8"/>
  <c r="AR1021" i="8" s="1"/>
  <c r="BB1021" i="8"/>
  <c r="AN1022" i="8"/>
  <c r="AR1022" i="8" s="1"/>
  <c r="BB1022" i="8"/>
  <c r="AN1023" i="8"/>
  <c r="AR1023" i="8" s="1"/>
  <c r="BB1023" i="8"/>
  <c r="AN1024" i="8"/>
  <c r="AR1024" i="8" s="1"/>
  <c r="BB1024" i="8"/>
  <c r="AN1025" i="8"/>
  <c r="AR1025" i="8" s="1"/>
  <c r="BB1025" i="8"/>
  <c r="AN1026" i="8"/>
  <c r="AR1026" i="8" s="1"/>
  <c r="BB1026" i="8"/>
  <c r="AN1027" i="8"/>
  <c r="AR1027" i="8" s="1"/>
  <c r="BB1027" i="8"/>
  <c r="AN1028" i="8"/>
  <c r="AR1028" i="8" s="1"/>
  <c r="BB1028" i="8"/>
  <c r="AN1029" i="8"/>
  <c r="AR1029" i="8" s="1"/>
  <c r="BB1029" i="8"/>
  <c r="AN1030" i="8"/>
  <c r="AR1030" i="8" s="1"/>
  <c r="BB1030" i="8"/>
  <c r="AN1031" i="8"/>
  <c r="AR1031" i="8" s="1"/>
  <c r="BB1031" i="8"/>
  <c r="AN1032" i="8"/>
  <c r="AR1032" i="8" s="1"/>
  <c r="BB1032" i="8"/>
  <c r="AN1033" i="8"/>
  <c r="AR1033" i="8" s="1"/>
  <c r="BB1033" i="8"/>
  <c r="AN1034" i="8"/>
  <c r="AR1034" i="8" s="1"/>
  <c r="BB1034" i="8"/>
  <c r="AN887" i="8"/>
  <c r="AR887" i="8" s="1"/>
  <c r="BB887" i="8"/>
  <c r="AN1037" i="8"/>
  <c r="AR1037" i="8" s="1"/>
  <c r="BB1037" i="8"/>
  <c r="AN1038" i="8"/>
  <c r="AR1038" i="8" s="1"/>
  <c r="BB1038" i="8"/>
  <c r="AN1039" i="8"/>
  <c r="AR1039" i="8" s="1"/>
  <c r="BB1039" i="8"/>
  <c r="AN1040" i="8"/>
  <c r="AR1040" i="8" s="1"/>
  <c r="BB1040" i="8"/>
  <c r="AN1041" i="8"/>
  <c r="AR1041" i="8" s="1"/>
  <c r="BB1041" i="8"/>
  <c r="AN1042" i="8"/>
  <c r="AR1042" i="8" s="1"/>
  <c r="BB1042" i="8"/>
  <c r="AN1043" i="8"/>
  <c r="AR1043" i="8" s="1"/>
  <c r="BB1043" i="8"/>
  <c r="AN1044" i="8"/>
  <c r="AR1044" i="8" s="1"/>
  <c r="BB1044" i="8"/>
  <c r="AN1045" i="8"/>
  <c r="AR1045" i="8" s="1"/>
  <c r="BB1045" i="8"/>
  <c r="AN1046" i="8"/>
  <c r="AR1046" i="8" s="1"/>
  <c r="BB1046" i="8"/>
  <c r="AN1047" i="8"/>
  <c r="AR1047" i="8" s="1"/>
  <c r="BB1047" i="8"/>
  <c r="AN1048" i="8"/>
  <c r="AR1048" i="8" s="1"/>
  <c r="BB1048" i="8"/>
  <c r="AN1049" i="8"/>
  <c r="AR1049" i="8" s="1"/>
  <c r="BB1049" i="8"/>
  <c r="AN1050" i="8"/>
  <c r="AR1050" i="8" s="1"/>
  <c r="BB1050" i="8"/>
  <c r="AN1051" i="8"/>
  <c r="AR1051" i="8" s="1"/>
  <c r="BB1051" i="8"/>
  <c r="AN1052" i="8"/>
  <c r="AR1052" i="8" s="1"/>
  <c r="BB1052" i="8"/>
  <c r="AN1053" i="8"/>
  <c r="AR1053" i="8" s="1"/>
  <c r="BB1053" i="8"/>
  <c r="AN1054" i="8"/>
  <c r="AR1054" i="8" s="1"/>
  <c r="BB1054" i="8"/>
  <c r="AN1055" i="8"/>
  <c r="AR1055" i="8" s="1"/>
  <c r="BB1055" i="8"/>
  <c r="AN1056" i="8"/>
  <c r="AR1056" i="8" s="1"/>
  <c r="BB1056" i="8"/>
  <c r="AN1057" i="8"/>
  <c r="AR1057" i="8" s="1"/>
  <c r="BB1057" i="8"/>
  <c r="AN1058" i="8"/>
  <c r="AR1058" i="8" s="1"/>
  <c r="BB1058" i="8"/>
  <c r="AN1059" i="8"/>
  <c r="AR1059" i="8" s="1"/>
  <c r="BB1059" i="8"/>
  <c r="AN1060" i="8"/>
  <c r="AR1060" i="8" s="1"/>
  <c r="BB1060" i="8"/>
  <c r="AN1061" i="8"/>
  <c r="AR1061" i="8" s="1"/>
  <c r="BB1061" i="8"/>
  <c r="AN1062" i="8"/>
  <c r="AR1062" i="8" s="1"/>
  <c r="BB1062" i="8"/>
  <c r="AN1063" i="8"/>
  <c r="AR1063" i="8" s="1"/>
  <c r="BB1063" i="8"/>
  <c r="AN1064" i="8"/>
  <c r="AR1064" i="8" s="1"/>
  <c r="BB1064" i="8"/>
  <c r="AN1065" i="8"/>
  <c r="AR1065" i="8" s="1"/>
  <c r="BB1065" i="8"/>
  <c r="AN1066" i="8"/>
  <c r="AR1066" i="8" s="1"/>
  <c r="BB1066" i="8"/>
  <c r="AN1067" i="8"/>
  <c r="AR1067" i="8" s="1"/>
  <c r="BB1067" i="8"/>
  <c r="AN1068" i="8"/>
  <c r="AR1068" i="8" s="1"/>
  <c r="BB1068" i="8"/>
  <c r="AN1069" i="8"/>
  <c r="AR1069" i="8" s="1"/>
  <c r="BB1069" i="8"/>
  <c r="AN1070" i="8"/>
  <c r="AR1070" i="8" s="1"/>
  <c r="BB1070" i="8"/>
  <c r="AN1071" i="8"/>
  <c r="AR1071" i="8" s="1"/>
  <c r="BB1071" i="8"/>
  <c r="AN1073" i="8"/>
  <c r="AR1073" i="8" s="1"/>
  <c r="BB1073" i="8"/>
  <c r="AN1074" i="8"/>
  <c r="AR1074" i="8" s="1"/>
  <c r="BB1074" i="8"/>
  <c r="AN1075" i="8"/>
  <c r="AR1075" i="8" s="1"/>
  <c r="BB1075" i="8"/>
  <c r="AN1076" i="8"/>
  <c r="AR1076" i="8" s="1"/>
  <c r="BB1076" i="8"/>
  <c r="AN1077" i="8"/>
  <c r="AR1077" i="8" s="1"/>
  <c r="BB1077" i="8"/>
  <c r="AN1078" i="8"/>
  <c r="AR1078" i="8" s="1"/>
  <c r="BB1078" i="8"/>
  <c r="AN1079" i="8"/>
  <c r="AR1079" i="8" s="1"/>
  <c r="BB1079" i="8"/>
  <c r="AN1080" i="8"/>
  <c r="AR1080" i="8" s="1"/>
  <c r="BB1080" i="8"/>
  <c r="AN1081" i="8"/>
  <c r="AR1081" i="8" s="1"/>
  <c r="BB1081" i="8"/>
  <c r="AN1082" i="8"/>
  <c r="AR1082" i="8" s="1"/>
  <c r="BB1082" i="8"/>
  <c r="AN1083" i="8"/>
  <c r="AR1083" i="8" s="1"/>
  <c r="BB1083" i="8"/>
  <c r="AN1084" i="8"/>
  <c r="AR1084" i="8" s="1"/>
  <c r="BB1084" i="8"/>
  <c r="AN1085" i="8"/>
  <c r="AR1085" i="8" s="1"/>
  <c r="BB1085" i="8"/>
  <c r="AN1086" i="8"/>
  <c r="AR1086" i="8" s="1"/>
  <c r="BB1086" i="8"/>
  <c r="AN1088" i="8"/>
  <c r="AR1088" i="8" s="1"/>
  <c r="BB1088" i="8"/>
  <c r="AN1089" i="8"/>
  <c r="AR1089" i="8" s="1"/>
  <c r="BB1089" i="8"/>
  <c r="AN1090" i="8"/>
  <c r="AR1090" i="8" s="1"/>
  <c r="BB1090" i="8"/>
  <c r="AN1092" i="8"/>
  <c r="AR1092" i="8" s="1"/>
  <c r="BB1092" i="8"/>
  <c r="AN1093" i="8"/>
  <c r="AR1093" i="8" s="1"/>
  <c r="BB1093" i="8"/>
  <c r="AN1094" i="8"/>
  <c r="AR1094" i="8" s="1"/>
  <c r="BB1094" i="8"/>
  <c r="AN1095" i="8"/>
  <c r="AR1095" i="8" s="1"/>
  <c r="BB1095" i="8"/>
  <c r="AN1096" i="8"/>
  <c r="AR1096" i="8" s="1"/>
  <c r="BB1096" i="8"/>
  <c r="AN1097" i="8"/>
  <c r="AR1097" i="8" s="1"/>
  <c r="BB1097" i="8"/>
  <c r="AN1098" i="8"/>
  <c r="AR1098" i="8" s="1"/>
  <c r="BB1098" i="8"/>
  <c r="AN1099" i="8"/>
  <c r="AR1099" i="8" s="1"/>
  <c r="BB1099" i="8"/>
  <c r="AN1100" i="8"/>
  <c r="AR1100" i="8" s="1"/>
  <c r="BB1100" i="8"/>
  <c r="AN1101" i="8"/>
  <c r="AR1101" i="8" s="1"/>
  <c r="BB1101" i="8"/>
  <c r="AN1102" i="8"/>
  <c r="AR1102" i="8" s="1"/>
  <c r="BB1102" i="8"/>
  <c r="AN1103" i="8"/>
  <c r="AR1103" i="8" s="1"/>
  <c r="BB1103" i="8"/>
  <c r="AN1104" i="8"/>
  <c r="AR1104" i="8" s="1"/>
  <c r="BB1104" i="8"/>
  <c r="AN1105" i="8"/>
  <c r="AR1105" i="8" s="1"/>
  <c r="BB1105" i="8"/>
  <c r="AN1106" i="8"/>
  <c r="AR1106" i="8" s="1"/>
  <c r="BB1106" i="8"/>
  <c r="AN1107" i="8"/>
  <c r="AR1107" i="8" s="1"/>
  <c r="BB1107" i="8"/>
  <c r="AN1108" i="8"/>
  <c r="AR1108" i="8" s="1"/>
  <c r="BB1108" i="8"/>
  <c r="AN1109" i="8"/>
  <c r="AR1109" i="8" s="1"/>
  <c r="BB1109" i="8"/>
  <c r="AN1110" i="8"/>
  <c r="AR1110" i="8" s="1"/>
  <c r="BB1110" i="8"/>
  <c r="AN1111" i="8"/>
  <c r="AR1111" i="8" s="1"/>
  <c r="BB1111" i="8"/>
  <c r="AN1112" i="8"/>
  <c r="AR1112" i="8" s="1"/>
  <c r="BB1112" i="8"/>
  <c r="AN1113" i="8"/>
  <c r="AR1113" i="8" s="1"/>
  <c r="BB1113" i="8"/>
  <c r="AN1115" i="8"/>
  <c r="AR1115" i="8" s="1"/>
  <c r="BB1115" i="8"/>
  <c r="AN1116" i="8"/>
  <c r="AR1116" i="8" s="1"/>
  <c r="BB1116" i="8"/>
  <c r="AN1117" i="8"/>
  <c r="AR1117" i="8" s="1"/>
  <c r="BB1117" i="8"/>
  <c r="AN1118" i="8"/>
  <c r="AR1118" i="8" s="1"/>
  <c r="BB1118" i="8"/>
  <c r="AN1119" i="8"/>
  <c r="AR1119" i="8" s="1"/>
  <c r="BB1119" i="8"/>
  <c r="AN1120" i="8"/>
  <c r="AR1120" i="8" s="1"/>
  <c r="BB1120" i="8"/>
  <c r="AN1121" i="8"/>
  <c r="AR1121" i="8" s="1"/>
  <c r="BB1121" i="8"/>
  <c r="AN1122" i="8"/>
  <c r="AR1122" i="8" s="1"/>
  <c r="BB1122" i="8"/>
  <c r="AN1123" i="8"/>
  <c r="AR1123" i="8" s="1"/>
  <c r="BB1123" i="8"/>
  <c r="AN1124" i="8"/>
  <c r="AR1124" i="8" s="1"/>
  <c r="BB1124" i="8"/>
  <c r="AN1125" i="8"/>
  <c r="AR1125" i="8" s="1"/>
  <c r="BB1125" i="8"/>
  <c r="AN1126" i="8"/>
  <c r="AR1126" i="8" s="1"/>
  <c r="BB1126" i="8"/>
  <c r="AN1127" i="8"/>
  <c r="AR1127" i="8" s="1"/>
  <c r="BB1127" i="8"/>
  <c r="AN1128" i="8"/>
  <c r="AR1128" i="8" s="1"/>
  <c r="BB1128" i="8"/>
  <c r="AN1129" i="8"/>
  <c r="AR1129" i="8" s="1"/>
  <c r="BB1129" i="8"/>
  <c r="AN1130" i="8"/>
  <c r="AR1130" i="8" s="1"/>
  <c r="BB1130" i="8"/>
  <c r="AN1131" i="8"/>
  <c r="AR1131" i="8" s="1"/>
  <c r="BB1131" i="8"/>
  <c r="AN1132" i="8"/>
  <c r="AR1132" i="8" s="1"/>
  <c r="BB1132" i="8"/>
  <c r="AN1133" i="8"/>
  <c r="AR1133" i="8" s="1"/>
  <c r="BB1133" i="8"/>
  <c r="AN1135" i="8"/>
  <c r="AR1135" i="8" s="1"/>
  <c r="BB1135" i="8"/>
  <c r="AN1136" i="8"/>
  <c r="AR1136" i="8" s="1"/>
  <c r="BB1136" i="8"/>
  <c r="AN1139" i="8"/>
  <c r="AR1139" i="8" s="1"/>
  <c r="BB1139" i="8"/>
  <c r="AN1141" i="8"/>
  <c r="AR1141" i="8" s="1"/>
  <c r="BB1141" i="8"/>
  <c r="AN1144" i="8"/>
  <c r="AR1144" i="8" s="1"/>
  <c r="BB1144" i="8"/>
  <c r="AN1146" i="8"/>
  <c r="AR1146" i="8" s="1"/>
  <c r="BB1146" i="8"/>
  <c r="AN1147" i="8"/>
  <c r="AR1147" i="8" s="1"/>
  <c r="BB1147" i="8"/>
  <c r="AN1148" i="8"/>
  <c r="AR1148" i="8" s="1"/>
  <c r="BB1148" i="8"/>
  <c r="AN1149" i="8"/>
  <c r="AR1149" i="8" s="1"/>
  <c r="BB1149" i="8"/>
  <c r="AN1150" i="8"/>
  <c r="AR1150" i="8" s="1"/>
  <c r="BB1150" i="8"/>
  <c r="AN1151" i="8"/>
  <c r="AR1151" i="8" s="1"/>
  <c r="BB1151" i="8"/>
  <c r="AN1153" i="8"/>
  <c r="AR1153" i="8" s="1"/>
  <c r="BB1153" i="8"/>
  <c r="AN1156" i="8"/>
  <c r="AR1156" i="8" s="1"/>
  <c r="BB1156" i="8"/>
  <c r="AN1159" i="8"/>
  <c r="AR1159" i="8" s="1"/>
  <c r="BB1159" i="8"/>
  <c r="AN1160" i="8"/>
  <c r="AR1160" i="8" s="1"/>
  <c r="BB1160" i="8"/>
  <c r="AN1161" i="8"/>
  <c r="AR1161" i="8" s="1"/>
  <c r="BB1161" i="8"/>
  <c r="AN1162" i="8"/>
  <c r="AR1162" i="8" s="1"/>
  <c r="BB1162" i="8"/>
  <c r="AN1163" i="8"/>
  <c r="AR1163" i="8" s="1"/>
  <c r="BB1163" i="8"/>
  <c r="AN1164" i="8"/>
  <c r="AR1164" i="8" s="1"/>
  <c r="BB1164" i="8"/>
  <c r="AN1165" i="8"/>
  <c r="AR1165" i="8" s="1"/>
  <c r="BB1165" i="8"/>
  <c r="AN1166" i="8"/>
  <c r="AR1166" i="8" s="1"/>
  <c r="BB1166" i="8"/>
  <c r="AN1167" i="8"/>
  <c r="AR1167" i="8" s="1"/>
  <c r="BB1167" i="8"/>
  <c r="AN1168" i="8"/>
  <c r="AR1168" i="8" s="1"/>
  <c r="BB1168" i="8"/>
  <c r="AN1169" i="8"/>
  <c r="AR1169" i="8" s="1"/>
  <c r="BB1169" i="8"/>
  <c r="AN1170" i="8"/>
  <c r="AR1170" i="8" s="1"/>
  <c r="BB1170" i="8"/>
  <c r="AN1171" i="8"/>
  <c r="AR1171" i="8" s="1"/>
  <c r="BB1171" i="8"/>
  <c r="AN1172" i="8"/>
  <c r="AR1172" i="8" s="1"/>
  <c r="BB1172" i="8"/>
  <c r="AN1173" i="8"/>
  <c r="AR1173" i="8" s="1"/>
  <c r="BB1173" i="8"/>
  <c r="AN1174" i="8"/>
  <c r="AR1174" i="8" s="1"/>
  <c r="BB1174" i="8"/>
  <c r="AN1175" i="8"/>
  <c r="AR1175" i="8" s="1"/>
  <c r="BB1175" i="8"/>
  <c r="AN1176" i="8"/>
  <c r="AR1176" i="8" s="1"/>
  <c r="BB1176" i="8"/>
  <c r="AN1177" i="8"/>
  <c r="AR1177" i="8" s="1"/>
  <c r="BB1177" i="8"/>
  <c r="AN1178" i="8"/>
  <c r="AR1178" i="8" s="1"/>
  <c r="BB1178" i="8"/>
  <c r="AN1179" i="8"/>
  <c r="AR1179" i="8" s="1"/>
  <c r="BB1179" i="8"/>
  <c r="AN1180" i="8"/>
  <c r="AR1180" i="8" s="1"/>
  <c r="BB1180" i="8"/>
  <c r="AN1181" i="8"/>
  <c r="AR1181" i="8" s="1"/>
  <c r="BB1181" i="8"/>
  <c r="AN1182" i="8"/>
  <c r="AR1182" i="8" s="1"/>
  <c r="BB1182" i="8"/>
  <c r="AN1183" i="8"/>
  <c r="AR1183" i="8" s="1"/>
  <c r="BB1183" i="8"/>
  <c r="AN1184" i="8"/>
  <c r="AR1184" i="8" s="1"/>
  <c r="BB1184" i="8"/>
  <c r="AN1186" i="8"/>
  <c r="AR1186" i="8" s="1"/>
  <c r="BB1186" i="8"/>
  <c r="AN1187" i="8"/>
  <c r="AR1187" i="8" s="1"/>
  <c r="BB1187" i="8"/>
  <c r="AN1188" i="8"/>
  <c r="AR1188" i="8" s="1"/>
  <c r="BB1188" i="8"/>
  <c r="AN1189" i="8"/>
  <c r="AR1189" i="8" s="1"/>
  <c r="BB1189" i="8"/>
  <c r="AN1190" i="8"/>
  <c r="AR1190" i="8" s="1"/>
  <c r="BB1190" i="8"/>
  <c r="AN1191" i="8"/>
  <c r="AR1191" i="8" s="1"/>
  <c r="BB1191" i="8"/>
  <c r="AN1192" i="8"/>
  <c r="AR1192" i="8" s="1"/>
  <c r="BB1192" i="8"/>
  <c r="AN1193" i="8"/>
  <c r="AR1193" i="8" s="1"/>
  <c r="BB1193" i="8"/>
  <c r="AN1194" i="8"/>
  <c r="AR1194" i="8" s="1"/>
  <c r="BB1194" i="8"/>
  <c r="AN1195" i="8"/>
  <c r="AR1195" i="8" s="1"/>
  <c r="BB1195" i="8"/>
  <c r="AN1196" i="8"/>
  <c r="AR1196" i="8" s="1"/>
  <c r="BB1196" i="8"/>
  <c r="AN1197" i="8"/>
  <c r="AR1197" i="8" s="1"/>
  <c r="BB1197" i="8"/>
  <c r="AN1198" i="8"/>
  <c r="AR1198" i="8" s="1"/>
  <c r="BB1198" i="8"/>
  <c r="AN1199" i="8"/>
  <c r="AR1199" i="8" s="1"/>
  <c r="BB1199" i="8"/>
  <c r="AN1200" i="8"/>
  <c r="AR1200" i="8" s="1"/>
  <c r="BB1200" i="8"/>
  <c r="AN1201" i="8"/>
  <c r="AR1201" i="8" s="1"/>
  <c r="BB1201" i="8"/>
  <c r="AN1202" i="8"/>
  <c r="AR1202" i="8" s="1"/>
  <c r="BB1202" i="8"/>
  <c r="AN1203" i="8"/>
  <c r="AR1203" i="8" s="1"/>
  <c r="BB1203" i="8"/>
  <c r="AN1205" i="8"/>
  <c r="AR1205" i="8" s="1"/>
  <c r="BB1205" i="8"/>
  <c r="AN1206" i="8"/>
  <c r="AR1206" i="8" s="1"/>
  <c r="BB1206" i="8"/>
  <c r="AN1207" i="8"/>
  <c r="AR1207" i="8" s="1"/>
  <c r="BB1207" i="8"/>
  <c r="AN1208" i="8"/>
  <c r="AR1208" i="8" s="1"/>
  <c r="BB1208" i="8"/>
  <c r="AN1209" i="8"/>
  <c r="AR1209" i="8" s="1"/>
  <c r="BB1209" i="8"/>
  <c r="AN1210" i="8"/>
  <c r="AR1210" i="8" s="1"/>
  <c r="BB1210" i="8"/>
  <c r="AN1211" i="8"/>
  <c r="AR1211" i="8" s="1"/>
  <c r="BB1211" i="8"/>
  <c r="AN1212" i="8"/>
  <c r="AR1212" i="8" s="1"/>
  <c r="BB1212" i="8"/>
  <c r="AN1213" i="8"/>
  <c r="AR1213" i="8" s="1"/>
  <c r="BB1213" i="8"/>
  <c r="AN1214" i="8"/>
  <c r="AR1214" i="8" s="1"/>
  <c r="BB1214" i="8"/>
  <c r="AN1215" i="8"/>
  <c r="AR1215" i="8" s="1"/>
  <c r="BB1215" i="8"/>
  <c r="AN1216" i="8"/>
  <c r="AR1216" i="8" s="1"/>
  <c r="BB1216" i="8"/>
  <c r="AN1217" i="8"/>
  <c r="AR1217" i="8" s="1"/>
  <c r="BB1217" i="8"/>
  <c r="AN1218" i="8"/>
  <c r="AR1218" i="8" s="1"/>
  <c r="BB1218" i="8"/>
  <c r="AN1219" i="8"/>
  <c r="AR1219" i="8" s="1"/>
  <c r="BB1219" i="8"/>
  <c r="AN1220" i="8"/>
  <c r="AR1220" i="8" s="1"/>
  <c r="BB1220" i="8"/>
  <c r="AN1221" i="8"/>
  <c r="AR1221" i="8" s="1"/>
  <c r="BB1221" i="8"/>
  <c r="AN1222" i="8"/>
  <c r="AR1222" i="8" s="1"/>
  <c r="BB1222" i="8"/>
  <c r="AN1223" i="8"/>
  <c r="AR1223" i="8" s="1"/>
  <c r="BB1223" i="8"/>
  <c r="AN1224" i="8"/>
  <c r="AR1224" i="8" s="1"/>
  <c r="BB1224" i="8"/>
  <c r="AN1225" i="8"/>
  <c r="AR1225" i="8" s="1"/>
  <c r="BB1225" i="8"/>
  <c r="AN1226" i="8"/>
  <c r="AR1226" i="8" s="1"/>
  <c r="BB1226" i="8"/>
  <c r="AN1227" i="8"/>
  <c r="AR1227" i="8" s="1"/>
  <c r="BB1227" i="8"/>
  <c r="AN1228" i="8"/>
  <c r="AR1228" i="8" s="1"/>
  <c r="BB1228" i="8"/>
  <c r="AN1229" i="8"/>
  <c r="AR1229" i="8" s="1"/>
  <c r="BB1229" i="8"/>
  <c r="AN1230" i="8"/>
  <c r="AR1230" i="8" s="1"/>
  <c r="BB1230" i="8"/>
  <c r="AN1231" i="8"/>
  <c r="AR1231" i="8" s="1"/>
  <c r="BB1231" i="8"/>
  <c r="AN1232" i="8"/>
  <c r="AR1232" i="8" s="1"/>
  <c r="BB1232" i="8"/>
  <c r="AN1233" i="8"/>
  <c r="AR1233" i="8" s="1"/>
  <c r="BB1233" i="8"/>
  <c r="AN1235" i="8"/>
  <c r="AR1235" i="8" s="1"/>
  <c r="BB1235" i="8"/>
  <c r="AN1236" i="8"/>
  <c r="AR1236" i="8" s="1"/>
  <c r="BB1236" i="8"/>
  <c r="AN1237" i="8"/>
  <c r="AR1237" i="8" s="1"/>
  <c r="BB1237" i="8"/>
  <c r="AN1238" i="8"/>
  <c r="AR1238" i="8" s="1"/>
  <c r="BB1238" i="8"/>
  <c r="AN1239" i="8"/>
  <c r="AR1239" i="8" s="1"/>
  <c r="BB1239" i="8"/>
  <c r="AN1240" i="8"/>
  <c r="AR1240" i="8" s="1"/>
  <c r="BB1240" i="8"/>
  <c r="AN1241" i="8"/>
  <c r="AR1241" i="8" s="1"/>
  <c r="BB1241" i="8"/>
  <c r="AN1242" i="8"/>
  <c r="AR1242" i="8" s="1"/>
  <c r="BB1242" i="8"/>
  <c r="AN1243" i="8"/>
  <c r="AR1243" i="8" s="1"/>
  <c r="BB1243" i="8"/>
  <c r="AN1244" i="8"/>
  <c r="AR1244" i="8" s="1"/>
  <c r="BB1244" i="8"/>
  <c r="AN1246" i="8"/>
  <c r="AR1246" i="8" s="1"/>
  <c r="BB1246" i="8"/>
  <c r="AN1248" i="8"/>
  <c r="AR1248" i="8" s="1"/>
  <c r="BB1248" i="8"/>
  <c r="AN1249" i="8"/>
  <c r="AR1249" i="8" s="1"/>
  <c r="BB1249" i="8"/>
  <c r="AN1250" i="8"/>
  <c r="AR1250" i="8" s="1"/>
  <c r="BB1250" i="8"/>
  <c r="AN1251" i="8"/>
  <c r="AR1251" i="8" s="1"/>
  <c r="BB1251" i="8"/>
  <c r="AN1252" i="8"/>
  <c r="AR1252" i="8" s="1"/>
  <c r="BB1252" i="8"/>
  <c r="AN1253" i="8"/>
  <c r="AR1253" i="8" s="1"/>
  <c r="BB1253" i="8"/>
  <c r="AN1254" i="8"/>
  <c r="AR1254" i="8" s="1"/>
  <c r="BB1254" i="8"/>
  <c r="AN1255" i="8"/>
  <c r="AR1255" i="8" s="1"/>
  <c r="BB1255" i="8"/>
  <c r="AN1256" i="8"/>
  <c r="AR1256" i="8" s="1"/>
  <c r="BB1256" i="8"/>
  <c r="AN1257" i="8"/>
  <c r="AR1257" i="8" s="1"/>
  <c r="BB1257" i="8"/>
  <c r="AN1258" i="8"/>
  <c r="AR1258" i="8" s="1"/>
  <c r="BB1258" i="8"/>
  <c r="AN1259" i="8"/>
  <c r="AR1259" i="8" s="1"/>
  <c r="BB1259" i="8"/>
  <c r="AN1260" i="8"/>
  <c r="AR1260" i="8" s="1"/>
  <c r="BB1260" i="8"/>
  <c r="AN1261" i="8"/>
  <c r="AR1261" i="8" s="1"/>
  <c r="BB1261" i="8"/>
  <c r="AN1262" i="8"/>
  <c r="AR1262" i="8" s="1"/>
  <c r="BB1262" i="8"/>
  <c r="AN1263" i="8"/>
  <c r="AR1263" i="8" s="1"/>
  <c r="BB1263" i="8"/>
  <c r="AN1264" i="8"/>
  <c r="AR1264" i="8" s="1"/>
  <c r="BB1264" i="8"/>
  <c r="AN1265" i="8"/>
  <c r="AR1265" i="8" s="1"/>
  <c r="BB1265" i="8"/>
  <c r="AN1266" i="8"/>
  <c r="AR1266" i="8" s="1"/>
  <c r="BB1266" i="8"/>
  <c r="AN1267" i="8"/>
  <c r="AR1267" i="8" s="1"/>
  <c r="BB1267" i="8"/>
  <c r="AN1268" i="8"/>
  <c r="AR1268" i="8" s="1"/>
  <c r="BB1268" i="8"/>
  <c r="AN1270" i="8"/>
  <c r="AR1270" i="8" s="1"/>
  <c r="BB1270" i="8"/>
  <c r="AN1272" i="8"/>
  <c r="AR1272" i="8" s="1"/>
  <c r="BB1272" i="8"/>
  <c r="AN1273" i="8"/>
  <c r="AR1273" i="8" s="1"/>
  <c r="BB1273" i="8"/>
  <c r="AN1274" i="8"/>
  <c r="AR1274" i="8" s="1"/>
  <c r="BB1274" i="8"/>
  <c r="AN1275" i="8"/>
  <c r="AR1275" i="8" s="1"/>
  <c r="BB1275" i="8"/>
  <c r="AN1276" i="8"/>
  <c r="AR1276" i="8" s="1"/>
  <c r="BB1276" i="8"/>
  <c r="AN1278" i="8"/>
  <c r="AR1278" i="8" s="1"/>
  <c r="BB1278" i="8"/>
  <c r="AN1279" i="8"/>
  <c r="AR1279" i="8" s="1"/>
  <c r="BB1279" i="8"/>
  <c r="AN581" i="8"/>
  <c r="AR581" i="8" s="1"/>
  <c r="BB581" i="8"/>
  <c r="AN586" i="8"/>
  <c r="AR586" i="8" s="1"/>
  <c r="BB586" i="8"/>
  <c r="AN589" i="8"/>
  <c r="AR589" i="8" s="1"/>
  <c r="BB589" i="8"/>
  <c r="AN596" i="8"/>
  <c r="AR596" i="8" s="1"/>
  <c r="BB596" i="8"/>
  <c r="AN599" i="8"/>
  <c r="AR599" i="8" s="1"/>
  <c r="BB599" i="8"/>
  <c r="AN600" i="8"/>
  <c r="AR600" i="8" s="1"/>
  <c r="BB600" i="8"/>
  <c r="AN601" i="8"/>
  <c r="AR601" i="8" s="1"/>
  <c r="BB601" i="8"/>
  <c r="AN602" i="8"/>
  <c r="AR602" i="8" s="1"/>
  <c r="BB602" i="8"/>
  <c r="AN603" i="8"/>
  <c r="AR603" i="8" s="1"/>
  <c r="BB603" i="8"/>
  <c r="AN604" i="8"/>
  <c r="AR604" i="8" s="1"/>
  <c r="BB604" i="8"/>
  <c r="AN605" i="8"/>
  <c r="AR605" i="8" s="1"/>
  <c r="BB605" i="8"/>
  <c r="AN606" i="8"/>
  <c r="AR606" i="8" s="1"/>
  <c r="BB606" i="8"/>
  <c r="AN607" i="8"/>
  <c r="AR607" i="8" s="1"/>
  <c r="BB607" i="8"/>
  <c r="AN611" i="8"/>
  <c r="AR611" i="8" s="1"/>
  <c r="BB611" i="8"/>
  <c r="AN614" i="8"/>
  <c r="AR614" i="8" s="1"/>
  <c r="BB614" i="8"/>
  <c r="AN615" i="8"/>
  <c r="AR615" i="8" s="1"/>
  <c r="BB615" i="8"/>
  <c r="AN616" i="8"/>
  <c r="AR616" i="8" s="1"/>
  <c r="BB616" i="8"/>
  <c r="AN617" i="8"/>
  <c r="AR617" i="8" s="1"/>
  <c r="BB617" i="8"/>
  <c r="AN618" i="8"/>
  <c r="AR618" i="8" s="1"/>
  <c r="BB618" i="8"/>
  <c r="AN619" i="8"/>
  <c r="AR619" i="8" s="1"/>
  <c r="BB619" i="8"/>
  <c r="AN620" i="8"/>
  <c r="AR620" i="8" s="1"/>
  <c r="BB620" i="8"/>
  <c r="AN621" i="8"/>
  <c r="AR621" i="8" s="1"/>
  <c r="BB621" i="8"/>
  <c r="AN622" i="8"/>
  <c r="AR622" i="8" s="1"/>
  <c r="BB622" i="8"/>
  <c r="AN623" i="8"/>
  <c r="AR623" i="8" s="1"/>
  <c r="BB623" i="8"/>
  <c r="AN624" i="8"/>
  <c r="AR624" i="8" s="1"/>
  <c r="BB624" i="8"/>
  <c r="AN625" i="8"/>
  <c r="AR625" i="8" s="1"/>
  <c r="BB625" i="8"/>
  <c r="AN626" i="8"/>
  <c r="AR626" i="8" s="1"/>
  <c r="BB626" i="8"/>
  <c r="AN627" i="8"/>
  <c r="AR627" i="8" s="1"/>
  <c r="BB627" i="8"/>
  <c r="AN628" i="8"/>
  <c r="AR628" i="8" s="1"/>
  <c r="BB628" i="8"/>
  <c r="AN629" i="8"/>
  <c r="AR629" i="8" s="1"/>
  <c r="BB629" i="8"/>
  <c r="AN630" i="8"/>
  <c r="AR630" i="8" s="1"/>
  <c r="BB630" i="8"/>
  <c r="AN631" i="8"/>
  <c r="AR631" i="8" s="1"/>
  <c r="BB631" i="8"/>
  <c r="AN633" i="8"/>
  <c r="AR633" i="8" s="1"/>
  <c r="BB633" i="8"/>
  <c r="AN634" i="8"/>
  <c r="AR634" i="8" s="1"/>
  <c r="BB634" i="8"/>
  <c r="AN635" i="8"/>
  <c r="AR635" i="8" s="1"/>
  <c r="BB635" i="8"/>
  <c r="AN636" i="8"/>
  <c r="AR636" i="8" s="1"/>
  <c r="BB636" i="8"/>
  <c r="AN637" i="8"/>
  <c r="AR637" i="8" s="1"/>
  <c r="BB637" i="8"/>
  <c r="AN638" i="8"/>
  <c r="AR638" i="8" s="1"/>
  <c r="BB638" i="8"/>
  <c r="AN639" i="8"/>
  <c r="AR639" i="8" s="1"/>
  <c r="BB639" i="8"/>
  <c r="AN640" i="8"/>
  <c r="AR640" i="8" s="1"/>
  <c r="BB640" i="8"/>
  <c r="AN641" i="8"/>
  <c r="AR641" i="8" s="1"/>
  <c r="BB641" i="8"/>
  <c r="AN645" i="8"/>
  <c r="AR645" i="8" s="1"/>
  <c r="BB645" i="8"/>
  <c r="AN646" i="8"/>
  <c r="AR646" i="8" s="1"/>
  <c r="BB646" i="8"/>
  <c r="AN647" i="8"/>
  <c r="AR647" i="8" s="1"/>
  <c r="BB647" i="8"/>
  <c r="AN649" i="8"/>
  <c r="AR649" i="8" s="1"/>
  <c r="BB649" i="8"/>
  <c r="AN650" i="8"/>
  <c r="AR650" i="8" s="1"/>
  <c r="BB650" i="8"/>
  <c r="AN651" i="8"/>
  <c r="AR651" i="8" s="1"/>
  <c r="BB651" i="8"/>
  <c r="AN652" i="8"/>
  <c r="AR652" i="8" s="1"/>
  <c r="BB652" i="8"/>
  <c r="AN653" i="8"/>
  <c r="AR653" i="8" s="1"/>
  <c r="BB653" i="8"/>
  <c r="AN654" i="8"/>
  <c r="AR654" i="8" s="1"/>
  <c r="BB654" i="8"/>
  <c r="AN655" i="8"/>
  <c r="AR655" i="8" s="1"/>
  <c r="BB655" i="8"/>
  <c r="AN656" i="8"/>
  <c r="AR656" i="8" s="1"/>
  <c r="BB656" i="8"/>
  <c r="AN658" i="8"/>
  <c r="AR658" i="8" s="1"/>
  <c r="BB658" i="8"/>
  <c r="AN661" i="8"/>
  <c r="AR661" i="8" s="1"/>
  <c r="BB661" i="8"/>
  <c r="AN662" i="8"/>
  <c r="AR662" i="8" s="1"/>
  <c r="BB662" i="8"/>
  <c r="AN663" i="8"/>
  <c r="AR663" i="8" s="1"/>
  <c r="BB663" i="8"/>
  <c r="AN667" i="8"/>
  <c r="AR667" i="8" s="1"/>
  <c r="BB667" i="8"/>
  <c r="AN668" i="8"/>
  <c r="AR668" i="8" s="1"/>
  <c r="BB668" i="8"/>
  <c r="AN669" i="8"/>
  <c r="AR669" i="8" s="1"/>
  <c r="BB669" i="8"/>
  <c r="AN678" i="8"/>
  <c r="AR678" i="8" s="1"/>
  <c r="BB678" i="8"/>
  <c r="AN679" i="8"/>
  <c r="AR679" i="8" s="1"/>
  <c r="BB679" i="8"/>
  <c r="AN681" i="8"/>
  <c r="AR681" i="8" s="1"/>
  <c r="BB681" i="8"/>
  <c r="AN682" i="8"/>
  <c r="AR682" i="8" s="1"/>
  <c r="BB682" i="8"/>
  <c r="AN683" i="8"/>
  <c r="AR683" i="8" s="1"/>
  <c r="BB683" i="8"/>
  <c r="AN685" i="8"/>
  <c r="AR685" i="8" s="1"/>
  <c r="BB685" i="8"/>
  <c r="AN688" i="8"/>
  <c r="AR688" i="8" s="1"/>
  <c r="BB688" i="8"/>
  <c r="AN689" i="8"/>
  <c r="AR689" i="8" s="1"/>
  <c r="BB689" i="8"/>
  <c r="AN690" i="8"/>
  <c r="AR690" i="8" s="1"/>
  <c r="BB690" i="8"/>
  <c r="AN693" i="8"/>
  <c r="AR693" i="8" s="1"/>
  <c r="BB693" i="8"/>
  <c r="AN694" i="8"/>
  <c r="AR694" i="8" s="1"/>
  <c r="BB694" i="8"/>
  <c r="AN695" i="8"/>
  <c r="AR695" i="8" s="1"/>
  <c r="BB695" i="8"/>
  <c r="AN696" i="8"/>
  <c r="AR696" i="8" s="1"/>
  <c r="BB696" i="8"/>
  <c r="AN697" i="8"/>
  <c r="AR697" i="8" s="1"/>
  <c r="BB697" i="8"/>
  <c r="AN698" i="8"/>
  <c r="AR698" i="8" s="1"/>
  <c r="BB698" i="8"/>
  <c r="AN699" i="8"/>
  <c r="AR699" i="8" s="1"/>
  <c r="BB699" i="8"/>
  <c r="AN701" i="8"/>
  <c r="AR701" i="8" s="1"/>
  <c r="BB701" i="8"/>
  <c r="AN702" i="8"/>
  <c r="AR702" i="8" s="1"/>
  <c r="BB702" i="8"/>
  <c r="AN703" i="8"/>
  <c r="AR703" i="8" s="1"/>
  <c r="BB703" i="8"/>
  <c r="AN704" i="8"/>
  <c r="AR704" i="8" s="1"/>
  <c r="BB704" i="8"/>
  <c r="AN705" i="8"/>
  <c r="AR705" i="8" s="1"/>
  <c r="BB705" i="8"/>
  <c r="AN708" i="8"/>
  <c r="AR708" i="8" s="1"/>
  <c r="BB708" i="8"/>
  <c r="AN711" i="8"/>
  <c r="AR711" i="8" s="1"/>
  <c r="BB711" i="8"/>
  <c r="AN712" i="8"/>
  <c r="AR712" i="8" s="1"/>
  <c r="BB712" i="8"/>
  <c r="AN713" i="8"/>
  <c r="AR713" i="8" s="1"/>
  <c r="BB713" i="8"/>
  <c r="AN714" i="8"/>
  <c r="AR714" i="8" s="1"/>
  <c r="BB714" i="8"/>
  <c r="AN715" i="8"/>
  <c r="AR715" i="8" s="1"/>
  <c r="BB715" i="8"/>
  <c r="AN716" i="8"/>
  <c r="AR716" i="8" s="1"/>
  <c r="BB716" i="8"/>
  <c r="AN717" i="8"/>
  <c r="AR717" i="8" s="1"/>
  <c r="BB717" i="8"/>
  <c r="AN718" i="8"/>
  <c r="AR718" i="8" s="1"/>
  <c r="BB718" i="8"/>
  <c r="AN719" i="8"/>
  <c r="AR719" i="8" s="1"/>
  <c r="BB719" i="8"/>
  <c r="AN721" i="8"/>
  <c r="AR721" i="8" s="1"/>
  <c r="BB721" i="8"/>
  <c r="AN722" i="8"/>
  <c r="AR722" i="8" s="1"/>
  <c r="BB722" i="8"/>
  <c r="AN723" i="8"/>
  <c r="AR723" i="8" s="1"/>
  <c r="BB723" i="8"/>
  <c r="AN725" i="8"/>
  <c r="AR725" i="8" s="1"/>
  <c r="BB725" i="8"/>
  <c r="AN726" i="8"/>
  <c r="AR726" i="8" s="1"/>
  <c r="BB726" i="8"/>
  <c r="AN727" i="8"/>
  <c r="AR727" i="8" s="1"/>
  <c r="BB727" i="8"/>
  <c r="AN728" i="8"/>
  <c r="AR728" i="8" s="1"/>
  <c r="BB728" i="8"/>
  <c r="AN729" i="8"/>
  <c r="AR729" i="8" s="1"/>
  <c r="BB729" i="8"/>
  <c r="AN730" i="8"/>
  <c r="AR730" i="8" s="1"/>
  <c r="BB730" i="8"/>
  <c r="AN731" i="8"/>
  <c r="AR731" i="8" s="1"/>
  <c r="BB731" i="8"/>
  <c r="AN733" i="8"/>
  <c r="AR733" i="8" s="1"/>
  <c r="BB733" i="8"/>
  <c r="AN734" i="8"/>
  <c r="AR734" i="8" s="1"/>
  <c r="BB734" i="8"/>
  <c r="AN735" i="8"/>
  <c r="AR735" i="8" s="1"/>
  <c r="BB735" i="8"/>
  <c r="AN736" i="8"/>
  <c r="AR736" i="8" s="1"/>
  <c r="BB736" i="8"/>
  <c r="AN737" i="8"/>
  <c r="AR737" i="8" s="1"/>
  <c r="BB737" i="8"/>
  <c r="AN738" i="8"/>
  <c r="AR738" i="8" s="1"/>
  <c r="BB738" i="8"/>
  <c r="AN739" i="8"/>
  <c r="AR739" i="8" s="1"/>
  <c r="BB739" i="8"/>
  <c r="AN740" i="8"/>
  <c r="AR740" i="8" s="1"/>
  <c r="BB740" i="8"/>
  <c r="AN741" i="8"/>
  <c r="AR741" i="8" s="1"/>
  <c r="BB741" i="8"/>
  <c r="AN742" i="8"/>
  <c r="AR742" i="8" s="1"/>
  <c r="BB742" i="8"/>
  <c r="AN743" i="8"/>
  <c r="AR743" i="8" s="1"/>
  <c r="BB743" i="8"/>
  <c r="AN745" i="8"/>
  <c r="AR745" i="8" s="1"/>
  <c r="BB745" i="8"/>
  <c r="AN746" i="8"/>
  <c r="AR746" i="8" s="1"/>
  <c r="BB746" i="8"/>
  <c r="AN747" i="8"/>
  <c r="AR747" i="8" s="1"/>
  <c r="BB747" i="8"/>
  <c r="AN748" i="8"/>
  <c r="AR748" i="8" s="1"/>
  <c r="BB748" i="8"/>
  <c r="AN749" i="8"/>
  <c r="AR749" i="8" s="1"/>
  <c r="BB749" i="8"/>
  <c r="AN750" i="8"/>
  <c r="AR750" i="8" s="1"/>
  <c r="BB750" i="8"/>
  <c r="AN751" i="8"/>
  <c r="AR751" i="8" s="1"/>
  <c r="BB751" i="8"/>
  <c r="AN752" i="8"/>
  <c r="AR752" i="8" s="1"/>
  <c r="BB752" i="8"/>
  <c r="AN753" i="8"/>
  <c r="AR753" i="8" s="1"/>
  <c r="BB753" i="8"/>
  <c r="AN754" i="8"/>
  <c r="AR754" i="8" s="1"/>
  <c r="BB754" i="8"/>
  <c r="AN755" i="8"/>
  <c r="AR755" i="8" s="1"/>
  <c r="BB755" i="8"/>
  <c r="AN756" i="8"/>
  <c r="AR756" i="8" s="1"/>
  <c r="BB756" i="8"/>
  <c r="AN757" i="8"/>
  <c r="AR757" i="8" s="1"/>
  <c r="BB757" i="8"/>
  <c r="AN758" i="8"/>
  <c r="AR758" i="8" s="1"/>
  <c r="BB758" i="8"/>
  <c r="AN759" i="8"/>
  <c r="AR759" i="8" s="1"/>
  <c r="BB759" i="8"/>
  <c r="AN760" i="8"/>
  <c r="AR760" i="8" s="1"/>
  <c r="BB760" i="8"/>
  <c r="AN761" i="8"/>
  <c r="AR761" i="8" s="1"/>
  <c r="BB761" i="8"/>
  <c r="AN762" i="8"/>
  <c r="AR762" i="8" s="1"/>
  <c r="BB762" i="8"/>
  <c r="AN763" i="8"/>
  <c r="AR763" i="8" s="1"/>
  <c r="BB763" i="8"/>
  <c r="AN764" i="8"/>
  <c r="AR764" i="8" s="1"/>
  <c r="BB764" i="8"/>
  <c r="AN765" i="8"/>
  <c r="AR765" i="8" s="1"/>
  <c r="BB765" i="8"/>
  <c r="AN766" i="8"/>
  <c r="AR766" i="8" s="1"/>
  <c r="BB766" i="8"/>
  <c r="AN767" i="8"/>
  <c r="AR767" i="8" s="1"/>
  <c r="BB767" i="8"/>
  <c r="AN768" i="8"/>
  <c r="AR768" i="8" s="1"/>
  <c r="BB768" i="8"/>
  <c r="AN769" i="8"/>
  <c r="AR769" i="8" s="1"/>
  <c r="BB769" i="8"/>
  <c r="AN770" i="8"/>
  <c r="AR770" i="8" s="1"/>
  <c r="BB770" i="8"/>
  <c r="AN771" i="8"/>
  <c r="AR771" i="8" s="1"/>
  <c r="BB771" i="8"/>
  <c r="AN772" i="8"/>
  <c r="AR772" i="8" s="1"/>
  <c r="BB772" i="8"/>
  <c r="AN773" i="8"/>
  <c r="AR773" i="8" s="1"/>
  <c r="BB773" i="8"/>
  <c r="AN774" i="8"/>
  <c r="AR774" i="8" s="1"/>
  <c r="BB774" i="8"/>
  <c r="AN775" i="8"/>
  <c r="AR775" i="8" s="1"/>
  <c r="BB775" i="8"/>
  <c r="AN776" i="8"/>
  <c r="AR776" i="8" s="1"/>
  <c r="BB776" i="8"/>
  <c r="AN777" i="8"/>
  <c r="AR777" i="8" s="1"/>
  <c r="BB777" i="8"/>
  <c r="AN778" i="8"/>
  <c r="AR778" i="8" s="1"/>
  <c r="BB778" i="8"/>
  <c r="AN779" i="8"/>
  <c r="AR779" i="8" s="1"/>
  <c r="BB779" i="8"/>
  <c r="AN801" i="8"/>
  <c r="AR801" i="8" s="1"/>
  <c r="BB801" i="8"/>
  <c r="AN802" i="8"/>
  <c r="AR802" i="8" s="1"/>
  <c r="BB802" i="8"/>
  <c r="AN803" i="8"/>
  <c r="AR803" i="8" s="1"/>
  <c r="BB803" i="8"/>
  <c r="AN804" i="8"/>
  <c r="AR804" i="8" s="1"/>
  <c r="BB804" i="8"/>
  <c r="AN805" i="8"/>
  <c r="AR805" i="8" s="1"/>
  <c r="BB805" i="8"/>
  <c r="AN806" i="8"/>
  <c r="AR806" i="8" s="1"/>
  <c r="BB806" i="8"/>
  <c r="AN807" i="8"/>
  <c r="AR807" i="8" s="1"/>
  <c r="BB807" i="8"/>
  <c r="AN808" i="8"/>
  <c r="AR808" i="8" s="1"/>
  <c r="BB808" i="8"/>
  <c r="AN809" i="8"/>
  <c r="AR809" i="8" s="1"/>
  <c r="BB809" i="8"/>
  <c r="AN810" i="8"/>
  <c r="AR810" i="8" s="1"/>
  <c r="BB810" i="8"/>
  <c r="AN811" i="8"/>
  <c r="AR811" i="8" s="1"/>
  <c r="BB811" i="8"/>
  <c r="AN812" i="8"/>
  <c r="AR812" i="8" s="1"/>
  <c r="BB812" i="8"/>
  <c r="AN813" i="8"/>
  <c r="AR813" i="8" s="1"/>
  <c r="BB813" i="8"/>
  <c r="AN814" i="8"/>
  <c r="AR814" i="8" s="1"/>
  <c r="BB814" i="8"/>
  <c r="AN815" i="8"/>
  <c r="AR815" i="8" s="1"/>
  <c r="BB815" i="8"/>
  <c r="AN816" i="8"/>
  <c r="AR816" i="8" s="1"/>
  <c r="BB816" i="8"/>
  <c r="AN817" i="8"/>
  <c r="AR817" i="8" s="1"/>
  <c r="BB817" i="8"/>
  <c r="AN834" i="8"/>
  <c r="AR834" i="8" s="1"/>
  <c r="BB834" i="8"/>
  <c r="AN835" i="8"/>
  <c r="AR835" i="8" s="1"/>
  <c r="BB835" i="8"/>
  <c r="AN836" i="8"/>
  <c r="AR836" i="8" s="1"/>
  <c r="BB836" i="8"/>
  <c r="AN837" i="8"/>
  <c r="AR837" i="8" s="1"/>
  <c r="BB837" i="8"/>
  <c r="AN838" i="8"/>
  <c r="AR838" i="8" s="1"/>
  <c r="BB838" i="8"/>
  <c r="AN840" i="8"/>
  <c r="AR840" i="8" s="1"/>
  <c r="BB840" i="8"/>
  <c r="AN841" i="8"/>
  <c r="AR841" i="8" s="1"/>
  <c r="BB841" i="8"/>
  <c r="AN842" i="8"/>
  <c r="AR842" i="8" s="1"/>
  <c r="BB842" i="8"/>
  <c r="AN843" i="8"/>
  <c r="AR843" i="8" s="1"/>
  <c r="BB843" i="8"/>
  <c r="AN844" i="8"/>
  <c r="AR844" i="8" s="1"/>
  <c r="BB844" i="8"/>
  <c r="AN845" i="8"/>
  <c r="AR845" i="8" s="1"/>
  <c r="BB845" i="8"/>
  <c r="AN846" i="8"/>
  <c r="AR846" i="8" s="1"/>
  <c r="BB846" i="8"/>
  <c r="AN847" i="8"/>
  <c r="AR847" i="8" s="1"/>
  <c r="BB847" i="8"/>
  <c r="AN848" i="8"/>
  <c r="AR848" i="8" s="1"/>
  <c r="BB848" i="8"/>
  <c r="AN849" i="8"/>
  <c r="AR849" i="8" s="1"/>
  <c r="BB849" i="8"/>
  <c r="AN850" i="8"/>
  <c r="AR850" i="8" s="1"/>
  <c r="BB850" i="8"/>
  <c r="AN851" i="8"/>
  <c r="AR851" i="8" s="1"/>
  <c r="BB851" i="8"/>
  <c r="AN852" i="8"/>
  <c r="AR852" i="8" s="1"/>
  <c r="BB852" i="8"/>
  <c r="AN853" i="8"/>
  <c r="AR853" i="8" s="1"/>
  <c r="BB853" i="8"/>
  <c r="AN854" i="8"/>
  <c r="AR854" i="8" s="1"/>
  <c r="BB854" i="8"/>
  <c r="AN855" i="8"/>
  <c r="AR855" i="8" s="1"/>
  <c r="BB855" i="8"/>
  <c r="AN856" i="8"/>
  <c r="AR856" i="8" s="1"/>
  <c r="BB856" i="8"/>
  <c r="AN857" i="8"/>
  <c r="AR857" i="8" s="1"/>
  <c r="BB857" i="8"/>
  <c r="AN858" i="8"/>
  <c r="AR858" i="8" s="1"/>
  <c r="BB858" i="8"/>
  <c r="AN859" i="8"/>
  <c r="AR859" i="8" s="1"/>
  <c r="BB859" i="8"/>
  <c r="AN860" i="8"/>
  <c r="AR860" i="8" s="1"/>
  <c r="BB860" i="8"/>
  <c r="AN861" i="8"/>
  <c r="AR861" i="8" s="1"/>
  <c r="BB861" i="8"/>
  <c r="AN862" i="8"/>
  <c r="AR862" i="8" s="1"/>
  <c r="BB862" i="8"/>
  <c r="AN864" i="8"/>
  <c r="AR864" i="8" s="1"/>
  <c r="BB864" i="8"/>
  <c r="AN865" i="8"/>
  <c r="AR865" i="8" s="1"/>
  <c r="BB865" i="8"/>
  <c r="AN866" i="8"/>
  <c r="AR866" i="8" s="1"/>
  <c r="BB866" i="8"/>
  <c r="AN868" i="8"/>
  <c r="AR868" i="8" s="1"/>
  <c r="BB868" i="8"/>
  <c r="AN870" i="8"/>
  <c r="AR870" i="8" s="1"/>
  <c r="BB870" i="8"/>
  <c r="AN871" i="8"/>
  <c r="AR871" i="8" s="1"/>
  <c r="BB871" i="8"/>
  <c r="AN881" i="8"/>
  <c r="AR881" i="8" s="1"/>
  <c r="BB881" i="8"/>
  <c r="AN882" i="8"/>
  <c r="AR882" i="8" s="1"/>
  <c r="BB882" i="8"/>
  <c r="AN883" i="8"/>
  <c r="AR883" i="8" s="1"/>
  <c r="BB883" i="8"/>
  <c r="AN884" i="8"/>
  <c r="AR884" i="8" s="1"/>
  <c r="BB884" i="8"/>
  <c r="AN885" i="8"/>
  <c r="AR885" i="8" s="1"/>
  <c r="BB885" i="8"/>
  <c r="AN373" i="8"/>
  <c r="AR373" i="8" s="1"/>
  <c r="BB373" i="8"/>
  <c r="AN374" i="8"/>
  <c r="AR374" i="8" s="1"/>
  <c r="BB374" i="8"/>
  <c r="AN375" i="8"/>
  <c r="AR375" i="8" s="1"/>
  <c r="BB375" i="8"/>
  <c r="AN376" i="8"/>
  <c r="AR376" i="8" s="1"/>
  <c r="BB376" i="8"/>
  <c r="AN377" i="8"/>
  <c r="AR377" i="8" s="1"/>
  <c r="BB377" i="8"/>
  <c r="AN378" i="8"/>
  <c r="AR378" i="8" s="1"/>
  <c r="BB378" i="8"/>
  <c r="AN379" i="8"/>
  <c r="AR379" i="8" s="1"/>
  <c r="BB379" i="8"/>
  <c r="AN380" i="8"/>
  <c r="AR380" i="8" s="1"/>
  <c r="BB380" i="8"/>
  <c r="AN381" i="8"/>
  <c r="AR381" i="8" s="1"/>
  <c r="BB381" i="8"/>
  <c r="AN382" i="8"/>
  <c r="AR382" i="8" s="1"/>
  <c r="BB382" i="8"/>
  <c r="AN383" i="8"/>
  <c r="AR383" i="8" s="1"/>
  <c r="BB383" i="8"/>
  <c r="AN384" i="8"/>
  <c r="AR384" i="8" s="1"/>
  <c r="BB384" i="8"/>
  <c r="AN385" i="8"/>
  <c r="AR385" i="8" s="1"/>
  <c r="BB385" i="8"/>
  <c r="AN386" i="8"/>
  <c r="AR386" i="8" s="1"/>
  <c r="BB386" i="8"/>
  <c r="AN387" i="8"/>
  <c r="AR387" i="8" s="1"/>
  <c r="BB387" i="8"/>
  <c r="AN388" i="8"/>
  <c r="AR388" i="8" s="1"/>
  <c r="BB388" i="8"/>
  <c r="AN389" i="8"/>
  <c r="AR389" i="8" s="1"/>
  <c r="BB389" i="8"/>
  <c r="AN390" i="8"/>
  <c r="AR390" i="8" s="1"/>
  <c r="BB390" i="8"/>
  <c r="AN391" i="8"/>
  <c r="AR391" i="8" s="1"/>
  <c r="BB391" i="8"/>
  <c r="AN392" i="8"/>
  <c r="AR392" i="8" s="1"/>
  <c r="BB392" i="8"/>
  <c r="AN393" i="8"/>
  <c r="AR393" i="8" s="1"/>
  <c r="BB393" i="8"/>
  <c r="AN394" i="8"/>
  <c r="AR394" i="8" s="1"/>
  <c r="BB394" i="8"/>
  <c r="AN395" i="8"/>
  <c r="AR395" i="8" s="1"/>
  <c r="BB395" i="8"/>
  <c r="AN396" i="8"/>
  <c r="AR396" i="8" s="1"/>
  <c r="BB396" i="8"/>
  <c r="AN397" i="8"/>
  <c r="AR397" i="8" s="1"/>
  <c r="BB397" i="8"/>
  <c r="AN398" i="8"/>
  <c r="AR398" i="8" s="1"/>
  <c r="BB398" i="8"/>
  <c r="AN399" i="8"/>
  <c r="AR399" i="8" s="1"/>
  <c r="BB399" i="8"/>
  <c r="AN401" i="8"/>
  <c r="AR401" i="8" s="1"/>
  <c r="BB401" i="8"/>
  <c r="AN402" i="8"/>
  <c r="AR402" i="8" s="1"/>
  <c r="BB402" i="8"/>
  <c r="AN403" i="8"/>
  <c r="AR403" i="8" s="1"/>
  <c r="BB403" i="8"/>
  <c r="AN404" i="8"/>
  <c r="AR404" i="8" s="1"/>
  <c r="BB404" i="8"/>
  <c r="AN405" i="8"/>
  <c r="AR405" i="8" s="1"/>
  <c r="BB405" i="8"/>
  <c r="AN407" i="8"/>
  <c r="AR407" i="8" s="1"/>
  <c r="BB407" i="8"/>
  <c r="AN408" i="8"/>
  <c r="AR408" i="8" s="1"/>
  <c r="BB408" i="8"/>
  <c r="AN410" i="8"/>
  <c r="AR410" i="8" s="1"/>
  <c r="BB410" i="8"/>
  <c r="AN411" i="8"/>
  <c r="AR411" i="8" s="1"/>
  <c r="BB411" i="8"/>
  <c r="AN412" i="8"/>
  <c r="AR412" i="8" s="1"/>
  <c r="BB412" i="8"/>
  <c r="AN413" i="8"/>
  <c r="AR413" i="8" s="1"/>
  <c r="BB413" i="8"/>
  <c r="AN414" i="8"/>
  <c r="AR414" i="8" s="1"/>
  <c r="BB414" i="8"/>
  <c r="AN415" i="8"/>
  <c r="AR415" i="8" s="1"/>
  <c r="BB415" i="8"/>
  <c r="AN416" i="8"/>
  <c r="AR416" i="8" s="1"/>
  <c r="BB416" i="8"/>
  <c r="AN417" i="8"/>
  <c r="AR417" i="8" s="1"/>
  <c r="BB417" i="8"/>
  <c r="AN418" i="8"/>
  <c r="AR418" i="8" s="1"/>
  <c r="BB418" i="8"/>
  <c r="AN419" i="8"/>
  <c r="AR419" i="8" s="1"/>
  <c r="BB419" i="8"/>
  <c r="AN421" i="8"/>
  <c r="AR421" i="8" s="1"/>
  <c r="BB421" i="8"/>
  <c r="AN422" i="8"/>
  <c r="AR422" i="8" s="1"/>
  <c r="BB422" i="8"/>
  <c r="AN423" i="8"/>
  <c r="AR423" i="8" s="1"/>
  <c r="BB423" i="8"/>
  <c r="AN424" i="8"/>
  <c r="AR424" i="8" s="1"/>
  <c r="BB424" i="8"/>
  <c r="AN425" i="8"/>
  <c r="AR425" i="8" s="1"/>
  <c r="BB425" i="8"/>
  <c r="AN426" i="8"/>
  <c r="AR426" i="8" s="1"/>
  <c r="BB426" i="8"/>
  <c r="AN427" i="8"/>
  <c r="AR427" i="8" s="1"/>
  <c r="BB427" i="8"/>
  <c r="AN428" i="8"/>
  <c r="AR428" i="8" s="1"/>
  <c r="BB428" i="8"/>
  <c r="AN429" i="8"/>
  <c r="AR429" i="8" s="1"/>
  <c r="BB429" i="8"/>
  <c r="AN430" i="8"/>
  <c r="AR430" i="8" s="1"/>
  <c r="BB430" i="8"/>
  <c r="AN432" i="8"/>
  <c r="AR432" i="8" s="1"/>
  <c r="BB432" i="8"/>
  <c r="AN434" i="8"/>
  <c r="AR434" i="8" s="1"/>
  <c r="BB434" i="8"/>
  <c r="AN435" i="8"/>
  <c r="AR435" i="8" s="1"/>
  <c r="BB435" i="8"/>
  <c r="AN436" i="8"/>
  <c r="AR436" i="8" s="1"/>
  <c r="BB436" i="8"/>
  <c r="AN437" i="8"/>
  <c r="AR437" i="8" s="1"/>
  <c r="BB437" i="8"/>
  <c r="AN438" i="8"/>
  <c r="AR438" i="8" s="1"/>
  <c r="BB438" i="8"/>
  <c r="AN439" i="8"/>
  <c r="AR439" i="8" s="1"/>
  <c r="BB439" i="8"/>
  <c r="AN440" i="8"/>
  <c r="AR440" i="8" s="1"/>
  <c r="BB440" i="8"/>
  <c r="AN441" i="8"/>
  <c r="AR441" i="8" s="1"/>
  <c r="BB441" i="8"/>
  <c r="AN442" i="8"/>
  <c r="AR442" i="8" s="1"/>
  <c r="BB442" i="8"/>
  <c r="AN443" i="8"/>
  <c r="AR443" i="8" s="1"/>
  <c r="BB443" i="8"/>
  <c r="AN444" i="8"/>
  <c r="AR444" i="8" s="1"/>
  <c r="BB444" i="8"/>
  <c r="AN445" i="8"/>
  <c r="AR445" i="8" s="1"/>
  <c r="BB445" i="8"/>
  <c r="AN446" i="8"/>
  <c r="AR446" i="8" s="1"/>
  <c r="BB446" i="8"/>
  <c r="AN447" i="8"/>
  <c r="AR447" i="8" s="1"/>
  <c r="BB447" i="8"/>
  <c r="AN448" i="8"/>
  <c r="AR448" i="8" s="1"/>
  <c r="BB448" i="8"/>
  <c r="AN449" i="8"/>
  <c r="AR449" i="8" s="1"/>
  <c r="BB449" i="8"/>
  <c r="AN450" i="8"/>
  <c r="AR450" i="8" s="1"/>
  <c r="BB450" i="8"/>
  <c r="AN451" i="8"/>
  <c r="AR451" i="8" s="1"/>
  <c r="BB451" i="8"/>
  <c r="AN452" i="8"/>
  <c r="AR452" i="8" s="1"/>
  <c r="BB452" i="8"/>
  <c r="AN453" i="8"/>
  <c r="AR453" i="8" s="1"/>
  <c r="BB453" i="8"/>
  <c r="AN454" i="8"/>
  <c r="AR454" i="8" s="1"/>
  <c r="BB454" i="8"/>
  <c r="AN455" i="8"/>
  <c r="AR455" i="8" s="1"/>
  <c r="BB455" i="8"/>
  <c r="AN456" i="8"/>
  <c r="AR456" i="8" s="1"/>
  <c r="BB456" i="8"/>
  <c r="AN457" i="8"/>
  <c r="AR457" i="8" s="1"/>
  <c r="BB457" i="8"/>
  <c r="AN458" i="8"/>
  <c r="AR458" i="8" s="1"/>
  <c r="BB458" i="8"/>
  <c r="AN460" i="8"/>
  <c r="AR460" i="8" s="1"/>
  <c r="AN461" i="8"/>
  <c r="AR461" i="8" s="1"/>
  <c r="BB461" i="8"/>
  <c r="AN462" i="8"/>
  <c r="AR462" i="8" s="1"/>
  <c r="BB462" i="8"/>
  <c r="AN465" i="8"/>
  <c r="AR465" i="8" s="1"/>
  <c r="BB465" i="8"/>
  <c r="AN466" i="8"/>
  <c r="AR466" i="8" s="1"/>
  <c r="BB466" i="8"/>
  <c r="AN467" i="8"/>
  <c r="AR467" i="8" s="1"/>
  <c r="BB467" i="8"/>
  <c r="AN468" i="8"/>
  <c r="AR468" i="8" s="1"/>
  <c r="BB468" i="8"/>
  <c r="AN471" i="8"/>
  <c r="AR471" i="8" s="1"/>
  <c r="BB471" i="8"/>
  <c r="AN472" i="8"/>
  <c r="AR472" i="8" s="1"/>
  <c r="BB472" i="8"/>
  <c r="AN473" i="8"/>
  <c r="AR473" i="8" s="1"/>
  <c r="BB473" i="8"/>
  <c r="AN474" i="8"/>
  <c r="AR474" i="8" s="1"/>
  <c r="BB474" i="8"/>
  <c r="AN475" i="8"/>
  <c r="AR475" i="8" s="1"/>
  <c r="BB475" i="8"/>
  <c r="AN476" i="8"/>
  <c r="AR476" i="8" s="1"/>
  <c r="BB476" i="8"/>
  <c r="AN477" i="8"/>
  <c r="AR477" i="8" s="1"/>
  <c r="BB477" i="8"/>
  <c r="AN478" i="8"/>
  <c r="AR478" i="8" s="1"/>
  <c r="BB478" i="8"/>
  <c r="AN479" i="8"/>
  <c r="AR479" i="8" s="1"/>
  <c r="BB479" i="8"/>
  <c r="AN480" i="8"/>
  <c r="AR480" i="8" s="1"/>
  <c r="BB480" i="8"/>
  <c r="AN481" i="8"/>
  <c r="AR481" i="8" s="1"/>
  <c r="BB481" i="8"/>
  <c r="AN482" i="8"/>
  <c r="AR482" i="8" s="1"/>
  <c r="BB482" i="8"/>
  <c r="AN483" i="8"/>
  <c r="AR483" i="8" s="1"/>
  <c r="BB483" i="8"/>
  <c r="AN484" i="8"/>
  <c r="AR484" i="8" s="1"/>
  <c r="BB484" i="8"/>
  <c r="AN485" i="8"/>
  <c r="AR485" i="8" s="1"/>
  <c r="BB485" i="8"/>
  <c r="AN486" i="8"/>
  <c r="AR486" i="8" s="1"/>
  <c r="BB486" i="8"/>
  <c r="AN487" i="8"/>
  <c r="AR487" i="8" s="1"/>
  <c r="BB487" i="8"/>
  <c r="AN488" i="8"/>
  <c r="AR488" i="8" s="1"/>
  <c r="BB488" i="8"/>
  <c r="AN489" i="8"/>
  <c r="AR489" i="8" s="1"/>
  <c r="BB489" i="8"/>
  <c r="AN490" i="8"/>
  <c r="AR490" i="8" s="1"/>
  <c r="BB490" i="8"/>
  <c r="AN491" i="8"/>
  <c r="AR491" i="8" s="1"/>
  <c r="BB491" i="8"/>
  <c r="AN492" i="8"/>
  <c r="AR492" i="8" s="1"/>
  <c r="BB492" i="8"/>
  <c r="AN493" i="8"/>
  <c r="AR493" i="8" s="1"/>
  <c r="BB493" i="8"/>
  <c r="AN494" i="8"/>
  <c r="AR494" i="8" s="1"/>
  <c r="BB494" i="8"/>
  <c r="AN495" i="8"/>
  <c r="AR495" i="8" s="1"/>
  <c r="BB495" i="8"/>
  <c r="AN496" i="8"/>
  <c r="AR496" i="8" s="1"/>
  <c r="BB496" i="8"/>
  <c r="AN497" i="8"/>
  <c r="AR497" i="8" s="1"/>
  <c r="BB497" i="8"/>
  <c r="AN498" i="8"/>
  <c r="AR498" i="8" s="1"/>
  <c r="BB498" i="8"/>
  <c r="AN499" i="8"/>
  <c r="AR499" i="8" s="1"/>
  <c r="BB499" i="8"/>
  <c r="AN500" i="8"/>
  <c r="AR500" i="8" s="1"/>
  <c r="BB500" i="8"/>
  <c r="AN501" i="8"/>
  <c r="AR501" i="8" s="1"/>
  <c r="BB501" i="8"/>
  <c r="AN502" i="8"/>
  <c r="AR502" i="8" s="1"/>
  <c r="BB502" i="8"/>
  <c r="AN503" i="8"/>
  <c r="AR503" i="8" s="1"/>
  <c r="BB503" i="8"/>
  <c r="AN504" i="8"/>
  <c r="AR504" i="8" s="1"/>
  <c r="BB504" i="8"/>
  <c r="AN505" i="8"/>
  <c r="AR505" i="8" s="1"/>
  <c r="BB505" i="8"/>
  <c r="AN506" i="8"/>
  <c r="AR506" i="8" s="1"/>
  <c r="BB506" i="8"/>
  <c r="AN507" i="8"/>
  <c r="AR507" i="8" s="1"/>
  <c r="BB507" i="8"/>
  <c r="AN508" i="8"/>
  <c r="AR508" i="8" s="1"/>
  <c r="BB508" i="8"/>
  <c r="AN509" i="8"/>
  <c r="AR509" i="8" s="1"/>
  <c r="BB509" i="8"/>
  <c r="AN510" i="8"/>
  <c r="AR510" i="8" s="1"/>
  <c r="BB510" i="8"/>
  <c r="AN511" i="8"/>
  <c r="AR511" i="8" s="1"/>
  <c r="BB511" i="8"/>
  <c r="AN512" i="8"/>
  <c r="AR512" i="8" s="1"/>
  <c r="BB512" i="8"/>
  <c r="AN513" i="8"/>
  <c r="AR513" i="8" s="1"/>
  <c r="BB513" i="8"/>
  <c r="AN514" i="8"/>
  <c r="AR514" i="8" s="1"/>
  <c r="BB514" i="8"/>
  <c r="AN515" i="8"/>
  <c r="AR515" i="8" s="1"/>
  <c r="BB515" i="8"/>
  <c r="AN516" i="8"/>
  <c r="AR516" i="8" s="1"/>
  <c r="BB516" i="8"/>
  <c r="AN517" i="8"/>
  <c r="AR517" i="8" s="1"/>
  <c r="BB517" i="8"/>
  <c r="AN518" i="8"/>
  <c r="AR518" i="8" s="1"/>
  <c r="BB518" i="8"/>
  <c r="AN519" i="8"/>
  <c r="AR519" i="8" s="1"/>
  <c r="BB519" i="8"/>
  <c r="AN520" i="8"/>
  <c r="AR520" i="8" s="1"/>
  <c r="BB520" i="8"/>
  <c r="AN521" i="8"/>
  <c r="AR521" i="8" s="1"/>
  <c r="BB521" i="8"/>
  <c r="AN522" i="8"/>
  <c r="AR522" i="8" s="1"/>
  <c r="BB522" i="8"/>
  <c r="AN523" i="8"/>
  <c r="AR523" i="8" s="1"/>
  <c r="BB523" i="8"/>
  <c r="AN524" i="8"/>
  <c r="AR524" i="8" s="1"/>
  <c r="BB524" i="8"/>
  <c r="AN526" i="8"/>
  <c r="AR526" i="8" s="1"/>
  <c r="BB526" i="8"/>
  <c r="AN527" i="8"/>
  <c r="AR527" i="8" s="1"/>
  <c r="BB527" i="8"/>
  <c r="AN528" i="8"/>
  <c r="AR528" i="8" s="1"/>
  <c r="BB528" i="8"/>
  <c r="AN529" i="8"/>
  <c r="AR529" i="8" s="1"/>
  <c r="BB529" i="8"/>
  <c r="AN530" i="8"/>
  <c r="AR530" i="8" s="1"/>
  <c r="BB530" i="8"/>
  <c r="AN531" i="8"/>
  <c r="AR531" i="8" s="1"/>
  <c r="BB531" i="8"/>
  <c r="AN532" i="8"/>
  <c r="AR532" i="8" s="1"/>
  <c r="BB532" i="8"/>
  <c r="AN533" i="8"/>
  <c r="AR533" i="8" s="1"/>
  <c r="BB533" i="8"/>
  <c r="AN534" i="8"/>
  <c r="AR534" i="8" s="1"/>
  <c r="BB534" i="8"/>
  <c r="AN535" i="8"/>
  <c r="AR535" i="8" s="1"/>
  <c r="BB535" i="8"/>
  <c r="AN536" i="8"/>
  <c r="AR536" i="8" s="1"/>
  <c r="BB536" i="8"/>
  <c r="AN537" i="8"/>
  <c r="AR537" i="8" s="1"/>
  <c r="BB537" i="8"/>
  <c r="AN538" i="8"/>
  <c r="AR538" i="8" s="1"/>
  <c r="BB538" i="8"/>
  <c r="AN539" i="8"/>
  <c r="AR539" i="8" s="1"/>
  <c r="BB539" i="8"/>
  <c r="AN540" i="8"/>
  <c r="AR540" i="8" s="1"/>
  <c r="BB540" i="8"/>
  <c r="AN541" i="8"/>
  <c r="AR541" i="8" s="1"/>
  <c r="BB541" i="8"/>
  <c r="AN420" i="8"/>
  <c r="AR420" i="8" s="1"/>
  <c r="BB420" i="8"/>
  <c r="AN406" i="8"/>
  <c r="AR406" i="8" s="1"/>
  <c r="BB406" i="8"/>
  <c r="AN400" i="8"/>
  <c r="AR400" i="8" s="1"/>
  <c r="BB400" i="8"/>
  <c r="K340" i="8"/>
  <c r="AN464" i="8"/>
  <c r="AR464" i="8" s="1"/>
  <c r="N464" i="1"/>
  <c r="AN780" i="8"/>
  <c r="AR780" i="8" s="1"/>
  <c r="N780" i="1"/>
  <c r="AN781" i="8"/>
  <c r="AR781" i="8" s="1"/>
  <c r="AN1137" i="8"/>
  <c r="AR1137" i="8" s="1"/>
  <c r="AN1138" i="8"/>
  <c r="AR1138" i="8" s="1"/>
  <c r="AN1507" i="8"/>
  <c r="AR1507" i="8" s="1"/>
  <c r="AN463" i="8"/>
  <c r="AR463" i="8" s="1"/>
  <c r="N463" i="1"/>
  <c r="AN1245" i="8"/>
  <c r="AR1245" i="8" s="1"/>
  <c r="R340" i="8"/>
  <c r="AR343" i="8"/>
  <c r="AR344" i="8"/>
  <c r="AR345" i="8"/>
  <c r="AR346" i="8"/>
  <c r="AR347" i="8"/>
  <c r="AR348" i="8"/>
  <c r="AR349" i="8"/>
  <c r="AR350" i="8"/>
  <c r="AR351" i="8"/>
  <c r="AR352" i="8"/>
  <c r="AR353" i="8"/>
  <c r="AR354" i="8"/>
  <c r="AR355" i="8"/>
  <c r="AR362" i="8"/>
  <c r="AN359" i="8"/>
  <c r="AR359" i="8" s="1"/>
  <c r="AN361" i="8"/>
  <c r="AR361" i="8" s="1"/>
  <c r="AN365" i="8"/>
  <c r="AR365" i="8" s="1"/>
  <c r="AN367" i="8"/>
  <c r="AR367" i="8" s="1"/>
  <c r="AN369" i="8"/>
  <c r="AR369" i="8" s="1"/>
  <c r="AN371" i="8"/>
  <c r="AR371" i="8" s="1"/>
  <c r="AN543" i="8"/>
  <c r="AR543" i="8" s="1"/>
  <c r="AN888" i="8"/>
  <c r="AR888" i="8" s="1"/>
  <c r="AN889" i="8"/>
  <c r="AR889" i="8" s="1"/>
  <c r="AN892" i="8"/>
  <c r="AR892" i="8" s="1"/>
  <c r="AN893" i="8"/>
  <c r="AR893" i="8" s="1"/>
  <c r="AN894" i="8"/>
  <c r="AR894" i="8" s="1"/>
  <c r="AN895" i="8"/>
  <c r="AR895" i="8" s="1"/>
  <c r="AN896" i="8"/>
  <c r="AR896" i="8" s="1"/>
  <c r="AN897" i="8"/>
  <c r="AR897" i="8" s="1"/>
  <c r="AN898" i="8"/>
  <c r="AR898" i="8" s="1"/>
  <c r="AN899" i="8"/>
  <c r="AR899" i="8" s="1"/>
  <c r="AN900" i="8"/>
  <c r="AR900" i="8" s="1"/>
  <c r="AN901" i="8"/>
  <c r="AR901" i="8" s="1"/>
  <c r="AN902" i="8"/>
  <c r="AR902" i="8" s="1"/>
  <c r="AN903" i="8"/>
  <c r="AR903" i="8" s="1"/>
  <c r="AN904" i="8"/>
  <c r="AR904" i="8" s="1"/>
  <c r="AN905" i="8"/>
  <c r="AR905" i="8" s="1"/>
  <c r="AN906" i="8"/>
  <c r="AR906" i="8" s="1"/>
  <c r="AN907" i="8"/>
  <c r="AR907" i="8" s="1"/>
  <c r="AN908" i="8"/>
  <c r="AR908" i="8" s="1"/>
  <c r="AN909" i="8"/>
  <c r="AR909" i="8" s="1"/>
  <c r="AN910" i="8"/>
  <c r="AR910" i="8" s="1"/>
  <c r="AN911" i="8"/>
  <c r="AR911" i="8" s="1"/>
  <c r="AN912" i="8"/>
  <c r="AR912" i="8" s="1"/>
  <c r="AN913" i="8"/>
  <c r="AR913" i="8" s="1"/>
  <c r="AN914" i="8"/>
  <c r="AR914" i="8" s="1"/>
  <c r="AN915" i="8"/>
  <c r="AR915" i="8" s="1"/>
  <c r="AN916" i="8"/>
  <c r="AR916" i="8" s="1"/>
  <c r="AN917" i="8"/>
  <c r="AR917" i="8" s="1"/>
  <c r="AN918" i="8"/>
  <c r="AR918" i="8" s="1"/>
  <c r="AN919" i="8"/>
  <c r="AR919" i="8" s="1"/>
  <c r="AN920" i="8"/>
  <c r="AR920" i="8" s="1"/>
  <c r="AN921" i="8"/>
  <c r="AR921" i="8" s="1"/>
  <c r="AN922" i="8"/>
  <c r="AR922" i="8" s="1"/>
  <c r="AN923" i="8"/>
  <c r="AR923" i="8" s="1"/>
  <c r="AN924" i="8"/>
  <c r="AR924" i="8" s="1"/>
  <c r="AN925" i="8"/>
  <c r="AR925" i="8" s="1"/>
  <c r="AN926" i="8"/>
  <c r="AR926" i="8" s="1"/>
  <c r="AN927" i="8"/>
  <c r="AR927" i="8" s="1"/>
  <c r="AN928" i="8"/>
  <c r="AR928" i="8" s="1"/>
  <c r="AN929" i="8"/>
  <c r="AR929" i="8" s="1"/>
  <c r="AN930" i="8"/>
  <c r="AR930" i="8" s="1"/>
  <c r="AN931" i="8"/>
  <c r="AR931" i="8" s="1"/>
  <c r="AN932" i="8"/>
  <c r="AR932" i="8" s="1"/>
  <c r="AN933" i="8"/>
  <c r="AR933" i="8" s="1"/>
  <c r="AN934" i="8"/>
  <c r="AR934" i="8" s="1"/>
  <c r="AN935" i="8"/>
  <c r="AR935" i="8" s="1"/>
  <c r="AN936" i="8"/>
  <c r="AR936" i="8" s="1"/>
  <c r="AN937" i="8"/>
  <c r="AR937" i="8" s="1"/>
  <c r="AN938" i="8"/>
  <c r="AR938" i="8" s="1"/>
  <c r="AN939" i="8"/>
  <c r="AR939" i="8" s="1"/>
  <c r="AN940" i="8"/>
  <c r="AR940" i="8" s="1"/>
  <c r="AN941" i="8"/>
  <c r="AR941" i="8" s="1"/>
  <c r="AN942" i="8"/>
  <c r="AR942" i="8" s="1"/>
  <c r="AN945" i="8"/>
  <c r="AR945" i="8" s="1"/>
  <c r="AN946" i="8"/>
  <c r="AR946" i="8" s="1"/>
  <c r="AN947" i="8"/>
  <c r="AR947" i="8" s="1"/>
  <c r="AN948" i="8"/>
  <c r="AR948" i="8" s="1"/>
  <c r="AN949" i="8"/>
  <c r="AR949" i="8" s="1"/>
  <c r="AN950" i="8"/>
  <c r="AR950" i="8" s="1"/>
  <c r="AN951" i="8"/>
  <c r="AR951" i="8" s="1"/>
  <c r="AN952" i="8"/>
  <c r="AR952" i="8" s="1"/>
  <c r="AN953" i="8"/>
  <c r="AR953" i="8" s="1"/>
  <c r="AN954" i="8"/>
  <c r="AR954" i="8" s="1"/>
  <c r="AN955" i="8"/>
  <c r="AR955" i="8" s="1"/>
  <c r="AN956" i="8"/>
  <c r="AR956" i="8" s="1"/>
  <c r="AN957" i="8"/>
  <c r="AR957" i="8" s="1"/>
  <c r="AN958" i="8"/>
  <c r="AR958" i="8" s="1"/>
  <c r="AN959" i="8"/>
  <c r="AR959" i="8" s="1"/>
  <c r="AN960" i="8"/>
  <c r="AR960" i="8" s="1"/>
  <c r="AN961" i="8"/>
  <c r="AR961" i="8" s="1"/>
  <c r="AN1290" i="8"/>
  <c r="AR1290" i="8" s="1"/>
  <c r="AN1291" i="8"/>
  <c r="AR1291" i="8" s="1"/>
  <c r="AN1293" i="8"/>
  <c r="AR1293" i="8" s="1"/>
  <c r="AN1294" i="8"/>
  <c r="AR1294" i="8" s="1"/>
  <c r="AN1295" i="8"/>
  <c r="AR1295" i="8" s="1"/>
  <c r="AN1296" i="8"/>
  <c r="AR1296" i="8" s="1"/>
  <c r="AN1297" i="8"/>
  <c r="AR1297" i="8" s="1"/>
  <c r="AN1298" i="8"/>
  <c r="AR1298" i="8" s="1"/>
  <c r="AN1299" i="8"/>
  <c r="AR1299" i="8" s="1"/>
  <c r="AN1300" i="8"/>
  <c r="AR1300" i="8" s="1"/>
  <c r="AN1301" i="8"/>
  <c r="AR1301" i="8" s="1"/>
  <c r="AN1302" i="8"/>
  <c r="AR1302" i="8" s="1"/>
  <c r="AN1303" i="8"/>
  <c r="AR1303" i="8" s="1"/>
  <c r="AN1304" i="8"/>
  <c r="AR1304" i="8" s="1"/>
  <c r="AN1305" i="8"/>
  <c r="AR1305" i="8" s="1"/>
  <c r="AN1306" i="8"/>
  <c r="AR1306" i="8" s="1"/>
  <c r="AN1307" i="8"/>
  <c r="AR1307" i="8" s="1"/>
  <c r="AN1308" i="8"/>
  <c r="AR1308" i="8" s="1"/>
  <c r="AN1309" i="8"/>
  <c r="AR1309" i="8" s="1"/>
  <c r="AN1310" i="8"/>
  <c r="AR1310" i="8" s="1"/>
  <c r="AN1311" i="8"/>
  <c r="AR1311" i="8" s="1"/>
  <c r="AN1328" i="8"/>
  <c r="AR1328" i="8" s="1"/>
  <c r="AN1514" i="8"/>
  <c r="AR1514" i="8" s="1"/>
  <c r="AN1518" i="8"/>
  <c r="AR1518" i="8" s="1"/>
  <c r="AN1519" i="8"/>
  <c r="AR1519" i="8" s="1"/>
  <c r="AN1520" i="8"/>
  <c r="AR1520" i="8" s="1"/>
  <c r="AN342" i="8"/>
  <c r="AR342" i="8" s="1"/>
  <c r="AN358" i="8"/>
  <c r="AR358" i="8" s="1"/>
  <c r="AN360" i="8"/>
  <c r="AR360" i="8" s="1"/>
  <c r="AN363" i="8"/>
  <c r="AR363" i="8" s="1"/>
  <c r="AN364" i="8"/>
  <c r="AR364" i="8" s="1"/>
  <c r="AN366" i="8"/>
  <c r="AR366" i="8" s="1"/>
  <c r="AN368" i="8"/>
  <c r="AR368" i="8" s="1"/>
  <c r="AN370" i="8"/>
  <c r="AR370" i="8" s="1"/>
  <c r="AN372" i="8"/>
  <c r="AR372" i="8" s="1"/>
  <c r="AN357" i="8"/>
  <c r="AR357" i="8" s="1"/>
  <c r="AN544" i="8"/>
  <c r="AR544" i="8" s="1"/>
  <c r="AN545" i="8"/>
  <c r="AR545" i="8" s="1"/>
  <c r="AN546" i="8"/>
  <c r="AR546" i="8" s="1"/>
  <c r="AN547" i="8"/>
  <c r="AR547" i="8" s="1"/>
  <c r="AN548" i="8"/>
  <c r="AR548" i="8" s="1"/>
  <c r="AN549" i="8"/>
  <c r="AR549" i="8" s="1"/>
  <c r="AN550" i="8"/>
  <c r="AR550" i="8" s="1"/>
  <c r="AN551" i="8"/>
  <c r="AR551" i="8" s="1"/>
  <c r="AN552" i="8"/>
  <c r="AR552" i="8" s="1"/>
  <c r="AN553" i="8"/>
  <c r="AR553" i="8" s="1"/>
  <c r="AN554" i="8"/>
  <c r="AR554" i="8" s="1"/>
  <c r="AN555" i="8"/>
  <c r="AR555" i="8" s="1"/>
  <c r="AN556" i="8"/>
  <c r="AR556" i="8" s="1"/>
  <c r="AN557" i="8"/>
  <c r="AR557" i="8" s="1"/>
  <c r="AN558" i="8"/>
  <c r="AR558" i="8" s="1"/>
  <c r="AN559" i="8"/>
  <c r="AR559" i="8" s="1"/>
  <c r="AN560" i="8"/>
  <c r="AR560" i="8" s="1"/>
  <c r="AN561" i="8"/>
  <c r="AR561" i="8" s="1"/>
  <c r="AN562" i="8"/>
  <c r="AR562" i="8" s="1"/>
  <c r="AN563" i="8"/>
  <c r="AR563" i="8" s="1"/>
  <c r="AN564" i="8"/>
  <c r="AR564" i="8" s="1"/>
  <c r="AN565" i="8"/>
  <c r="AR565" i="8" s="1"/>
  <c r="AN566" i="8"/>
  <c r="AR566" i="8" s="1"/>
  <c r="AN567" i="8"/>
  <c r="AR567" i="8" s="1"/>
  <c r="AN568" i="8"/>
  <c r="AR568" i="8" s="1"/>
  <c r="AN569" i="8"/>
  <c r="AR569" i="8" s="1"/>
  <c r="AN570" i="8"/>
  <c r="AR570" i="8" s="1"/>
  <c r="AN571" i="8"/>
  <c r="AR571" i="8" s="1"/>
  <c r="AN572" i="8"/>
  <c r="AR572" i="8" s="1"/>
  <c r="AN573" i="8"/>
  <c r="AR573" i="8" s="1"/>
  <c r="AN574" i="8"/>
  <c r="AR574" i="8" s="1"/>
  <c r="AN575" i="8"/>
  <c r="AR575" i="8" s="1"/>
  <c r="AN576" i="8"/>
  <c r="AR576" i="8" s="1"/>
  <c r="AN577" i="8"/>
  <c r="AR577" i="8" s="1"/>
  <c r="AN578" i="8"/>
  <c r="AR578" i="8" s="1"/>
  <c r="AN579" i="8"/>
  <c r="AR579" i="8" s="1"/>
  <c r="AN580" i="8"/>
  <c r="AR580" i="8" s="1"/>
  <c r="AN582" i="8"/>
  <c r="AR582" i="8" s="1"/>
  <c r="AN583" i="8"/>
  <c r="AR583" i="8" s="1"/>
  <c r="AN584" i="8"/>
  <c r="AR584" i="8" s="1"/>
  <c r="AN585" i="8"/>
  <c r="AR585" i="8" s="1"/>
  <c r="AN587" i="8"/>
  <c r="AR587" i="8" s="1"/>
  <c r="AN588" i="8"/>
  <c r="AR588" i="8" s="1"/>
  <c r="AN590" i="8"/>
  <c r="AR590" i="8" s="1"/>
  <c r="AN591" i="8"/>
  <c r="AR591" i="8" s="1"/>
  <c r="AN592" i="8"/>
  <c r="AR592" i="8" s="1"/>
  <c r="AN593" i="8"/>
  <c r="AR593" i="8" s="1"/>
  <c r="AN594" i="8"/>
  <c r="AR594" i="8" s="1"/>
  <c r="AN595" i="8"/>
  <c r="AR595" i="8" s="1"/>
  <c r="AN597" i="8"/>
  <c r="AR597" i="8" s="1"/>
  <c r="AN598" i="8"/>
  <c r="AR598" i="8" s="1"/>
  <c r="AN1142" i="8"/>
  <c r="AR1142" i="8" s="1"/>
  <c r="AN1143" i="8"/>
  <c r="AR1143" i="8" s="1"/>
  <c r="AN1145" i="8"/>
  <c r="AR1145" i="8" s="1"/>
  <c r="AN1152" i="8"/>
  <c r="AR1152" i="8" s="1"/>
  <c r="AN1154" i="8"/>
  <c r="AR1154" i="8" s="1"/>
  <c r="AN1204" i="8"/>
  <c r="AR1204" i="8" s="1"/>
  <c r="AN1287" i="8"/>
  <c r="AR1287" i="8" s="1"/>
  <c r="AN1288" i="8"/>
  <c r="AR1288" i="8" s="1"/>
  <c r="AN1313" i="8"/>
  <c r="AR1313" i="8" s="1"/>
  <c r="AN1314" i="8"/>
  <c r="AR1314" i="8" s="1"/>
  <c r="AN1315" i="8"/>
  <c r="AR1315" i="8" s="1"/>
  <c r="AN1316" i="8"/>
  <c r="AR1316" i="8" s="1"/>
  <c r="AN1317" i="8"/>
  <c r="AR1317" i="8" s="1"/>
  <c r="AN1318" i="8"/>
  <c r="AR1318" i="8" s="1"/>
  <c r="AN1321" i="8"/>
  <c r="AR1321" i="8" s="1"/>
  <c r="AN1322" i="8"/>
  <c r="AR1322" i="8" s="1"/>
  <c r="AN1323" i="8"/>
  <c r="AR1323" i="8" s="1"/>
  <c r="AN1324" i="8"/>
  <c r="AR1324" i="8" s="1"/>
  <c r="AN1325" i="8"/>
  <c r="AR1325" i="8" s="1"/>
  <c r="AN1326" i="8"/>
  <c r="AR1326" i="8" s="1"/>
  <c r="AN1331" i="8"/>
  <c r="AR1331" i="8" s="1"/>
  <c r="AN1332" i="8"/>
  <c r="AR1332" i="8" s="1"/>
  <c r="AN1334" i="8"/>
  <c r="AR1334" i="8" s="1"/>
  <c r="AN1335" i="8"/>
  <c r="AR1335" i="8" s="1"/>
  <c r="AN1336" i="8"/>
  <c r="AR1336" i="8" s="1"/>
  <c r="AN1337" i="8"/>
  <c r="AR1337" i="8" s="1"/>
  <c r="AN1338" i="8"/>
  <c r="AR1338" i="8" s="1"/>
  <c r="AN1339" i="8"/>
  <c r="AR1339" i="8" s="1"/>
  <c r="M340" i="8"/>
  <c r="O340" i="8"/>
  <c r="J340" i="8"/>
  <c r="L340" i="8"/>
  <c r="E356" i="8"/>
  <c r="E341" i="8"/>
  <c r="U147" i="8"/>
  <c r="AR150" i="8"/>
  <c r="AR152" i="8"/>
  <c r="AR154" i="8"/>
  <c r="AR156" i="8"/>
  <c r="AR158" i="8"/>
  <c r="AR160" i="8"/>
  <c r="AR162" i="8"/>
  <c r="AR165" i="8"/>
  <c r="AR167" i="8"/>
  <c r="AR169" i="8"/>
  <c r="U192" i="8"/>
  <c r="E326" i="8"/>
  <c r="AN326" i="8" s="1"/>
  <c r="AR326" i="8" s="1"/>
  <c r="AR170" i="8"/>
  <c r="AR172" i="8"/>
  <c r="AR174" i="8"/>
  <c r="AR176" i="8"/>
  <c r="AR178" i="8"/>
  <c r="AR180" i="8"/>
  <c r="AR182" i="8"/>
  <c r="AR184" i="8"/>
  <c r="AR186" i="8"/>
  <c r="AR188" i="8"/>
  <c r="AR190" i="8"/>
  <c r="AR194" i="8"/>
  <c r="AR196" i="8"/>
  <c r="AR198" i="8"/>
  <c r="AR200" i="8"/>
  <c r="AR202" i="8"/>
  <c r="AR204" i="8"/>
  <c r="AR206" i="8"/>
  <c r="AR208" i="8"/>
  <c r="AR210" i="8"/>
  <c r="AR212" i="8"/>
  <c r="AR214" i="8"/>
  <c r="AR216" i="8"/>
  <c r="AR218" i="8"/>
  <c r="AR222" i="8"/>
  <c r="AR224" i="8"/>
  <c r="AR226" i="8"/>
  <c r="AR228" i="8"/>
  <c r="AR230" i="8"/>
  <c r="AR232" i="8"/>
  <c r="AR234" i="8"/>
  <c r="AR236" i="8"/>
  <c r="AR238" i="8"/>
  <c r="AR240" i="8"/>
  <c r="AR242" i="8"/>
  <c r="AR244" i="8"/>
  <c r="AR246" i="8"/>
  <c r="AR248" i="8"/>
  <c r="AR250" i="8"/>
  <c r="AR252" i="8"/>
  <c r="AR254" i="8"/>
  <c r="AR256" i="8"/>
  <c r="AR258" i="8"/>
  <c r="AR260" i="8"/>
  <c r="AR262" i="8"/>
  <c r="AR264" i="8"/>
  <c r="AR266" i="8"/>
  <c r="AR268" i="8"/>
  <c r="AR270" i="8"/>
  <c r="AR272" i="8"/>
  <c r="AR274" i="8"/>
  <c r="AR276" i="8"/>
  <c r="AR278" i="8"/>
  <c r="AR280" i="8"/>
  <c r="AR282" i="8"/>
  <c r="AR284" i="8"/>
  <c r="AX287" i="8"/>
  <c r="AX288" i="8"/>
  <c r="AX296" i="8"/>
  <c r="AR298" i="8"/>
  <c r="AX300" i="8"/>
  <c r="AR301" i="8"/>
  <c r="AX302" i="8"/>
  <c r="AR303" i="8"/>
  <c r="AX304" i="8"/>
  <c r="AR305" i="8"/>
  <c r="AX309" i="8"/>
  <c r="AX311" i="8"/>
  <c r="AX313" i="8"/>
  <c r="AX315" i="8"/>
  <c r="AR318" i="8"/>
  <c r="AR320" i="8"/>
  <c r="AR322" i="8"/>
  <c r="AX325" i="8"/>
  <c r="AR327" i="8"/>
  <c r="AR328" i="8"/>
  <c r="AR329" i="8"/>
  <c r="AR331" i="8"/>
  <c r="AR333" i="8"/>
  <c r="AR335" i="8"/>
  <c r="AR337" i="8"/>
  <c r="AR339" i="8"/>
  <c r="A289" i="8"/>
  <c r="A288" i="8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N193" i="8"/>
  <c r="AR193" i="8" s="1"/>
  <c r="AN287" i="8"/>
  <c r="AR287" i="8" s="1"/>
  <c r="AN288" i="8"/>
  <c r="AR288" i="8" s="1"/>
  <c r="AN309" i="8"/>
  <c r="AR309" i="8" s="1"/>
  <c r="AN310" i="8"/>
  <c r="AR310" i="8" s="1"/>
  <c r="AN311" i="8"/>
  <c r="AR311" i="8" s="1"/>
  <c r="AN312" i="8"/>
  <c r="AR312" i="8" s="1"/>
  <c r="AN313" i="8"/>
  <c r="AR313" i="8" s="1"/>
  <c r="AN314" i="8"/>
  <c r="AR314" i="8" s="1"/>
  <c r="AN315" i="8"/>
  <c r="AR315" i="8" s="1"/>
  <c r="AN325" i="8"/>
  <c r="AR325" i="8" s="1"/>
  <c r="E19" i="8"/>
  <c r="AN148" i="8"/>
  <c r="AR148" i="8" s="1"/>
  <c r="R146" i="8"/>
  <c r="N1312" i="1"/>
  <c r="AQ1312" i="8"/>
  <c r="AN1289" i="8"/>
  <c r="AR1289" i="8" s="1"/>
  <c r="B524" i="8" l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1467" i="8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AD776" i="1"/>
  <c r="AN356" i="8"/>
  <c r="AR356" i="8" s="1"/>
  <c r="B1142" i="8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A515" i="8"/>
  <c r="A516" i="8" s="1"/>
  <c r="A517" i="8" s="1"/>
  <c r="A518" i="8" s="1"/>
  <c r="A519" i="8" s="1"/>
  <c r="A520" i="8" s="1"/>
  <c r="A521" i="8" s="1"/>
  <c r="A522" i="8" s="1"/>
  <c r="A523" i="8" s="1"/>
  <c r="U776" i="1"/>
  <c r="V776" i="1"/>
  <c r="AR286" i="8"/>
  <c r="E192" i="8"/>
  <c r="AN192" i="8" s="1"/>
  <c r="AR192" i="8" s="1"/>
  <c r="T146" i="8"/>
  <c r="N543" i="1"/>
  <c r="BB1035" i="8"/>
  <c r="N1035" i="1"/>
  <c r="BB1312" i="8"/>
  <c r="E77" i="8"/>
  <c r="E13" i="8" s="1"/>
  <c r="AE1507" i="1"/>
  <c r="AF1507" i="1"/>
  <c r="AN1312" i="8"/>
  <c r="AR1312" i="8" s="1"/>
  <c r="U146" i="8"/>
  <c r="AN1035" i="8"/>
  <c r="AR1035" i="8" s="1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AJ23" i="6"/>
  <c r="AC23" i="6"/>
  <c r="AI23" i="6" s="1"/>
  <c r="AJ22" i="6"/>
  <c r="AC22" i="6"/>
  <c r="AI22" i="6" s="1"/>
  <c r="AJ21" i="6"/>
  <c r="AC21" i="6"/>
  <c r="AI21" i="6" s="1"/>
  <c r="AJ20" i="6"/>
  <c r="AC20" i="6"/>
  <c r="AI20" i="6" s="1"/>
  <c r="AJ19" i="6"/>
  <c r="AC19" i="6"/>
  <c r="AI19" i="6" s="1"/>
  <c r="AJ18" i="6"/>
  <c r="AC18" i="6"/>
  <c r="AI18" i="6" s="1"/>
  <c r="AJ17" i="6"/>
  <c r="AC17" i="6"/>
  <c r="AI17" i="6" s="1"/>
  <c r="AJ16" i="6"/>
  <c r="AC16" i="6"/>
  <c r="AI16" i="6" s="1"/>
  <c r="A16" i="6"/>
  <c r="A17" i="6" s="1"/>
  <c r="A18" i="6" s="1"/>
  <c r="A19" i="6" s="1"/>
  <c r="AJ15" i="6"/>
  <c r="AC15" i="6"/>
  <c r="AI15" i="6" s="1"/>
  <c r="AH14" i="6"/>
  <c r="AH24" i="6" s="1"/>
  <c r="AG14" i="6"/>
  <c r="AG24" i="6" s="1"/>
  <c r="AF14" i="6"/>
  <c r="AF24" i="6" s="1"/>
  <c r="AE14" i="6"/>
  <c r="AE24" i="6" s="1"/>
  <c r="AD14" i="6"/>
  <c r="AD24" i="6" s="1"/>
  <c r="M14" i="6"/>
  <c r="M24" i="6" s="1"/>
  <c r="L14" i="6"/>
  <c r="L24" i="6" s="1"/>
  <c r="K14" i="6"/>
  <c r="K24" i="6" s="1"/>
  <c r="J14" i="6"/>
  <c r="J24" i="6" s="1"/>
  <c r="I14" i="6"/>
  <c r="I24" i="6" s="1"/>
  <c r="B543" i="8" l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535" i="8"/>
  <c r="B536" i="8" s="1"/>
  <c r="B537" i="8" s="1"/>
  <c r="B538" i="8" s="1"/>
  <c r="B539" i="8" s="1"/>
  <c r="B540" i="8" s="1"/>
  <c r="B541" i="8" s="1"/>
  <c r="A534" i="8"/>
  <c r="A535" i="8" s="1"/>
  <c r="A536" i="8" s="1"/>
  <c r="A537" i="8" s="1"/>
  <c r="A538" i="8" s="1"/>
  <c r="A539" i="8" s="1"/>
  <c r="A540" i="8" s="1"/>
  <c r="A541" i="8" s="1"/>
  <c r="A524" i="8"/>
  <c r="A525" i="8" s="1"/>
  <c r="A526" i="8" s="1"/>
  <c r="A527" i="8" s="1"/>
  <c r="A528" i="8" s="1"/>
  <c r="A529" i="8" s="1"/>
  <c r="A530" i="8" s="1"/>
  <c r="A531" i="8" s="1"/>
  <c r="A532" i="8" s="1"/>
  <c r="A533" i="8" s="1"/>
  <c r="B1241" i="8"/>
  <c r="B1242" i="8" s="1"/>
  <c r="B1243" i="8" s="1"/>
  <c r="B1244" i="8" s="1"/>
  <c r="B1245" i="8" s="1"/>
  <c r="B1183" i="8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AD543" i="1"/>
  <c r="A20" i="6"/>
  <c r="A21" i="6" s="1"/>
  <c r="A22" i="6" s="1"/>
  <c r="A23" i="6" s="1"/>
  <c r="A543" i="8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E146" i="8"/>
  <c r="AC14" i="6"/>
  <c r="AC24" i="6" s="1"/>
  <c r="B1246" i="8" l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A609" i="8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B609" i="8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A693" i="8" l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B693" i="8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1643" i="8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AA1698" i="1"/>
  <c r="AC1283" i="1"/>
  <c r="B805" i="8" l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A805" i="8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Z1600" i="1"/>
  <c r="AA1600" i="1" s="1"/>
  <c r="Z1584" i="1"/>
  <c r="AA1584" i="1" s="1"/>
  <c r="Z1583" i="1"/>
  <c r="AA1583" i="1" s="1"/>
  <c r="Z1582" i="1"/>
  <c r="AA1582" i="1" s="1"/>
  <c r="Z1581" i="1"/>
  <c r="AA1581" i="1" s="1"/>
  <c r="Z1580" i="1"/>
  <c r="AA1580" i="1" s="1"/>
  <c r="Z1563" i="1"/>
  <c r="AA1563" i="1" s="1"/>
  <c r="Z1548" i="1"/>
  <c r="AA1548" i="1" s="1"/>
  <c r="Z1544" i="1"/>
  <c r="AA1544" i="1" s="1"/>
  <c r="Z1543" i="1"/>
  <c r="AA1543" i="1" s="1"/>
  <c r="Z1542" i="1"/>
  <c r="AA1542" i="1" s="1"/>
  <c r="Z1539" i="1"/>
  <c r="AA1539" i="1" s="1"/>
  <c r="Z1449" i="1"/>
  <c r="AA1449" i="1" s="1"/>
  <c r="Z1443" i="1"/>
  <c r="AA1443" i="1" s="1"/>
  <c r="Z1424" i="1"/>
  <c r="AA1424" i="1" s="1"/>
  <c r="Z1339" i="1"/>
  <c r="AA1339" i="1" s="1"/>
  <c r="Z1338" i="1"/>
  <c r="AA1338" i="1" s="1"/>
  <c r="Z1337" i="1"/>
  <c r="AA1337" i="1" s="1"/>
  <c r="Z1336" i="1"/>
  <c r="AA1336" i="1" s="1"/>
  <c r="Z1335" i="1"/>
  <c r="AA1335" i="1" s="1"/>
  <c r="Z1334" i="1"/>
  <c r="AA1334" i="1" s="1"/>
  <c r="Z1329" i="1"/>
  <c r="AA1329" i="1" s="1"/>
  <c r="Z1327" i="1"/>
  <c r="AA1327" i="1" s="1"/>
  <c r="Z1326" i="1"/>
  <c r="AA1326" i="1" s="1"/>
  <c r="Z1324" i="1"/>
  <c r="AA1324" i="1" s="1"/>
  <c r="Z1318" i="1"/>
  <c r="Z1313" i="1"/>
  <c r="AA1313" i="1" s="1"/>
  <c r="Z1312" i="1"/>
  <c r="AA1312" i="1" s="1"/>
  <c r="Z1311" i="1"/>
  <c r="AA1311" i="1" s="1"/>
  <c r="Z1310" i="1"/>
  <c r="AA1310" i="1" s="1"/>
  <c r="Z1309" i="1"/>
  <c r="AA1309" i="1" s="1"/>
  <c r="Z1307" i="1"/>
  <c r="AA1307" i="1" s="1"/>
  <c r="Z1306" i="1"/>
  <c r="AA1306" i="1" s="1"/>
  <c r="Z1305" i="1"/>
  <c r="AA1305" i="1" s="1"/>
  <c r="Z1304" i="1"/>
  <c r="AA1304" i="1" s="1"/>
  <c r="Z1303" i="1"/>
  <c r="AA1303" i="1" s="1"/>
  <c r="Z1302" i="1"/>
  <c r="AA1302" i="1" s="1"/>
  <c r="Z1300" i="1"/>
  <c r="AA1300" i="1" s="1"/>
  <c r="Z1299" i="1"/>
  <c r="AA1299" i="1" s="1"/>
  <c r="Z1298" i="1"/>
  <c r="AA1298" i="1" s="1"/>
  <c r="Z1296" i="1"/>
  <c r="AA1296" i="1" s="1"/>
  <c r="Z1295" i="1"/>
  <c r="AA1295" i="1" s="1"/>
  <c r="Z1696" i="1"/>
  <c r="AA1696" i="1" s="1"/>
  <c r="Z1695" i="1"/>
  <c r="AA1695" i="1" s="1"/>
  <c r="Z1694" i="1"/>
  <c r="AA1694" i="1" s="1"/>
  <c r="Z1693" i="1"/>
  <c r="AA1693" i="1" s="1"/>
  <c r="Z1692" i="1"/>
  <c r="AA1692" i="1" s="1"/>
  <c r="Z1691" i="1"/>
  <c r="AA1691" i="1" s="1"/>
  <c r="Z1690" i="1"/>
  <c r="AA1690" i="1" s="1"/>
  <c r="Z1689" i="1"/>
  <c r="AA1689" i="1" s="1"/>
  <c r="Z1688" i="1"/>
  <c r="AA1688" i="1" s="1"/>
  <c r="Z1687" i="1"/>
  <c r="AA1687" i="1" s="1"/>
  <c r="Z1686" i="1"/>
  <c r="AA1686" i="1" s="1"/>
  <c r="Z1685" i="1"/>
  <c r="AA1685" i="1" s="1"/>
  <c r="Z1684" i="1"/>
  <c r="AA1684" i="1" s="1"/>
  <c r="Z1683" i="1"/>
  <c r="AA1683" i="1" s="1"/>
  <c r="Z1682" i="1"/>
  <c r="AA1682" i="1" s="1"/>
  <c r="Z1681" i="1"/>
  <c r="AA1681" i="1" s="1"/>
  <c r="Z1680" i="1"/>
  <c r="AA1680" i="1" s="1"/>
  <c r="Z1679" i="1"/>
  <c r="AA1679" i="1" s="1"/>
  <c r="Z1678" i="1"/>
  <c r="AA1678" i="1" s="1"/>
  <c r="Z1677" i="1"/>
  <c r="AA1677" i="1" s="1"/>
  <c r="Z1676" i="1"/>
  <c r="AA1676" i="1" s="1"/>
  <c r="Z1675" i="1"/>
  <c r="AA1675" i="1" s="1"/>
  <c r="Z1655" i="1"/>
  <c r="AA1655" i="1" s="1"/>
  <c r="Z1644" i="1"/>
  <c r="AA1644" i="1" s="1"/>
  <c r="Z1643" i="1"/>
  <c r="AA1643" i="1" s="1"/>
  <c r="Z1642" i="1"/>
  <c r="AA1642" i="1" s="1"/>
  <c r="Z1641" i="1"/>
  <c r="AA1641" i="1" s="1"/>
  <c r="Z1639" i="1"/>
  <c r="AA1639" i="1" s="1"/>
  <c r="Z1638" i="1"/>
  <c r="AA1638" i="1" s="1"/>
  <c r="Z1637" i="1"/>
  <c r="AA1637" i="1" s="1"/>
  <c r="Z1636" i="1"/>
  <c r="AA1636" i="1" s="1"/>
  <c r="Z1635" i="1"/>
  <c r="AA1635" i="1" s="1"/>
  <c r="Z1594" i="1"/>
  <c r="AA1594" i="1" s="1"/>
  <c r="Z1593" i="1"/>
  <c r="AA1593" i="1" s="1"/>
  <c r="Z1592" i="1"/>
  <c r="AA1592" i="1" s="1"/>
  <c r="Z1585" i="1"/>
  <c r="AA1585" i="1" s="1"/>
  <c r="Z1579" i="1"/>
  <c r="AA1579" i="1" s="1"/>
  <c r="Z1578" i="1"/>
  <c r="AA1578" i="1" s="1"/>
  <c r="Z1577" i="1"/>
  <c r="AA1577" i="1" s="1"/>
  <c r="Z1576" i="1"/>
  <c r="AA1576" i="1" s="1"/>
  <c r="Z1575" i="1"/>
  <c r="AA1575" i="1" s="1"/>
  <c r="Z1574" i="1"/>
  <c r="AA1574" i="1" s="1"/>
  <c r="Z1573" i="1"/>
  <c r="AA1573" i="1" s="1"/>
  <c r="Z1572" i="1"/>
  <c r="AA1572" i="1" s="1"/>
  <c r="Z1571" i="1"/>
  <c r="AA1571" i="1" s="1"/>
  <c r="Z1570" i="1"/>
  <c r="AA1570" i="1" s="1"/>
  <c r="Z1567" i="1"/>
  <c r="AA1567" i="1" s="1"/>
  <c r="Z1566" i="1"/>
  <c r="AA1566" i="1" s="1"/>
  <c r="Z1565" i="1"/>
  <c r="AA1565" i="1" s="1"/>
  <c r="Z1562" i="1"/>
  <c r="AA1562" i="1" s="1"/>
  <c r="Z1561" i="1"/>
  <c r="AA1561" i="1" s="1"/>
  <c r="Z1559" i="1"/>
  <c r="AA1559" i="1" s="1"/>
  <c r="Z1555" i="1"/>
  <c r="AA1555" i="1" s="1"/>
  <c r="Z1553" i="1"/>
  <c r="AA1553" i="1" s="1"/>
  <c r="Z1550" i="1"/>
  <c r="AA1550" i="1" s="1"/>
  <c r="Z1549" i="1"/>
  <c r="AA1549" i="1" s="1"/>
  <c r="Z1547" i="1"/>
  <c r="AA1547" i="1" s="1"/>
  <c r="Z1531" i="1"/>
  <c r="AA1531" i="1" s="1"/>
  <c r="Z1520" i="1"/>
  <c r="AA1520" i="1" s="1"/>
  <c r="Z1519" i="1"/>
  <c r="AA1519" i="1" s="1"/>
  <c r="Z1518" i="1"/>
  <c r="AA1518" i="1" s="1"/>
  <c r="Z1517" i="1"/>
  <c r="AA1517" i="1" s="1"/>
  <c r="Z1516" i="1"/>
  <c r="AA1516" i="1" s="1"/>
  <c r="Z1514" i="1"/>
  <c r="AA1514" i="1" s="1"/>
  <c r="Z1506" i="1"/>
  <c r="AA1506" i="1" s="1"/>
  <c r="Z1505" i="1"/>
  <c r="AA1505" i="1" s="1"/>
  <c r="Z1487" i="1"/>
  <c r="AA1487" i="1" s="1"/>
  <c r="Z1486" i="1"/>
  <c r="AA1486" i="1" s="1"/>
  <c r="Z1485" i="1"/>
  <c r="AA1485" i="1" s="1"/>
  <c r="Z1484" i="1"/>
  <c r="AA1484" i="1" s="1"/>
  <c r="Z1483" i="1"/>
  <c r="AA1483" i="1" s="1"/>
  <c r="Z1482" i="1"/>
  <c r="AA1482" i="1" s="1"/>
  <c r="Z1481" i="1"/>
  <c r="AA1481" i="1" s="1"/>
  <c r="Z1478" i="1"/>
  <c r="AA1478" i="1" s="1"/>
  <c r="Z1477" i="1"/>
  <c r="AA1477" i="1" s="1"/>
  <c r="Z1460" i="1"/>
  <c r="AA1460" i="1" s="1"/>
  <c r="Z1459" i="1"/>
  <c r="AA1459" i="1" s="1"/>
  <c r="Z1457" i="1"/>
  <c r="AA1457" i="1" s="1"/>
  <c r="Z1456" i="1"/>
  <c r="AA1456" i="1" s="1"/>
  <c r="Z1455" i="1"/>
  <c r="AA1455" i="1" s="1"/>
  <c r="Z1454" i="1"/>
  <c r="AA1454" i="1" s="1"/>
  <c r="Z1453" i="1"/>
  <c r="AA1453" i="1" s="1"/>
  <c r="Z1451" i="1"/>
  <c r="AA1451" i="1" s="1"/>
  <c r="Z1450" i="1"/>
  <c r="AA1450" i="1" s="1"/>
  <c r="Z1448" i="1"/>
  <c r="AA1448" i="1" s="1"/>
  <c r="Z1446" i="1"/>
  <c r="AA1446" i="1" s="1"/>
  <c r="Z1442" i="1"/>
  <c r="AA1442" i="1" s="1"/>
  <c r="Z1441" i="1"/>
  <c r="AA1441" i="1" s="1"/>
  <c r="Z1440" i="1"/>
  <c r="AA1440" i="1" s="1"/>
  <c r="Z1437" i="1"/>
  <c r="AA1437" i="1" s="1"/>
  <c r="Z1436" i="1"/>
  <c r="AA1436" i="1" s="1"/>
  <c r="Z1434" i="1"/>
  <c r="AA1434" i="1" s="1"/>
  <c r="Z1433" i="1"/>
  <c r="AA1433" i="1" s="1"/>
  <c r="Z1432" i="1"/>
  <c r="AA1432" i="1" s="1"/>
  <c r="Z1431" i="1"/>
  <c r="AA1431" i="1" s="1"/>
  <c r="Z1430" i="1"/>
  <c r="AA1430" i="1" s="1"/>
  <c r="Z1429" i="1"/>
  <c r="AA1429" i="1" s="1"/>
  <c r="Z1428" i="1"/>
  <c r="AA1428" i="1" s="1"/>
  <c r="Z1427" i="1"/>
  <c r="AA1427" i="1" s="1"/>
  <c r="Z1426" i="1"/>
  <c r="AA1426" i="1" s="1"/>
  <c r="Z1425" i="1"/>
  <c r="AA1425" i="1" s="1"/>
  <c r="Z1422" i="1"/>
  <c r="AA1422" i="1" s="1"/>
  <c r="Z1421" i="1"/>
  <c r="AA1421" i="1" s="1"/>
  <c r="Z1420" i="1"/>
  <c r="AA1420" i="1" s="1"/>
  <c r="Z1419" i="1"/>
  <c r="AA1419" i="1" s="1"/>
  <c r="Z1418" i="1"/>
  <c r="AA1418" i="1" s="1"/>
  <c r="Z1411" i="1"/>
  <c r="AA1411" i="1" s="1"/>
  <c r="Z1410" i="1"/>
  <c r="AA1410" i="1" s="1"/>
  <c r="Z1409" i="1"/>
  <c r="AA1409" i="1" s="1"/>
  <c r="Z1408" i="1"/>
  <c r="AA1408" i="1" s="1"/>
  <c r="Z1407" i="1"/>
  <c r="AA1407" i="1" s="1"/>
  <c r="Z1403" i="1"/>
  <c r="Z1401" i="1"/>
  <c r="AA1401" i="1" s="1"/>
  <c r="Z1394" i="1"/>
  <c r="AA1394" i="1" s="1"/>
  <c r="Z1392" i="1"/>
  <c r="AA1392" i="1" s="1"/>
  <c r="Z1391" i="1"/>
  <c r="AA1391" i="1" s="1"/>
  <c r="Z1390" i="1"/>
  <c r="AA1390" i="1" s="1"/>
  <c r="Z1382" i="1"/>
  <c r="AA1382" i="1" s="1"/>
  <c r="Z1380" i="1"/>
  <c r="AA1380" i="1" s="1"/>
  <c r="Z1379" i="1"/>
  <c r="AA1379" i="1" s="1"/>
  <c r="Z1378" i="1"/>
  <c r="AA1378" i="1" s="1"/>
  <c r="Z1377" i="1"/>
  <c r="AA1377" i="1" s="1"/>
  <c r="Z1376" i="1"/>
  <c r="AA1376" i="1" s="1"/>
  <c r="Z1375" i="1"/>
  <c r="AA1375" i="1" s="1"/>
  <c r="Z1332" i="1"/>
  <c r="AA1332" i="1" s="1"/>
  <c r="Z1331" i="1"/>
  <c r="AA1331" i="1" s="1"/>
  <c r="Z1330" i="1"/>
  <c r="AA1330" i="1" s="1"/>
  <c r="Z1328" i="1"/>
  <c r="AA1328" i="1" s="1"/>
  <c r="Z1325" i="1"/>
  <c r="AA1325" i="1" s="1"/>
  <c r="Z1323" i="1"/>
  <c r="AA1323" i="1" s="1"/>
  <c r="Z1322" i="1"/>
  <c r="AA1322" i="1" s="1"/>
  <c r="Z1321" i="1"/>
  <c r="AA1321" i="1" s="1"/>
  <c r="Z1320" i="1"/>
  <c r="AA1320" i="1" s="1"/>
  <c r="Z1319" i="1"/>
  <c r="AA1319" i="1" s="1"/>
  <c r="Z1317" i="1"/>
  <c r="AA1317" i="1" s="1"/>
  <c r="Z1316" i="1"/>
  <c r="AA1316" i="1" s="1"/>
  <c r="Z1315" i="1"/>
  <c r="AA1315" i="1" s="1"/>
  <c r="Z1314" i="1"/>
  <c r="AA1314" i="1" s="1"/>
  <c r="Z1308" i="1"/>
  <c r="AA1308" i="1" s="1"/>
  <c r="Z1301" i="1"/>
  <c r="AA1301" i="1" s="1"/>
  <c r="Z1297" i="1"/>
  <c r="AA1297" i="1" s="1"/>
  <c r="Z1294" i="1"/>
  <c r="AA1294" i="1" s="1"/>
  <c r="Z1293" i="1"/>
  <c r="AA1293" i="1" s="1"/>
  <c r="Z1292" i="1"/>
  <c r="AA1292" i="1" s="1"/>
  <c r="Z1291" i="1"/>
  <c r="AA1291" i="1" s="1"/>
  <c r="Z1290" i="1"/>
  <c r="AA1290" i="1" s="1"/>
  <c r="Z1289" i="1"/>
  <c r="AA1289" i="1" s="1"/>
  <c r="Z1288" i="1"/>
  <c r="AA1288" i="1" s="1"/>
  <c r="Z1287" i="1"/>
  <c r="AA1287" i="1" s="1"/>
  <c r="Z1286" i="1"/>
  <c r="AA1286" i="1" s="1"/>
  <c r="Z1285" i="1"/>
  <c r="AA1285" i="1" s="1"/>
  <c r="Z1284" i="1"/>
  <c r="Z1697" i="1"/>
  <c r="AA1697" i="1" s="1"/>
  <c r="Z1674" i="1"/>
  <c r="AA1674" i="1" s="1"/>
  <c r="Z1673" i="1"/>
  <c r="AA1673" i="1" s="1"/>
  <c r="Z1672" i="1"/>
  <c r="AA1672" i="1" s="1"/>
  <c r="Z1671" i="1"/>
  <c r="AA1671" i="1" s="1"/>
  <c r="Z1670" i="1"/>
  <c r="AA1670" i="1" s="1"/>
  <c r="Z1669" i="1"/>
  <c r="AA1669" i="1" s="1"/>
  <c r="Z1668" i="1"/>
  <c r="AA1668" i="1" s="1"/>
  <c r="Z1667" i="1"/>
  <c r="AA1667" i="1" s="1"/>
  <c r="Z1666" i="1"/>
  <c r="AA1666" i="1" s="1"/>
  <c r="Z1665" i="1"/>
  <c r="AA1665" i="1" s="1"/>
  <c r="Z1664" i="1"/>
  <c r="AA1664" i="1" s="1"/>
  <c r="Z1663" i="1"/>
  <c r="AA1663" i="1" s="1"/>
  <c r="Z1662" i="1"/>
  <c r="AA1662" i="1" s="1"/>
  <c r="Z1661" i="1"/>
  <c r="AA1661" i="1" s="1"/>
  <c r="Z1660" i="1"/>
  <c r="AA1660" i="1" s="1"/>
  <c r="Z1659" i="1"/>
  <c r="AA1659" i="1" s="1"/>
  <c r="Z1658" i="1"/>
  <c r="AA1658" i="1" s="1"/>
  <c r="Z1657" i="1"/>
  <c r="AA1657" i="1" s="1"/>
  <c r="Z1656" i="1"/>
  <c r="AA1656" i="1" s="1"/>
  <c r="Z1654" i="1"/>
  <c r="AA1654" i="1" s="1"/>
  <c r="Z1653" i="1"/>
  <c r="AA1653" i="1" s="1"/>
  <c r="Z1652" i="1"/>
  <c r="AA1652" i="1" s="1"/>
  <c r="Z1651" i="1"/>
  <c r="AA1651" i="1" s="1"/>
  <c r="Z1650" i="1"/>
  <c r="AA1650" i="1" s="1"/>
  <c r="Z1649" i="1"/>
  <c r="AA1649" i="1" s="1"/>
  <c r="Z1648" i="1"/>
  <c r="AA1648" i="1" s="1"/>
  <c r="Z1647" i="1"/>
  <c r="AA1647" i="1" s="1"/>
  <c r="Z1646" i="1"/>
  <c r="AA1646" i="1" s="1"/>
  <c r="Z1645" i="1"/>
  <c r="AA1645" i="1" s="1"/>
  <c r="Z1640" i="1"/>
  <c r="AA1640" i="1" s="1"/>
  <c r="Z1634" i="1"/>
  <c r="AA1634" i="1" s="1"/>
  <c r="Z1633" i="1"/>
  <c r="AA1633" i="1" s="1"/>
  <c r="Z1632" i="1"/>
  <c r="AA1632" i="1" s="1"/>
  <c r="Z1631" i="1"/>
  <c r="AA1631" i="1" s="1"/>
  <c r="Z1630" i="1"/>
  <c r="AA1630" i="1" s="1"/>
  <c r="Z1629" i="1"/>
  <c r="AA1629" i="1" s="1"/>
  <c r="Z1628" i="1"/>
  <c r="AA1628" i="1" s="1"/>
  <c r="Z1627" i="1"/>
  <c r="AA1627" i="1" s="1"/>
  <c r="Z1626" i="1"/>
  <c r="AA1626" i="1" s="1"/>
  <c r="Z1625" i="1"/>
  <c r="AA1625" i="1" s="1"/>
  <c r="Z1624" i="1"/>
  <c r="AA1624" i="1" s="1"/>
  <c r="Z1623" i="1"/>
  <c r="AA1623" i="1" s="1"/>
  <c r="Z1622" i="1"/>
  <c r="AA1622" i="1" s="1"/>
  <c r="Z1621" i="1"/>
  <c r="AA1621" i="1" s="1"/>
  <c r="Z1620" i="1"/>
  <c r="AA1620" i="1" s="1"/>
  <c r="Z1619" i="1"/>
  <c r="AA1619" i="1" s="1"/>
  <c r="Z1618" i="1"/>
  <c r="AA1618" i="1" s="1"/>
  <c r="Z1617" i="1"/>
  <c r="AA1617" i="1" s="1"/>
  <c r="Z1616" i="1"/>
  <c r="AA1616" i="1" s="1"/>
  <c r="Z1615" i="1"/>
  <c r="AA1615" i="1" s="1"/>
  <c r="Z1614" i="1"/>
  <c r="AA1614" i="1" s="1"/>
  <c r="Z1613" i="1"/>
  <c r="AA1613" i="1" s="1"/>
  <c r="Z1612" i="1"/>
  <c r="AA1612" i="1" s="1"/>
  <c r="Z1611" i="1"/>
  <c r="AA1611" i="1" s="1"/>
  <c r="Z1610" i="1"/>
  <c r="AA1610" i="1" s="1"/>
  <c r="Z1609" i="1"/>
  <c r="AA1609" i="1" s="1"/>
  <c r="Z1608" i="1"/>
  <c r="AA1608" i="1" s="1"/>
  <c r="Z1607" i="1"/>
  <c r="AA1607" i="1" s="1"/>
  <c r="Z1606" i="1"/>
  <c r="AA1606" i="1" s="1"/>
  <c r="Z1605" i="1"/>
  <c r="AA1605" i="1" s="1"/>
  <c r="Z1599" i="1"/>
  <c r="AA1599" i="1" s="1"/>
  <c r="Z1598" i="1"/>
  <c r="AA1598" i="1" s="1"/>
  <c r="Z1597" i="1"/>
  <c r="AA1597" i="1" s="1"/>
  <c r="Z1596" i="1"/>
  <c r="AA1596" i="1" s="1"/>
  <c r="Z1595" i="1"/>
  <c r="AA1595" i="1" s="1"/>
  <c r="Z1591" i="1"/>
  <c r="AA1591" i="1" s="1"/>
  <c r="Z1590" i="1"/>
  <c r="AA1590" i="1" s="1"/>
  <c r="Z1589" i="1"/>
  <c r="AA1589" i="1" s="1"/>
  <c r="Z1588" i="1"/>
  <c r="AA1588" i="1" s="1"/>
  <c r="Z1587" i="1"/>
  <c r="AA1587" i="1" s="1"/>
  <c r="Z1586" i="1"/>
  <c r="AA1586" i="1" s="1"/>
  <c r="Z1569" i="1"/>
  <c r="AA1569" i="1" s="1"/>
  <c r="Z1568" i="1"/>
  <c r="AA1568" i="1" s="1"/>
  <c r="Z1564" i="1"/>
  <c r="AA1564" i="1" s="1"/>
  <c r="Z1560" i="1"/>
  <c r="AA1560" i="1" s="1"/>
  <c r="Z1558" i="1"/>
  <c r="AA1558" i="1" s="1"/>
  <c r="Z1557" i="1"/>
  <c r="AA1557" i="1" s="1"/>
  <c r="Z1556" i="1"/>
  <c r="AA1556" i="1" s="1"/>
  <c r="Z1554" i="1"/>
  <c r="AA1554" i="1" s="1"/>
  <c r="Z1552" i="1"/>
  <c r="AA1552" i="1" s="1"/>
  <c r="Z1551" i="1"/>
  <c r="AA1551" i="1" s="1"/>
  <c r="Z1546" i="1"/>
  <c r="AA1546" i="1" s="1"/>
  <c r="Z1545" i="1"/>
  <c r="AA1545" i="1" s="1"/>
  <c r="Z1541" i="1"/>
  <c r="AA1541" i="1" s="1"/>
  <c r="Z1540" i="1"/>
  <c r="AA1540" i="1" s="1"/>
  <c r="Z1538" i="1"/>
  <c r="AA1538" i="1" s="1"/>
  <c r="Z1537" i="1"/>
  <c r="AA1537" i="1" s="1"/>
  <c r="Z1536" i="1"/>
  <c r="AA1536" i="1" s="1"/>
  <c r="Z1535" i="1"/>
  <c r="AA1535" i="1" s="1"/>
  <c r="Z1534" i="1"/>
  <c r="AA1534" i="1" s="1"/>
  <c r="Z1533" i="1"/>
  <c r="AA1533" i="1" s="1"/>
  <c r="Z1532" i="1"/>
  <c r="AA1532" i="1" s="1"/>
  <c r="Z1530" i="1"/>
  <c r="AA1530" i="1" s="1"/>
  <c r="Z1529" i="1"/>
  <c r="AA1529" i="1" s="1"/>
  <c r="Z1528" i="1"/>
  <c r="AA1528" i="1" s="1"/>
  <c r="Z1527" i="1"/>
  <c r="AA1527" i="1" s="1"/>
  <c r="Z1526" i="1"/>
  <c r="AA1526" i="1" s="1"/>
  <c r="Z1525" i="1"/>
  <c r="AA1525" i="1" s="1"/>
  <c r="Z1524" i="1"/>
  <c r="AA1524" i="1" s="1"/>
  <c r="Z1523" i="1"/>
  <c r="AA1523" i="1" s="1"/>
  <c r="Z1522" i="1"/>
  <c r="AA1522" i="1" s="1"/>
  <c r="Z1521" i="1"/>
  <c r="AA1521" i="1" s="1"/>
  <c r="Z1513" i="1"/>
  <c r="AA1513" i="1" s="1"/>
  <c r="Z1512" i="1"/>
  <c r="AA1512" i="1" s="1"/>
  <c r="Z1511" i="1"/>
  <c r="AA1511" i="1" s="1"/>
  <c r="Z1510" i="1"/>
  <c r="AA1510" i="1" s="1"/>
  <c r="Z1509" i="1"/>
  <c r="AA1509" i="1" s="1"/>
  <c r="Z1508" i="1"/>
  <c r="AA1508" i="1" s="1"/>
  <c r="Z1507" i="1"/>
  <c r="AA1507" i="1" s="1"/>
  <c r="Z1498" i="1"/>
  <c r="AA1498" i="1" s="1"/>
  <c r="Z1497" i="1"/>
  <c r="AA1497" i="1" s="1"/>
  <c r="Z1496" i="1"/>
  <c r="AA1496" i="1" s="1"/>
  <c r="Z1495" i="1"/>
  <c r="AA1495" i="1" s="1"/>
  <c r="Z1494" i="1"/>
  <c r="AA1494" i="1" s="1"/>
  <c r="Z1493" i="1"/>
  <c r="AA1493" i="1" s="1"/>
  <c r="Z1492" i="1"/>
  <c r="AA1492" i="1" s="1"/>
  <c r="Z1491" i="1"/>
  <c r="AA1491" i="1" s="1"/>
  <c r="Z1490" i="1"/>
  <c r="AA1490" i="1" s="1"/>
  <c r="Z1489" i="1"/>
  <c r="AA1489" i="1" s="1"/>
  <c r="Z1488" i="1"/>
  <c r="AA1488" i="1" s="1"/>
  <c r="Z1480" i="1"/>
  <c r="AA1480" i="1" s="1"/>
  <c r="Z1479" i="1"/>
  <c r="AA1479" i="1" s="1"/>
  <c r="Z1476" i="1"/>
  <c r="AA1476" i="1" s="1"/>
  <c r="Z1475" i="1"/>
  <c r="AA1475" i="1" s="1"/>
  <c r="Z1474" i="1"/>
  <c r="AA1474" i="1" s="1"/>
  <c r="Z1473" i="1"/>
  <c r="AA1473" i="1" s="1"/>
  <c r="Z1472" i="1"/>
  <c r="AA1472" i="1" s="1"/>
  <c r="Z1471" i="1"/>
  <c r="AA1471" i="1" s="1"/>
  <c r="Z1470" i="1"/>
  <c r="AA1470" i="1" s="1"/>
  <c r="Z1469" i="1"/>
  <c r="AA1469" i="1" s="1"/>
  <c r="Z1468" i="1"/>
  <c r="AA1468" i="1" s="1"/>
  <c r="Z1467" i="1"/>
  <c r="AA1467" i="1" s="1"/>
  <c r="Z1466" i="1"/>
  <c r="AA1466" i="1" s="1"/>
  <c r="Z1465" i="1"/>
  <c r="AA1465" i="1" s="1"/>
  <c r="Z1464" i="1"/>
  <c r="AA1464" i="1" s="1"/>
  <c r="Z1463" i="1"/>
  <c r="AA1463" i="1" s="1"/>
  <c r="Z1462" i="1"/>
  <c r="AA1462" i="1" s="1"/>
  <c r="Z1461" i="1"/>
  <c r="AA1461" i="1" s="1"/>
  <c r="Z1458" i="1"/>
  <c r="AA1458" i="1" s="1"/>
  <c r="Z1447" i="1"/>
  <c r="AA1447" i="1" s="1"/>
  <c r="Z1445" i="1"/>
  <c r="AA1445" i="1" s="1"/>
  <c r="Z1444" i="1"/>
  <c r="AA1444" i="1" s="1"/>
  <c r="Z1435" i="1"/>
  <c r="AA1435" i="1" s="1"/>
  <c r="Z1423" i="1"/>
  <c r="AA1423" i="1" s="1"/>
  <c r="Z1417" i="1"/>
  <c r="AA1417" i="1" s="1"/>
  <c r="Z1416" i="1"/>
  <c r="AA1416" i="1" s="1"/>
  <c r="Z1415" i="1"/>
  <c r="AA1415" i="1" s="1"/>
  <c r="Z1414" i="1"/>
  <c r="AA1414" i="1" s="1"/>
  <c r="Z1413" i="1"/>
  <c r="AA1413" i="1" s="1"/>
  <c r="Z1412" i="1"/>
  <c r="AA1412" i="1" s="1"/>
  <c r="Z1406" i="1"/>
  <c r="AA1406" i="1" s="1"/>
  <c r="Z1405" i="1"/>
  <c r="AA1405" i="1" s="1"/>
  <c r="Z1404" i="1"/>
  <c r="AA1404" i="1" s="1"/>
  <c r="Z1402" i="1"/>
  <c r="AA1402" i="1" s="1"/>
  <c r="Z1400" i="1"/>
  <c r="AA1400" i="1" s="1"/>
  <c r="Z1399" i="1"/>
  <c r="AA1399" i="1" s="1"/>
  <c r="Z1398" i="1"/>
  <c r="AA1398" i="1" s="1"/>
  <c r="Z1397" i="1"/>
  <c r="AA1397" i="1" s="1"/>
  <c r="Z1396" i="1"/>
  <c r="AA1396" i="1" s="1"/>
  <c r="Z1395" i="1"/>
  <c r="AA1395" i="1" s="1"/>
  <c r="Z1389" i="1"/>
  <c r="AA1389" i="1" s="1"/>
  <c r="Z1388" i="1"/>
  <c r="AA1388" i="1" s="1"/>
  <c r="Z1387" i="1"/>
  <c r="AA1387" i="1" s="1"/>
  <c r="Z1386" i="1"/>
  <c r="AA1386" i="1" s="1"/>
  <c r="Z1385" i="1"/>
  <c r="AA1385" i="1" s="1"/>
  <c r="Z1384" i="1"/>
  <c r="AA1384" i="1" s="1"/>
  <c r="Z1383" i="1"/>
  <c r="AA1383" i="1" s="1"/>
  <c r="Z1381" i="1"/>
  <c r="AA1381" i="1" s="1"/>
  <c r="Z1374" i="1"/>
  <c r="AA1374" i="1" s="1"/>
  <c r="Z1373" i="1"/>
  <c r="AA1373" i="1" s="1"/>
  <c r="Z1372" i="1"/>
  <c r="AA1372" i="1" s="1"/>
  <c r="Z1371" i="1"/>
  <c r="AA1371" i="1" s="1"/>
  <c r="Z1370" i="1"/>
  <c r="AA1370" i="1" s="1"/>
  <c r="Z1369" i="1"/>
  <c r="AA1369" i="1" s="1"/>
  <c r="Z1368" i="1"/>
  <c r="AA1368" i="1" s="1"/>
  <c r="Z1367" i="1"/>
  <c r="AA1367" i="1" s="1"/>
  <c r="Z1366" i="1"/>
  <c r="AA1366" i="1" s="1"/>
  <c r="Z1365" i="1"/>
  <c r="AA1365" i="1" s="1"/>
  <c r="Z1364" i="1"/>
  <c r="AA1364" i="1" s="1"/>
  <c r="Z1363" i="1"/>
  <c r="AA1363" i="1" s="1"/>
  <c r="Z1362" i="1"/>
  <c r="AA1362" i="1" s="1"/>
  <c r="Z1361" i="1"/>
  <c r="AA1361" i="1" s="1"/>
  <c r="Z1360" i="1"/>
  <c r="AA1360" i="1" s="1"/>
  <c r="Z1359" i="1"/>
  <c r="AA1359" i="1" s="1"/>
  <c r="Z1358" i="1"/>
  <c r="AA1358" i="1" s="1"/>
  <c r="Z1357" i="1"/>
  <c r="AA1357" i="1" s="1"/>
  <c r="Z1356" i="1"/>
  <c r="AA1356" i="1" s="1"/>
  <c r="Z1355" i="1"/>
  <c r="AA1355" i="1" s="1"/>
  <c r="Z1354" i="1"/>
  <c r="AA1354" i="1" s="1"/>
  <c r="Z1353" i="1"/>
  <c r="AA1353" i="1" s="1"/>
  <c r="Z1352" i="1"/>
  <c r="AA1352" i="1" s="1"/>
  <c r="Z1351" i="1"/>
  <c r="AA1351" i="1" s="1"/>
  <c r="Z1350" i="1"/>
  <c r="AA1350" i="1" s="1"/>
  <c r="Z1349" i="1"/>
  <c r="AA1349" i="1" s="1"/>
  <c r="Z1348" i="1"/>
  <c r="AA1348" i="1" s="1"/>
  <c r="Z1347" i="1"/>
  <c r="AA1347" i="1" s="1"/>
  <c r="Z1346" i="1"/>
  <c r="AA1346" i="1" s="1"/>
  <c r="Z1345" i="1"/>
  <c r="AA1345" i="1" s="1"/>
  <c r="Z1344" i="1"/>
  <c r="AA1344" i="1" s="1"/>
  <c r="Z1343" i="1"/>
  <c r="AA1343" i="1" s="1"/>
  <c r="Z1342" i="1"/>
  <c r="AA1342" i="1" s="1"/>
  <c r="Z1341" i="1"/>
  <c r="AA1341" i="1" s="1"/>
  <c r="Z1340" i="1"/>
  <c r="AA1340" i="1" s="1"/>
  <c r="A846" i="8" l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B846" i="8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AB1284" i="1"/>
  <c r="AA1284" i="1"/>
  <c r="AB1307" i="1"/>
  <c r="AB1344" i="1"/>
  <c r="AB1357" i="1"/>
  <c r="AB1372" i="1"/>
  <c r="AB1385" i="1"/>
  <c r="AB1462" i="1"/>
  <c r="AB1537" i="1"/>
  <c r="AB1326" i="1"/>
  <c r="AB1365" i="1"/>
  <c r="AB1406" i="1"/>
  <c r="AB1478" i="1"/>
  <c r="AB1623" i="1"/>
  <c r="AB1298" i="1"/>
  <c r="AB1312" i="1"/>
  <c r="AB1341" i="1"/>
  <c r="AB1348" i="1"/>
  <c r="AB1353" i="1"/>
  <c r="AB1361" i="1"/>
  <c r="AB1368" i="1"/>
  <c r="AB1396" i="1"/>
  <c r="AB1430" i="1"/>
  <c r="AB1470" i="1"/>
  <c r="AB1511" i="1"/>
  <c r="AB1556" i="1"/>
  <c r="AB1640" i="1"/>
  <c r="AB1290" i="1"/>
  <c r="AB1301" i="1"/>
  <c r="AB1310" i="1"/>
  <c r="AB1316" i="1"/>
  <c r="AB1339" i="1"/>
  <c r="AB1342" i="1"/>
  <c r="AB1346" i="1"/>
  <c r="AB1355" i="1"/>
  <c r="AB1359" i="1"/>
  <c r="AB1363" i="1"/>
  <c r="AB1370" i="1"/>
  <c r="AB1374" i="1"/>
  <c r="AB1383" i="1"/>
  <c r="AB1388" i="1"/>
  <c r="AB1400" i="1"/>
  <c r="AB1423" i="1"/>
  <c r="AB1458" i="1"/>
  <c r="AB1466" i="1"/>
  <c r="AB1474" i="1"/>
  <c r="AB1505" i="1"/>
  <c r="AB1528" i="1"/>
  <c r="AB1570" i="1"/>
  <c r="AB1631" i="1"/>
  <c r="AB1387" i="1"/>
  <c r="AB1389" i="1"/>
  <c r="AB1395" i="1"/>
  <c r="AB1397" i="1"/>
  <c r="AB1399" i="1"/>
  <c r="AB1405" i="1"/>
  <c r="AB1461" i="1"/>
  <c r="AB1463" i="1"/>
  <c r="AB1465" i="1"/>
  <c r="AB1467" i="1"/>
  <c r="AB1469" i="1"/>
  <c r="AB1471" i="1"/>
  <c r="AB1473" i="1"/>
  <c r="AB1475" i="1"/>
  <c r="AB1479" i="1"/>
  <c r="AB1507" i="1"/>
  <c r="AB1509" i="1"/>
  <c r="AB1510" i="1"/>
  <c r="AB1512" i="1"/>
  <c r="AB1521" i="1"/>
  <c r="AB1523" i="1"/>
  <c r="AB1525" i="1"/>
  <c r="AB1527" i="1"/>
  <c r="AB1529" i="1"/>
  <c r="AB1532" i="1"/>
  <c r="AB1534" i="1"/>
  <c r="AB1536" i="1"/>
  <c r="AB1541" i="1"/>
  <c r="AB1546" i="1"/>
  <c r="AB1551" i="1"/>
  <c r="AB1554" i="1"/>
  <c r="AB1557" i="1"/>
  <c r="AB1564" i="1"/>
  <c r="AB1588" i="1"/>
  <c r="AB1595" i="1"/>
  <c r="AB1597" i="1"/>
  <c r="AB1599" i="1"/>
  <c r="AB1620" i="1"/>
  <c r="AB1622" i="1"/>
  <c r="AB1624" i="1"/>
  <c r="AB1626" i="1"/>
  <c r="AB1628" i="1"/>
  <c r="AB1630" i="1"/>
  <c r="AB1632" i="1"/>
  <c r="AB1634" i="1"/>
  <c r="AB1645" i="1"/>
  <c r="AB1649" i="1"/>
  <c r="AB1653" i="1"/>
  <c r="AB1658" i="1"/>
  <c r="AB1662" i="1"/>
  <c r="AB1666" i="1"/>
  <c r="AB1670" i="1"/>
  <c r="AB1674" i="1"/>
  <c r="AB1411" i="1"/>
  <c r="AB1431" i="1"/>
  <c r="AB1459" i="1"/>
  <c r="AB1477" i="1"/>
  <c r="AB1518" i="1"/>
  <c r="AB1550" i="1"/>
  <c r="AB1555" i="1"/>
  <c r="AB1561" i="1"/>
  <c r="AB1565" i="1"/>
  <c r="AB1571" i="1"/>
  <c r="AB1573" i="1"/>
  <c r="AB1575" i="1"/>
  <c r="AB1579" i="1"/>
  <c r="AB1592" i="1"/>
  <c r="AB1638" i="1"/>
  <c r="AB1641" i="1"/>
  <c r="AB1643" i="1"/>
  <c r="AB1286" i="1"/>
  <c r="AB1330" i="1"/>
  <c r="AB1336" i="1"/>
  <c r="AB1376" i="1"/>
  <c r="AB1381" i="1"/>
  <c r="AB1415" i="1"/>
  <c r="AB1444" i="1"/>
  <c r="AB1447" i="1"/>
  <c r="AB1488" i="1"/>
  <c r="AB1492" i="1"/>
  <c r="AB1496" i="1"/>
  <c r="AB1520" i="1"/>
  <c r="AB1547" i="1"/>
  <c r="AB1563" i="1"/>
  <c r="AB1586" i="1"/>
  <c r="AB1594" i="1"/>
  <c r="AB1647" i="1"/>
  <c r="AB1656" i="1"/>
  <c r="AB1664" i="1"/>
  <c r="AB1672" i="1"/>
  <c r="AB1412" i="1"/>
  <c r="AB1414" i="1"/>
  <c r="AB1416" i="1"/>
  <c r="AB1445" i="1"/>
  <c r="AB1489" i="1"/>
  <c r="AB1491" i="1"/>
  <c r="AB1493" i="1"/>
  <c r="AB1495" i="1"/>
  <c r="AB1497" i="1"/>
  <c r="AB1513" i="1"/>
  <c r="AB1522" i="1"/>
  <c r="AB1526" i="1"/>
  <c r="AB1530" i="1"/>
  <c r="AB1535" i="1"/>
  <c r="AB1540" i="1"/>
  <c r="AB1545" i="1"/>
  <c r="AB1558" i="1"/>
  <c r="AB1560" i="1"/>
  <c r="AB1568" i="1"/>
  <c r="AB1569" i="1"/>
  <c r="AB1587" i="1"/>
  <c r="AB1589" i="1"/>
  <c r="AB1591" i="1"/>
  <c r="AB1596" i="1"/>
  <c r="AB1605" i="1"/>
  <c r="AB1621" i="1"/>
  <c r="AB1625" i="1"/>
  <c r="AB1629" i="1"/>
  <c r="AB1633" i="1"/>
  <c r="AB1646" i="1"/>
  <c r="AB1648" i="1"/>
  <c r="AB1650" i="1"/>
  <c r="AB1652" i="1"/>
  <c r="AB1654" i="1"/>
  <c r="AB1657" i="1"/>
  <c r="AB1659" i="1"/>
  <c r="AB1661" i="1"/>
  <c r="AB1663" i="1"/>
  <c r="AB1665" i="1"/>
  <c r="AB1667" i="1"/>
  <c r="AB1669" i="1"/>
  <c r="AB1671" i="1"/>
  <c r="AB1673" i="1"/>
  <c r="AB1697" i="1"/>
  <c r="AA1403" i="1"/>
  <c r="AB1403" i="1"/>
  <c r="AB1408" i="1"/>
  <c r="AB1420" i="1"/>
  <c r="AB1426" i="1"/>
  <c r="AB1428" i="1"/>
  <c r="AB1437" i="1"/>
  <c r="AB1453" i="1"/>
  <c r="AB1486" i="1"/>
  <c r="AB1514" i="1"/>
  <c r="AB1517" i="1"/>
  <c r="AB1519" i="1"/>
  <c r="AB1549" i="1"/>
  <c r="AB1553" i="1"/>
  <c r="AB1559" i="1"/>
  <c r="AB1562" i="1"/>
  <c r="AB1566" i="1"/>
  <c r="AB1572" i="1"/>
  <c r="AB1593" i="1"/>
  <c r="AB1637" i="1"/>
  <c r="AB1639" i="1"/>
  <c r="AB1695" i="1"/>
  <c r="AB1580" i="1"/>
  <c r="AB1285" i="1"/>
  <c r="AB1288" i="1"/>
  <c r="AB1296" i="1"/>
  <c r="AB1299" i="1"/>
  <c r="AB1306" i="1"/>
  <c r="AB1309" i="1"/>
  <c r="AB1311" i="1"/>
  <c r="AB1313" i="1"/>
  <c r="AB1324" i="1"/>
  <c r="AB1327" i="1"/>
  <c r="AB1329" i="1"/>
  <c r="AB1338" i="1"/>
  <c r="AB1340" i="1"/>
  <c r="AB1343" i="1"/>
  <c r="AB1345" i="1"/>
  <c r="AB1347" i="1"/>
  <c r="AB1349" i="1"/>
  <c r="AB1350" i="1"/>
  <c r="AB1351" i="1"/>
  <c r="AB1352" i="1"/>
  <c r="AB1354" i="1"/>
  <c r="AB1356" i="1"/>
  <c r="AB1358" i="1"/>
  <c r="AB1360" i="1"/>
  <c r="AB1362" i="1"/>
  <c r="AB1364" i="1"/>
  <c r="AB1366" i="1"/>
  <c r="AB1367" i="1"/>
  <c r="AB1369" i="1"/>
  <c r="AB1371" i="1"/>
  <c r="AB1373" i="1"/>
  <c r="AB1375" i="1"/>
  <c r="AB1377" i="1"/>
  <c r="AB1382" i="1"/>
  <c r="AB1384" i="1"/>
  <c r="AB1386" i="1"/>
  <c r="AB1398" i="1"/>
  <c r="AB1404" i="1"/>
  <c r="AB1409" i="1"/>
  <c r="AB1413" i="1"/>
  <c r="AB1417" i="1"/>
  <c r="AB1427" i="1"/>
  <c r="AB1435" i="1"/>
  <c r="AB1436" i="1"/>
  <c r="AB1450" i="1"/>
  <c r="AB1460" i="1"/>
  <c r="AB1464" i="1"/>
  <c r="AB1468" i="1"/>
  <c r="AB1472" i="1"/>
  <c r="AB1476" i="1"/>
  <c r="AB1480" i="1"/>
  <c r="AB1490" i="1"/>
  <c r="AB1494" i="1"/>
  <c r="AB1498" i="1"/>
  <c r="AB1508" i="1"/>
  <c r="AB1516" i="1"/>
  <c r="AB1524" i="1"/>
  <c r="AB1533" i="1"/>
  <c r="AB1538" i="1"/>
  <c r="AB1542" i="1"/>
  <c r="AB1552" i="1"/>
  <c r="AB1567" i="1"/>
  <c r="AB1574" i="1"/>
  <c r="AB1590" i="1"/>
  <c r="AB1598" i="1"/>
  <c r="AB1627" i="1"/>
  <c r="AB1636" i="1"/>
  <c r="AB1644" i="1"/>
  <c r="AB1651" i="1"/>
  <c r="AB1660" i="1"/>
  <c r="AB1668" i="1"/>
  <c r="AB1696" i="1"/>
  <c r="Z1283" i="1"/>
  <c r="B864" i="8" l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A864" i="8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Y883" i="1"/>
  <c r="N884" i="1"/>
  <c r="N1114" i="1"/>
  <c r="N1089" i="1"/>
  <c r="Y1600" i="1"/>
  <c r="Y1584" i="1"/>
  <c r="Y1583" i="1"/>
  <c r="Y1582" i="1"/>
  <c r="Y1581" i="1"/>
  <c r="Y1580" i="1"/>
  <c r="Y1563" i="1"/>
  <c r="Y1548" i="1"/>
  <c r="Y1544" i="1"/>
  <c r="Y1543" i="1"/>
  <c r="Y1542" i="1"/>
  <c r="Y1539" i="1"/>
  <c r="Y1449" i="1"/>
  <c r="Y1443" i="1"/>
  <c r="Y1424" i="1"/>
  <c r="Y1339" i="1"/>
  <c r="Y1338" i="1"/>
  <c r="Y1337" i="1"/>
  <c r="Y1336" i="1"/>
  <c r="Y1335" i="1"/>
  <c r="Y1334" i="1"/>
  <c r="Y1329" i="1"/>
  <c r="Y1327" i="1"/>
  <c r="Y1326" i="1"/>
  <c r="Y1324" i="1"/>
  <c r="Y1318" i="1"/>
  <c r="Y1313" i="1"/>
  <c r="Y1312" i="1"/>
  <c r="Y1311" i="1"/>
  <c r="Y1310" i="1"/>
  <c r="Y1309" i="1"/>
  <c r="Y1307" i="1"/>
  <c r="Y1306" i="1"/>
  <c r="Y1305" i="1"/>
  <c r="Y1304" i="1"/>
  <c r="Y1303" i="1"/>
  <c r="Y1302" i="1"/>
  <c r="Y1300" i="1"/>
  <c r="Y1299" i="1"/>
  <c r="Y1298" i="1"/>
  <c r="Y1296" i="1"/>
  <c r="Y1295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55" i="1"/>
  <c r="Y1644" i="1"/>
  <c r="Y1643" i="1"/>
  <c r="Y1642" i="1"/>
  <c r="Y1641" i="1"/>
  <c r="N1641" i="1" s="1"/>
  <c r="Y1639" i="1"/>
  <c r="Y1638" i="1"/>
  <c r="Y1637" i="1"/>
  <c r="Y1636" i="1"/>
  <c r="Y1635" i="1"/>
  <c r="Y1594" i="1"/>
  <c r="N1594" i="1" s="1"/>
  <c r="Y1593" i="1"/>
  <c r="N1593" i="1" s="1"/>
  <c r="Y1592" i="1"/>
  <c r="N1592" i="1" s="1"/>
  <c r="Y1585" i="1"/>
  <c r="Y1579" i="1"/>
  <c r="Y1578" i="1"/>
  <c r="Y1577" i="1"/>
  <c r="Y1576" i="1"/>
  <c r="Y1575" i="1"/>
  <c r="Y1574" i="1"/>
  <c r="Y1573" i="1"/>
  <c r="Y1572" i="1"/>
  <c r="Y1571" i="1"/>
  <c r="Y1570" i="1"/>
  <c r="Y1567" i="1"/>
  <c r="Y1566" i="1"/>
  <c r="Y1565" i="1"/>
  <c r="Y1562" i="1"/>
  <c r="Y1561" i="1"/>
  <c r="Y1559" i="1"/>
  <c r="Y1555" i="1"/>
  <c r="Y1553" i="1"/>
  <c r="Y1550" i="1"/>
  <c r="Y1549" i="1"/>
  <c r="Y1547" i="1"/>
  <c r="Y1531" i="1"/>
  <c r="Y1520" i="1"/>
  <c r="Y1519" i="1"/>
  <c r="Y1518" i="1"/>
  <c r="Y1517" i="1"/>
  <c r="Y1516" i="1"/>
  <c r="Y1514" i="1"/>
  <c r="Y1506" i="1"/>
  <c r="Y1505" i="1"/>
  <c r="Y1487" i="1"/>
  <c r="Y1486" i="1"/>
  <c r="Y1485" i="1"/>
  <c r="Y1484" i="1"/>
  <c r="Y1483" i="1"/>
  <c r="Y1482" i="1"/>
  <c r="Y1481" i="1"/>
  <c r="Y1478" i="1"/>
  <c r="Y1477" i="1"/>
  <c r="Y1460" i="1"/>
  <c r="N1460" i="1" s="1"/>
  <c r="Y1459" i="1"/>
  <c r="Y1457" i="1"/>
  <c r="Y1456" i="1"/>
  <c r="Y1455" i="1"/>
  <c r="Y1454" i="1"/>
  <c r="Y1453" i="1"/>
  <c r="N1453" i="1" s="1"/>
  <c r="Y1451" i="1"/>
  <c r="Y1450" i="1"/>
  <c r="Y1448" i="1"/>
  <c r="Y1446" i="1"/>
  <c r="Y1442" i="1"/>
  <c r="Y1441" i="1"/>
  <c r="Y1440" i="1"/>
  <c r="Y1437" i="1"/>
  <c r="Y1436" i="1"/>
  <c r="Y1434" i="1"/>
  <c r="Y1433" i="1"/>
  <c r="Y1432" i="1"/>
  <c r="Y1431" i="1"/>
  <c r="Y1430" i="1"/>
  <c r="Y1429" i="1"/>
  <c r="Y1428" i="1"/>
  <c r="Y1427" i="1"/>
  <c r="Y1426" i="1"/>
  <c r="Y1425" i="1"/>
  <c r="Y1422" i="1"/>
  <c r="Y1421" i="1"/>
  <c r="Y1420" i="1"/>
  <c r="Y1419" i="1"/>
  <c r="Y1418" i="1"/>
  <c r="Y1411" i="1"/>
  <c r="N1411" i="1" s="1"/>
  <c r="Y1410" i="1"/>
  <c r="Y1409" i="1"/>
  <c r="Y1408" i="1"/>
  <c r="Y1407" i="1"/>
  <c r="Y1403" i="1"/>
  <c r="N1403" i="1" s="1"/>
  <c r="Y1401" i="1"/>
  <c r="Y1394" i="1"/>
  <c r="Y1392" i="1"/>
  <c r="Y1391" i="1"/>
  <c r="Y1390" i="1"/>
  <c r="Y1382" i="1"/>
  <c r="Y1380" i="1"/>
  <c r="Y1379" i="1"/>
  <c r="Y1378" i="1"/>
  <c r="Y1377" i="1"/>
  <c r="Y1376" i="1"/>
  <c r="Y1375" i="1"/>
  <c r="N1375" i="1" s="1"/>
  <c r="Y1332" i="1"/>
  <c r="Y1331" i="1"/>
  <c r="Y1330" i="1"/>
  <c r="Y1328" i="1"/>
  <c r="Y1325" i="1"/>
  <c r="Y1323" i="1"/>
  <c r="Y1322" i="1"/>
  <c r="Y1321" i="1"/>
  <c r="Y1320" i="1"/>
  <c r="Y1319" i="1"/>
  <c r="Y1317" i="1"/>
  <c r="Y1316" i="1"/>
  <c r="Y1315" i="1"/>
  <c r="Y1314" i="1"/>
  <c r="Y1308" i="1"/>
  <c r="Y1301" i="1"/>
  <c r="Y1297" i="1"/>
  <c r="Y1294" i="1"/>
  <c r="Y1293" i="1"/>
  <c r="Y1292" i="1"/>
  <c r="Y1291" i="1"/>
  <c r="Y1290" i="1"/>
  <c r="Y1289" i="1"/>
  <c r="Y1288" i="1"/>
  <c r="Y1287" i="1"/>
  <c r="Y1286" i="1"/>
  <c r="Y1285" i="1"/>
  <c r="Y1284" i="1"/>
  <c r="Y1697" i="1"/>
  <c r="Y1674" i="1"/>
  <c r="Y1673" i="1"/>
  <c r="Y1672" i="1"/>
  <c r="Y1671" i="1"/>
  <c r="Y1670" i="1"/>
  <c r="Y1669" i="1"/>
  <c r="Y1668" i="1"/>
  <c r="Y1667" i="1"/>
  <c r="Y1666" i="1"/>
  <c r="N1666" i="1" s="1"/>
  <c r="Y1665" i="1"/>
  <c r="Y1664" i="1"/>
  <c r="Y1663" i="1"/>
  <c r="Y1662" i="1"/>
  <c r="Y1661" i="1"/>
  <c r="Y1660" i="1"/>
  <c r="Y1659" i="1"/>
  <c r="Y1658" i="1"/>
  <c r="N1658" i="1" s="1"/>
  <c r="Y1657" i="1"/>
  <c r="Y1656" i="1"/>
  <c r="N1656" i="1" s="1"/>
  <c r="Y1654" i="1"/>
  <c r="N1654" i="1" s="1"/>
  <c r="Y1653" i="1"/>
  <c r="Y1652" i="1"/>
  <c r="Y1651" i="1"/>
  <c r="Y1650" i="1"/>
  <c r="Y1649" i="1"/>
  <c r="Y1648" i="1"/>
  <c r="Y1647" i="1"/>
  <c r="Y1646" i="1"/>
  <c r="Y1645" i="1"/>
  <c r="Y1640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599" i="1"/>
  <c r="Y1598" i="1"/>
  <c r="Y1597" i="1"/>
  <c r="Y1596" i="1"/>
  <c r="Y1595" i="1"/>
  <c r="Y1591" i="1"/>
  <c r="Y1590" i="1"/>
  <c r="Y1589" i="1"/>
  <c r="N1589" i="1" s="1"/>
  <c r="Y1588" i="1"/>
  <c r="Y1587" i="1"/>
  <c r="Y1586" i="1"/>
  <c r="Y1569" i="1"/>
  <c r="Y1568" i="1"/>
  <c r="Y1564" i="1"/>
  <c r="Y1560" i="1"/>
  <c r="Y1558" i="1"/>
  <c r="Y1557" i="1"/>
  <c r="Y1556" i="1"/>
  <c r="Y1554" i="1"/>
  <c r="Y1552" i="1"/>
  <c r="Y1551" i="1"/>
  <c r="Y1546" i="1"/>
  <c r="Y1545" i="1"/>
  <c r="Y1541" i="1"/>
  <c r="Y1540" i="1"/>
  <c r="Y1538" i="1"/>
  <c r="Y1537" i="1"/>
  <c r="Y1536" i="1"/>
  <c r="Y1535" i="1"/>
  <c r="Y1534" i="1"/>
  <c r="Y1533" i="1"/>
  <c r="Y1532" i="1"/>
  <c r="Y1530" i="1"/>
  <c r="Y1529" i="1"/>
  <c r="Y1528" i="1"/>
  <c r="Y1527" i="1"/>
  <c r="Y1526" i="1"/>
  <c r="N1526" i="1" s="1"/>
  <c r="Y1525" i="1"/>
  <c r="Y1524" i="1"/>
  <c r="Y1523" i="1"/>
  <c r="Y1522" i="1"/>
  <c r="Y1521" i="1"/>
  <c r="Y1513" i="1"/>
  <c r="Y1512" i="1"/>
  <c r="Y1511" i="1"/>
  <c r="Y1510" i="1"/>
  <c r="Y1509" i="1"/>
  <c r="Y1508" i="1"/>
  <c r="Y1507" i="1"/>
  <c r="Y1498" i="1"/>
  <c r="Y1497" i="1"/>
  <c r="Y1496" i="1"/>
  <c r="Y1495" i="1"/>
  <c r="Y1494" i="1"/>
  <c r="Y1493" i="1"/>
  <c r="Y1492" i="1"/>
  <c r="Y1491" i="1"/>
  <c r="Y1490" i="1"/>
  <c r="Y1489" i="1"/>
  <c r="Y1488" i="1"/>
  <c r="Y1480" i="1"/>
  <c r="Y1479" i="1"/>
  <c r="Y1476" i="1"/>
  <c r="Y1475" i="1"/>
  <c r="Y1474" i="1"/>
  <c r="Y1473" i="1"/>
  <c r="Y1472" i="1"/>
  <c r="N1472" i="1" s="1"/>
  <c r="Y1471" i="1"/>
  <c r="Y1470" i="1"/>
  <c r="N1470" i="1" s="1"/>
  <c r="Y1469" i="1"/>
  <c r="N1469" i="1" s="1"/>
  <c r="Y1468" i="1"/>
  <c r="Y1467" i="1"/>
  <c r="N1467" i="1" s="1"/>
  <c r="Y1466" i="1"/>
  <c r="Y1465" i="1"/>
  <c r="Y1464" i="1"/>
  <c r="N1464" i="1" s="1"/>
  <c r="Y1463" i="1"/>
  <c r="N1463" i="1" s="1"/>
  <c r="Y1462" i="1"/>
  <c r="N1462" i="1" s="1"/>
  <c r="Y1461" i="1"/>
  <c r="Y1458" i="1"/>
  <c r="N1458" i="1" s="1"/>
  <c r="Y1447" i="1"/>
  <c r="Y1445" i="1"/>
  <c r="Y1444" i="1"/>
  <c r="Y1435" i="1"/>
  <c r="Y1423" i="1"/>
  <c r="Y1417" i="1"/>
  <c r="N1417" i="1" s="1"/>
  <c r="Y1416" i="1"/>
  <c r="N1416" i="1" s="1"/>
  <c r="Y1415" i="1"/>
  <c r="Y1414" i="1"/>
  <c r="Y1413" i="1"/>
  <c r="Y1412" i="1"/>
  <c r="N1412" i="1" s="1"/>
  <c r="Y1406" i="1"/>
  <c r="Y1405" i="1"/>
  <c r="Y1404" i="1"/>
  <c r="Y1402" i="1"/>
  <c r="Y1400" i="1"/>
  <c r="Y1399" i="1"/>
  <c r="Y1398" i="1"/>
  <c r="Y1397" i="1"/>
  <c r="Y1396" i="1"/>
  <c r="Y1395" i="1"/>
  <c r="Y1389" i="1"/>
  <c r="Y1388" i="1"/>
  <c r="Y1387" i="1"/>
  <c r="Y1386" i="1"/>
  <c r="Y1385" i="1"/>
  <c r="Y1384" i="1"/>
  <c r="Y1383" i="1"/>
  <c r="Y1381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A1183" i="8" l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N1461" i="1"/>
  <c r="Y1283" i="1"/>
  <c r="A1246" i="8" l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D1301" i="1"/>
  <c r="AB1328" i="1"/>
  <c r="Q542" i="1"/>
  <c r="Q356" i="1"/>
  <c r="S341" i="1"/>
  <c r="R341" i="1"/>
  <c r="P341" i="1"/>
  <c r="V1301" i="1" l="1"/>
  <c r="U1301" i="1"/>
  <c r="AD1328" i="1"/>
  <c r="T77" i="1"/>
  <c r="S77" i="1"/>
  <c r="R77" i="1"/>
  <c r="Q77" i="1"/>
  <c r="P77" i="1"/>
  <c r="T19" i="1"/>
  <c r="S19" i="1"/>
  <c r="R19" i="1"/>
  <c r="Q19" i="1"/>
  <c r="P19" i="1"/>
  <c r="S14" i="1"/>
  <c r="R14" i="1"/>
  <c r="Q14" i="1"/>
  <c r="P14" i="1"/>
  <c r="U1328" i="1" l="1"/>
  <c r="V1328" i="1"/>
  <c r="Q13" i="1"/>
  <c r="P13" i="1"/>
  <c r="R13" i="1"/>
  <c r="S13" i="1"/>
  <c r="V289" i="1" l="1"/>
  <c r="U289" i="1"/>
  <c r="AB1613" i="1" l="1"/>
  <c r="AB1609" i="1"/>
  <c r="AB1611" i="1"/>
  <c r="AB1614" i="1"/>
  <c r="AB1616" i="1"/>
  <c r="AB1618" i="1"/>
  <c r="AB1607" i="1"/>
  <c r="AB1606" i="1"/>
  <c r="AB1608" i="1"/>
  <c r="AB1610" i="1"/>
  <c r="AB1612" i="1"/>
  <c r="AB1615" i="1"/>
  <c r="AB1617" i="1"/>
  <c r="AB1619" i="1"/>
  <c r="N1621" i="1" l="1"/>
  <c r="N1620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06" i="1"/>
  <c r="AD1620" i="1" l="1"/>
  <c r="AD1621" i="1"/>
  <c r="V1621" i="1" l="1"/>
  <c r="U1621" i="1"/>
  <c r="V1620" i="1"/>
  <c r="U1620" i="1"/>
  <c r="AD1606" i="1" l="1"/>
  <c r="AD1608" i="1"/>
  <c r="AD1610" i="1"/>
  <c r="AD1612" i="1"/>
  <c r="AD1614" i="1"/>
  <c r="AD1616" i="1"/>
  <c r="AD1618" i="1"/>
  <c r="AD1607" i="1"/>
  <c r="AD1609" i="1"/>
  <c r="AD1611" i="1"/>
  <c r="AD1613" i="1"/>
  <c r="AD1615" i="1"/>
  <c r="AD1617" i="1"/>
  <c r="AD1619" i="1"/>
  <c r="V1606" i="1" l="1"/>
  <c r="U1606" i="1"/>
  <c r="V1617" i="1"/>
  <c r="V1613" i="1"/>
  <c r="V1609" i="1"/>
  <c r="V1618" i="1"/>
  <c r="V1614" i="1"/>
  <c r="V1610" i="1"/>
  <c r="U1610" i="1"/>
  <c r="V1619" i="1"/>
  <c r="V1615" i="1"/>
  <c r="V1611" i="1"/>
  <c r="V1607" i="1"/>
  <c r="V1616" i="1"/>
  <c r="V1612" i="1"/>
  <c r="V1608" i="1"/>
  <c r="U1618" i="1"/>
  <c r="U1614" i="1"/>
  <c r="U1616" i="1"/>
  <c r="U1612" i="1"/>
  <c r="U1608" i="1"/>
  <c r="U1619" i="1"/>
  <c r="U1617" i="1"/>
  <c r="U1615" i="1"/>
  <c r="U1613" i="1"/>
  <c r="U1611" i="1"/>
  <c r="U1609" i="1"/>
  <c r="U1607" i="1"/>
  <c r="S326" i="1" l="1"/>
  <c r="R326" i="1"/>
  <c r="Q326" i="1"/>
  <c r="P326" i="1"/>
  <c r="V317" i="1" l="1"/>
  <c r="U317" i="1"/>
  <c r="V295" i="1" l="1"/>
  <c r="U295" i="1"/>
  <c r="N462" i="1" l="1"/>
  <c r="N413" i="1"/>
  <c r="N410" i="1"/>
  <c r="N409" i="1"/>
  <c r="AD1282" i="1" l="1"/>
  <c r="AD1278" i="1"/>
  <c r="AD1276" i="1"/>
  <c r="AD1273" i="1"/>
  <c r="AD1249" i="1"/>
  <c r="AD1246" i="1"/>
  <c r="AD1243" i="1"/>
  <c r="AD1241" i="1"/>
  <c r="AD1240" i="1"/>
  <c r="AD1239" i="1"/>
  <c r="AD1238" i="1"/>
  <c r="AD1237" i="1"/>
  <c r="AD1236" i="1"/>
  <c r="AD1235" i="1"/>
  <c r="AD1231" i="1"/>
  <c r="AD1229" i="1"/>
  <c r="AD1227" i="1"/>
  <c r="AD1224" i="1"/>
  <c r="AD1223" i="1"/>
  <c r="AD1222" i="1"/>
  <c r="AD1221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3" i="1"/>
  <c r="AD1202" i="1"/>
  <c r="AD1201" i="1"/>
  <c r="AD1197" i="1"/>
  <c r="AD1190" i="1"/>
  <c r="AD1188" i="1"/>
  <c r="AD1187" i="1"/>
  <c r="AD1186" i="1"/>
  <c r="AD1184" i="1"/>
  <c r="AD1183" i="1"/>
  <c r="AD1182" i="1"/>
  <c r="AD1181" i="1"/>
  <c r="AD1179" i="1"/>
  <c r="AD1178" i="1"/>
  <c r="AD1177" i="1"/>
  <c r="AD1176" i="1"/>
  <c r="AD1174" i="1"/>
  <c r="AD1173" i="1"/>
  <c r="AD1168" i="1"/>
  <c r="AD1167" i="1"/>
  <c r="AD1166" i="1"/>
  <c r="AD1165" i="1"/>
  <c r="AD1164" i="1"/>
  <c r="AD1162" i="1"/>
  <c r="AD1156" i="1"/>
  <c r="AD1144" i="1"/>
  <c r="AD1141" i="1"/>
  <c r="AD1138" i="1"/>
  <c r="AD1137" i="1"/>
  <c r="AD1136" i="1"/>
  <c r="AD1135" i="1"/>
  <c r="AD1131" i="1"/>
  <c r="AD1130" i="1"/>
  <c r="AD1129" i="1"/>
  <c r="AD1128" i="1"/>
  <c r="AD1127" i="1"/>
  <c r="AD1120" i="1"/>
  <c r="AD1119" i="1"/>
  <c r="AD1118" i="1"/>
  <c r="AD1117" i="1"/>
  <c r="AD1116" i="1"/>
  <c r="AD1115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097" i="1"/>
  <c r="AD1094" i="1"/>
  <c r="AD1093" i="1"/>
  <c r="AD1092" i="1"/>
  <c r="AD1090" i="1"/>
  <c r="AD1087" i="1"/>
  <c r="AD1085" i="1"/>
  <c r="AD1084" i="1"/>
  <c r="AD1072" i="1"/>
  <c r="AD1068" i="1"/>
  <c r="AD1067" i="1"/>
  <c r="AD1066" i="1"/>
  <c r="AD1057" i="1"/>
  <c r="AD1053" i="1"/>
  <c r="AD1051" i="1"/>
  <c r="AD1050" i="1"/>
  <c r="AD1046" i="1"/>
  <c r="AD1042" i="1"/>
  <c r="AD1041" i="1"/>
  <c r="AD1040" i="1"/>
  <c r="AD1038" i="1"/>
  <c r="AD1037" i="1"/>
  <c r="AD1035" i="1"/>
  <c r="AD1034" i="1"/>
  <c r="AD1033" i="1"/>
  <c r="AD1032" i="1"/>
  <c r="AD1031" i="1"/>
  <c r="AD1030" i="1"/>
  <c r="AD1028" i="1"/>
  <c r="AD1027" i="1"/>
  <c r="AD1025" i="1"/>
  <c r="AD1023" i="1"/>
  <c r="AD1022" i="1"/>
  <c r="AD1021" i="1"/>
  <c r="AD1020" i="1"/>
  <c r="AD1018" i="1"/>
  <c r="AD1017" i="1"/>
  <c r="AD1016" i="1"/>
  <c r="AD1015" i="1"/>
  <c r="AD1014" i="1"/>
  <c r="AD1013" i="1"/>
  <c r="AD999" i="1"/>
  <c r="AD998" i="1"/>
  <c r="AD994" i="1"/>
  <c r="AD991" i="1"/>
  <c r="AD984" i="1"/>
  <c r="AD983" i="1"/>
  <c r="AD982" i="1"/>
  <c r="AD981" i="1"/>
  <c r="AD977" i="1"/>
  <c r="AD975" i="1"/>
  <c r="AD964" i="1"/>
  <c r="AD963" i="1"/>
  <c r="AD962" i="1"/>
  <c r="AD961" i="1"/>
  <c r="AD959" i="1"/>
  <c r="AD958" i="1"/>
  <c r="AD956" i="1"/>
  <c r="AD955" i="1"/>
  <c r="AD954" i="1"/>
  <c r="AD953" i="1"/>
  <c r="AD952" i="1"/>
  <c r="AD951" i="1"/>
  <c r="AD950" i="1"/>
  <c r="AD949" i="1"/>
  <c r="AD948" i="1"/>
  <c r="AD946" i="1"/>
  <c r="AD945" i="1"/>
  <c r="AD944" i="1"/>
  <c r="AD943" i="1"/>
  <c r="AD942" i="1"/>
  <c r="AD941" i="1"/>
  <c r="AD940" i="1"/>
  <c r="AD938" i="1"/>
  <c r="AD937" i="1"/>
  <c r="AD936" i="1"/>
  <c r="AD934" i="1"/>
  <c r="AD933" i="1"/>
  <c r="AD930" i="1"/>
  <c r="AD929" i="1"/>
  <c r="AD928" i="1"/>
  <c r="AD927" i="1"/>
  <c r="AD925" i="1"/>
  <c r="AD924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4" i="1"/>
  <c r="AD903" i="1"/>
  <c r="AD902" i="1"/>
  <c r="AD900" i="1"/>
  <c r="AD899" i="1"/>
  <c r="AD898" i="1"/>
  <c r="AD897" i="1"/>
  <c r="AD896" i="1"/>
  <c r="AD895" i="1"/>
  <c r="AD894" i="1"/>
  <c r="AD893" i="1"/>
  <c r="AD892" i="1"/>
  <c r="AD888" i="1"/>
  <c r="AD887" i="1"/>
  <c r="AD885" i="1"/>
  <c r="AD882" i="1"/>
  <c r="AD881" i="1"/>
  <c r="AD880" i="1"/>
  <c r="AD879" i="1"/>
  <c r="AD878" i="1"/>
  <c r="AD877" i="1"/>
  <c r="AD876" i="1"/>
  <c r="AD875" i="1"/>
  <c r="AD874" i="1"/>
  <c r="AD873" i="1"/>
  <c r="AD871" i="1"/>
  <c r="AD870" i="1"/>
  <c r="AD869" i="1"/>
  <c r="AD868" i="1"/>
  <c r="AD867" i="1"/>
  <c r="AD866" i="1"/>
  <c r="AD865" i="1"/>
  <c r="AD864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7" i="1"/>
  <c r="AD846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5" i="1"/>
  <c r="AD814" i="1"/>
  <c r="AD812" i="1"/>
  <c r="AD811" i="1"/>
  <c r="AD810" i="1"/>
  <c r="AD805" i="1"/>
  <c r="AD804" i="1"/>
  <c r="AD801" i="1"/>
  <c r="AD800" i="1"/>
  <c r="AD799" i="1"/>
  <c r="AD798" i="1"/>
  <c r="AD796" i="1"/>
  <c r="AD795" i="1"/>
  <c r="AD793" i="1"/>
  <c r="AD792" i="1"/>
  <c r="AD791" i="1"/>
  <c r="AD790" i="1"/>
  <c r="AD789" i="1"/>
  <c r="AD788" i="1"/>
  <c r="AD787" i="1"/>
  <c r="AD786" i="1"/>
  <c r="AD782" i="1"/>
  <c r="AD778" i="1"/>
  <c r="AD777" i="1"/>
  <c r="AD775" i="1"/>
  <c r="AD774" i="1"/>
  <c r="AD773" i="1"/>
  <c r="AD772" i="1"/>
  <c r="AD771" i="1"/>
  <c r="AD764" i="1"/>
  <c r="AD763" i="1"/>
  <c r="AD761" i="1"/>
  <c r="AD756" i="1"/>
  <c r="AD755" i="1"/>
  <c r="AD752" i="1"/>
  <c r="AD751" i="1"/>
  <c r="AD749" i="1"/>
  <c r="AD748" i="1"/>
  <c r="AD744" i="1"/>
  <c r="AD743" i="1"/>
  <c r="AD735" i="1"/>
  <c r="AD731" i="1"/>
  <c r="AD730" i="1"/>
  <c r="AD729" i="1"/>
  <c r="AD728" i="1"/>
  <c r="AD727" i="1"/>
  <c r="AD726" i="1"/>
  <c r="AD724" i="1"/>
  <c r="AD723" i="1"/>
  <c r="AD722" i="1"/>
  <c r="AD721" i="1"/>
  <c r="AD720" i="1"/>
  <c r="AD718" i="1"/>
  <c r="AD717" i="1"/>
  <c r="AD716" i="1"/>
  <c r="AD715" i="1"/>
  <c r="AD714" i="1"/>
  <c r="AD713" i="1"/>
  <c r="AD712" i="1"/>
  <c r="AD711" i="1"/>
  <c r="AD710" i="1"/>
  <c r="AD708" i="1"/>
  <c r="AD707" i="1"/>
  <c r="AD705" i="1"/>
  <c r="AD704" i="1"/>
  <c r="AD703" i="1"/>
  <c r="AD702" i="1"/>
  <c r="AD701" i="1"/>
  <c r="AD699" i="1"/>
  <c r="AD698" i="1"/>
  <c r="AD697" i="1"/>
  <c r="AD696" i="1"/>
  <c r="AD695" i="1"/>
  <c r="AD694" i="1"/>
  <c r="AD693" i="1"/>
  <c r="AD689" i="1"/>
  <c r="AD688" i="1"/>
  <c r="AD685" i="1"/>
  <c r="AD683" i="1"/>
  <c r="AD682" i="1"/>
  <c r="AD681" i="1"/>
  <c r="AD679" i="1"/>
  <c r="AD678" i="1"/>
  <c r="AD674" i="1"/>
  <c r="AD673" i="1"/>
  <c r="AD671" i="1"/>
  <c r="AD670" i="1"/>
  <c r="AD669" i="1"/>
  <c r="AD668" i="1"/>
  <c r="AD667" i="1"/>
  <c r="AD666" i="1"/>
  <c r="AD663" i="1"/>
  <c r="AD662" i="1"/>
  <c r="AD661" i="1"/>
  <c r="AD660" i="1"/>
  <c r="AD656" i="1"/>
  <c r="AD655" i="1"/>
  <c r="AD654" i="1"/>
  <c r="AD653" i="1"/>
  <c r="AD652" i="1"/>
  <c r="AD651" i="1"/>
  <c r="AD650" i="1"/>
  <c r="AD648" i="1"/>
  <c r="AD647" i="1"/>
  <c r="AD646" i="1"/>
  <c r="AD645" i="1"/>
  <c r="AD644" i="1"/>
  <c r="AD641" i="1"/>
  <c r="AD640" i="1"/>
  <c r="AD639" i="1"/>
  <c r="AD638" i="1"/>
  <c r="AD636" i="1"/>
  <c r="AD635" i="1"/>
  <c r="AD634" i="1"/>
  <c r="AD633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06" i="1"/>
  <c r="AD605" i="1"/>
  <c r="AD604" i="1"/>
  <c r="AD603" i="1"/>
  <c r="AD602" i="1"/>
  <c r="AD601" i="1"/>
  <c r="AD600" i="1"/>
  <c r="AD599" i="1"/>
  <c r="AD596" i="1"/>
  <c r="AD595" i="1"/>
  <c r="AD593" i="1"/>
  <c r="AD591" i="1"/>
  <c r="AD590" i="1"/>
  <c r="AD589" i="1"/>
  <c r="AD588" i="1"/>
  <c r="AD586" i="1"/>
  <c r="AD585" i="1"/>
  <c r="AD584" i="1"/>
  <c r="AD583" i="1"/>
  <c r="AD582" i="1"/>
  <c r="AD581" i="1"/>
  <c r="AD580" i="1"/>
  <c r="AD579" i="1"/>
  <c r="AD578" i="1"/>
  <c r="AD576" i="1"/>
  <c r="AD575" i="1"/>
  <c r="AD574" i="1"/>
  <c r="AD570" i="1"/>
  <c r="AD567" i="1"/>
  <c r="AD564" i="1"/>
  <c r="AD563" i="1"/>
  <c r="AD561" i="1"/>
  <c r="AD560" i="1"/>
  <c r="AD559" i="1"/>
  <c r="AD558" i="1"/>
  <c r="AD557" i="1"/>
  <c r="AD556" i="1"/>
  <c r="AD555" i="1"/>
  <c r="AD552" i="1"/>
  <c r="AD551" i="1"/>
  <c r="AD550" i="1"/>
  <c r="AD549" i="1"/>
  <c r="AD548" i="1"/>
  <c r="AD547" i="1"/>
  <c r="AD546" i="1"/>
  <c r="AD545" i="1"/>
  <c r="AD544" i="1"/>
  <c r="AD541" i="1"/>
  <c r="AD540" i="1"/>
  <c r="AD538" i="1"/>
  <c r="AD537" i="1"/>
  <c r="AD536" i="1"/>
  <c r="AD534" i="1"/>
  <c r="AD533" i="1"/>
  <c r="AD532" i="1"/>
  <c r="AD531" i="1"/>
  <c r="AD530" i="1"/>
  <c r="AD529" i="1"/>
  <c r="AD528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4" i="1"/>
  <c r="AD503" i="1"/>
  <c r="AD502" i="1"/>
  <c r="AD500" i="1"/>
  <c r="AD499" i="1"/>
  <c r="AD497" i="1"/>
  <c r="AD494" i="1"/>
  <c r="AD493" i="1"/>
  <c r="AD492" i="1"/>
  <c r="AD488" i="1"/>
  <c r="AD487" i="1"/>
  <c r="AD486" i="1"/>
  <c r="AD485" i="1"/>
  <c r="AD484" i="1"/>
  <c r="AD483" i="1"/>
  <c r="AD482" i="1"/>
  <c r="AD481" i="1"/>
  <c r="AD480" i="1"/>
  <c r="AD478" i="1"/>
  <c r="AD477" i="1"/>
  <c r="AD476" i="1"/>
  <c r="AD475" i="1"/>
  <c r="AD474" i="1"/>
  <c r="AD473" i="1"/>
  <c r="AD472" i="1"/>
  <c r="AD471" i="1"/>
  <c r="AD470" i="1"/>
  <c r="AD467" i="1"/>
  <c r="AD466" i="1"/>
  <c r="AD460" i="1"/>
  <c r="AD458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0" i="1"/>
  <c r="AD439" i="1"/>
  <c r="AD438" i="1"/>
  <c r="AD437" i="1"/>
  <c r="AD436" i="1"/>
  <c r="AD435" i="1"/>
  <c r="AD434" i="1"/>
  <c r="AD433" i="1"/>
  <c r="AD432" i="1"/>
  <c r="AD429" i="1"/>
  <c r="AD428" i="1"/>
  <c r="AD427" i="1"/>
  <c r="AD426" i="1"/>
  <c r="AD425" i="1"/>
  <c r="AD424" i="1"/>
  <c r="AD423" i="1"/>
  <c r="AD422" i="1"/>
  <c r="AD421" i="1"/>
  <c r="AD419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2" i="1"/>
  <c r="AD371" i="1"/>
  <c r="AD370" i="1"/>
  <c r="AD369" i="1"/>
  <c r="AD368" i="1"/>
  <c r="AD367" i="1"/>
  <c r="AD365" i="1"/>
  <c r="AD364" i="1"/>
  <c r="AD363" i="1"/>
  <c r="AD362" i="1"/>
  <c r="AD360" i="1"/>
  <c r="AD357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AD342" i="1" l="1"/>
  <c r="AD343" i="1"/>
  <c r="AD345" i="1"/>
  <c r="AD347" i="1"/>
  <c r="AD349" i="1"/>
  <c r="AD351" i="1"/>
  <c r="AD353" i="1"/>
  <c r="AD355" i="1"/>
  <c r="AD344" i="1"/>
  <c r="AD346" i="1"/>
  <c r="AD348" i="1"/>
  <c r="AD350" i="1"/>
  <c r="AD352" i="1"/>
  <c r="AD354" i="1"/>
  <c r="N341" i="1"/>
  <c r="AD1451" i="1"/>
  <c r="B288" i="1" l="1"/>
  <c r="AD1338" i="1" l="1"/>
  <c r="AB1302" i="1"/>
  <c r="AB1303" i="1"/>
  <c r="AB1335" i="1"/>
  <c r="AD1303" i="1"/>
  <c r="AD1335" i="1"/>
  <c r="AD1302" i="1"/>
  <c r="B290" i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289" i="1"/>
  <c r="V1309" i="1"/>
  <c r="U1309" i="1" l="1"/>
  <c r="AD1309" i="1"/>
  <c r="U1335" i="1"/>
  <c r="V1335" i="1"/>
  <c r="U1338" i="1"/>
  <c r="U1302" i="1"/>
  <c r="V1338" i="1"/>
  <c r="AD1307" i="1"/>
  <c r="AD1306" i="1"/>
  <c r="AD1316" i="1"/>
  <c r="AD1313" i="1"/>
  <c r="U1303" i="1"/>
  <c r="V1303" i="1"/>
  <c r="V1302" i="1"/>
  <c r="AD1296" i="1"/>
  <c r="V1307" i="1" l="1"/>
  <c r="U1307" i="1"/>
  <c r="U1313" i="1"/>
  <c r="V1313" i="1"/>
  <c r="V1306" i="1"/>
  <c r="U1306" i="1"/>
  <c r="V1316" i="1"/>
  <c r="U1316" i="1"/>
  <c r="U1296" i="1"/>
  <c r="V1296" i="1"/>
  <c r="U293" i="1"/>
  <c r="V293" i="1"/>
  <c r="V279" i="1"/>
  <c r="U279" i="1"/>
  <c r="B313" i="1" l="1"/>
  <c r="B314" i="1" s="1"/>
  <c r="B315" i="1" s="1"/>
  <c r="B316" i="1" s="1"/>
  <c r="B317" i="1" s="1"/>
  <c r="B318" i="1" s="1"/>
  <c r="B319" i="1" l="1"/>
  <c r="B320" i="1" s="1"/>
  <c r="B321" i="1" s="1"/>
  <c r="B322" i="1" s="1"/>
  <c r="B323" i="1" s="1"/>
  <c r="B324" i="1" s="1"/>
  <c r="B325" i="1" s="1"/>
  <c r="U885" i="1" l="1"/>
  <c r="U881" i="1"/>
  <c r="U879" i="1"/>
  <c r="U877" i="1"/>
  <c r="U875" i="1"/>
  <c r="U873" i="1"/>
  <c r="U871" i="1"/>
  <c r="U868" i="1"/>
  <c r="U866" i="1"/>
  <c r="U864" i="1"/>
  <c r="U861" i="1"/>
  <c r="U859" i="1"/>
  <c r="U857" i="1"/>
  <c r="U855" i="1"/>
  <c r="U854" i="1"/>
  <c r="U852" i="1"/>
  <c r="U850" i="1"/>
  <c r="V849" i="1"/>
  <c r="U846" i="1"/>
  <c r="U843" i="1"/>
  <c r="U841" i="1"/>
  <c r="U840" i="1"/>
  <c r="U839" i="1"/>
  <c r="V838" i="1"/>
  <c r="U837" i="1"/>
  <c r="U835" i="1"/>
  <c r="U833" i="1"/>
  <c r="U832" i="1"/>
  <c r="U831" i="1"/>
  <c r="V830" i="1"/>
  <c r="U829" i="1"/>
  <c r="U827" i="1"/>
  <c r="U825" i="1"/>
  <c r="U824" i="1"/>
  <c r="U823" i="1"/>
  <c r="V822" i="1"/>
  <c r="U821" i="1"/>
  <c r="U819" i="1"/>
  <c r="V815" i="1"/>
  <c r="U814" i="1"/>
  <c r="U812" i="1"/>
  <c r="U810" i="1"/>
  <c r="U804" i="1"/>
  <c r="U800" i="1"/>
  <c r="U798" i="1"/>
  <c r="U796" i="1"/>
  <c r="V795" i="1"/>
  <c r="U792" i="1"/>
  <c r="U790" i="1"/>
  <c r="U789" i="1"/>
  <c r="U788" i="1"/>
  <c r="V787" i="1"/>
  <c r="U786" i="1"/>
  <c r="U782" i="1"/>
  <c r="U778" i="1"/>
  <c r="V775" i="1"/>
  <c r="U774" i="1"/>
  <c r="U772" i="1"/>
  <c r="U764" i="1"/>
  <c r="U761" i="1"/>
  <c r="U756" i="1"/>
  <c r="U752" i="1"/>
  <c r="V751" i="1"/>
  <c r="U748" i="1"/>
  <c r="U744" i="1"/>
  <c r="V743" i="1"/>
  <c r="V735" i="1"/>
  <c r="V730" i="1"/>
  <c r="V728" i="1"/>
  <c r="V726" i="1"/>
  <c r="V724" i="1"/>
  <c r="V722" i="1"/>
  <c r="V720" i="1"/>
  <c r="V718" i="1"/>
  <c r="V716" i="1"/>
  <c r="V714" i="1"/>
  <c r="V712" i="1"/>
  <c r="V710" i="1"/>
  <c r="V708" i="1"/>
  <c r="V704" i="1"/>
  <c r="V702" i="1"/>
  <c r="U701" i="1"/>
  <c r="V885" i="1"/>
  <c r="V881" i="1"/>
  <c r="U878" i="1"/>
  <c r="V877" i="1"/>
  <c r="V876" i="1"/>
  <c r="V873" i="1"/>
  <c r="U870" i="1"/>
  <c r="V868" i="1"/>
  <c r="U865" i="1"/>
  <c r="V864" i="1"/>
  <c r="V861" i="1"/>
  <c r="U858" i="1"/>
  <c r="V857" i="1"/>
  <c r="V856" i="1"/>
  <c r="V854" i="1"/>
  <c r="S286" i="1"/>
  <c r="R286" i="1"/>
  <c r="Q286" i="1"/>
  <c r="P192" i="1"/>
  <c r="R147" i="1"/>
  <c r="Q147" i="1"/>
  <c r="J147" i="1"/>
  <c r="U339" i="1"/>
  <c r="V338" i="1"/>
  <c r="V337" i="1"/>
  <c r="V336" i="1"/>
  <c r="U335" i="1"/>
  <c r="U334" i="1"/>
  <c r="U333" i="1"/>
  <c r="V332" i="1"/>
  <c r="U331" i="1"/>
  <c r="V331" i="1"/>
  <c r="U330" i="1"/>
  <c r="V329" i="1"/>
  <c r="U328" i="1"/>
  <c r="V327" i="1"/>
  <c r="B328" i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U324" i="1"/>
  <c r="V800" i="1" l="1"/>
  <c r="U724" i="1"/>
  <c r="V772" i="1"/>
  <c r="V827" i="1"/>
  <c r="U716" i="1"/>
  <c r="U730" i="1"/>
  <c r="V756" i="1"/>
  <c r="V812" i="1"/>
  <c r="V843" i="1"/>
  <c r="V701" i="1"/>
  <c r="U712" i="1"/>
  <c r="U720" i="1"/>
  <c r="V748" i="1"/>
  <c r="V764" i="1"/>
  <c r="V778" i="1"/>
  <c r="V792" i="1"/>
  <c r="V819" i="1"/>
  <c r="V835" i="1"/>
  <c r="V846" i="1"/>
  <c r="U702" i="1"/>
  <c r="U704" i="1"/>
  <c r="U708" i="1"/>
  <c r="U710" i="1"/>
  <c r="U714" i="1"/>
  <c r="U718" i="1"/>
  <c r="U722" i="1"/>
  <c r="U726" i="1"/>
  <c r="U728" i="1"/>
  <c r="V744" i="1"/>
  <c r="V752" i="1"/>
  <c r="V782" i="1"/>
  <c r="V788" i="1"/>
  <c r="V796" i="1"/>
  <c r="V804" i="1"/>
  <c r="V823" i="1"/>
  <c r="V831" i="1"/>
  <c r="V839" i="1"/>
  <c r="V850" i="1"/>
  <c r="V703" i="1"/>
  <c r="V705" i="1"/>
  <c r="U707" i="1"/>
  <c r="V711" i="1"/>
  <c r="U713" i="1"/>
  <c r="V715" i="1"/>
  <c r="U717" i="1"/>
  <c r="U721" i="1"/>
  <c r="V723" i="1"/>
  <c r="V727" i="1"/>
  <c r="V729" i="1"/>
  <c r="U731" i="1"/>
  <c r="V851" i="1"/>
  <c r="U851" i="1"/>
  <c r="U735" i="1"/>
  <c r="U743" i="1"/>
  <c r="U749" i="1"/>
  <c r="U751" i="1"/>
  <c r="V755" i="1"/>
  <c r="V761" i="1"/>
  <c r="V763" i="1"/>
  <c r="V771" i="1"/>
  <c r="U773" i="1"/>
  <c r="U775" i="1"/>
  <c r="V777" i="1"/>
  <c r="U787" i="1"/>
  <c r="V789" i="1"/>
  <c r="V791" i="1"/>
  <c r="U793" i="1"/>
  <c r="U795" i="1"/>
  <c r="V799" i="1"/>
  <c r="U801" i="1"/>
  <c r="U805" i="1"/>
  <c r="V811" i="1"/>
  <c r="U815" i="1"/>
  <c r="V818" i="1"/>
  <c r="U820" i="1"/>
  <c r="U822" i="1"/>
  <c r="V824" i="1"/>
  <c r="V826" i="1"/>
  <c r="U828" i="1"/>
  <c r="U830" i="1"/>
  <c r="V832" i="1"/>
  <c r="V834" i="1"/>
  <c r="U836" i="1"/>
  <c r="U838" i="1"/>
  <c r="V840" i="1"/>
  <c r="V842" i="1"/>
  <c r="U847" i="1"/>
  <c r="U849" i="1"/>
  <c r="V853" i="1"/>
  <c r="U856" i="1"/>
  <c r="V858" i="1"/>
  <c r="V860" i="1"/>
  <c r="U862" i="1"/>
  <c r="V865" i="1"/>
  <c r="V867" i="1"/>
  <c r="U869" i="1"/>
  <c r="V870" i="1"/>
  <c r="U874" i="1"/>
  <c r="U876" i="1"/>
  <c r="V878" i="1"/>
  <c r="V880" i="1"/>
  <c r="U882" i="1"/>
  <c r="U703" i="1"/>
  <c r="U705" i="1"/>
  <c r="V707" i="1"/>
  <c r="U711" i="1"/>
  <c r="V713" i="1"/>
  <c r="U715" i="1"/>
  <c r="V717" i="1"/>
  <c r="V721" i="1"/>
  <c r="U723" i="1"/>
  <c r="U727" i="1"/>
  <c r="U729" i="1"/>
  <c r="V731" i="1"/>
  <c r="V749" i="1"/>
  <c r="U755" i="1"/>
  <c r="U763" i="1"/>
  <c r="U771" i="1"/>
  <c r="V773" i="1"/>
  <c r="U777" i="1"/>
  <c r="U791" i="1"/>
  <c r="V793" i="1"/>
  <c r="U799" i="1"/>
  <c r="V801" i="1"/>
  <c r="V805" i="1"/>
  <c r="U811" i="1"/>
  <c r="U818" i="1"/>
  <c r="V820" i="1"/>
  <c r="U826" i="1"/>
  <c r="V828" i="1"/>
  <c r="U834" i="1"/>
  <c r="V836" i="1"/>
  <c r="U842" i="1"/>
  <c r="V847" i="1"/>
  <c r="U853" i="1"/>
  <c r="U860" i="1"/>
  <c r="V862" i="1"/>
  <c r="U867" i="1"/>
  <c r="V869" i="1"/>
  <c r="V874" i="1"/>
  <c r="U880" i="1"/>
  <c r="V882" i="1"/>
  <c r="V774" i="1"/>
  <c r="V786" i="1"/>
  <c r="V790" i="1"/>
  <c r="V798" i="1"/>
  <c r="V810" i="1"/>
  <c r="V814" i="1"/>
  <c r="V821" i="1"/>
  <c r="V825" i="1"/>
  <c r="V829" i="1"/>
  <c r="V833" i="1"/>
  <c r="V837" i="1"/>
  <c r="V841" i="1"/>
  <c r="V852" i="1"/>
  <c r="V855" i="1"/>
  <c r="V859" i="1"/>
  <c r="V866" i="1"/>
  <c r="V871" i="1"/>
  <c r="V875" i="1"/>
  <c r="V879" i="1"/>
  <c r="U327" i="1"/>
  <c r="U337" i="1"/>
  <c r="U338" i="1"/>
  <c r="V339" i="1"/>
  <c r="U336" i="1"/>
  <c r="V335" i="1"/>
  <c r="V334" i="1"/>
  <c r="V333" i="1"/>
  <c r="U332" i="1"/>
  <c r="V330" i="1"/>
  <c r="U329" i="1"/>
  <c r="V328" i="1"/>
  <c r="V324" i="1"/>
  <c r="AD1281" i="1" l="1"/>
  <c r="AD1275" i="1"/>
  <c r="AD1274" i="1"/>
  <c r="AD1271" i="1"/>
  <c r="AD1270" i="1"/>
  <c r="AD1269" i="1"/>
  <c r="AD1268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0" i="1"/>
  <c r="AD1244" i="1"/>
  <c r="AD1242" i="1"/>
  <c r="AD1233" i="1"/>
  <c r="AD1232" i="1"/>
  <c r="AD1230" i="1"/>
  <c r="AD1228" i="1"/>
  <c r="AD1226" i="1"/>
  <c r="AD1220" i="1"/>
  <c r="AD1219" i="1"/>
  <c r="AD1218" i="1"/>
  <c r="AD1200" i="1"/>
  <c r="AD1199" i="1"/>
  <c r="AD1198" i="1"/>
  <c r="AD1196" i="1"/>
  <c r="AD1195" i="1"/>
  <c r="AD1194" i="1"/>
  <c r="AD1193" i="1"/>
  <c r="AD1192" i="1"/>
  <c r="AD1191" i="1"/>
  <c r="AD1189" i="1"/>
  <c r="AD1180" i="1"/>
  <c r="AD1175" i="1"/>
  <c r="AD1172" i="1"/>
  <c r="AD1171" i="1"/>
  <c r="AD1170" i="1"/>
  <c r="AD1169" i="1"/>
  <c r="AD1163" i="1"/>
  <c r="AD1161" i="1"/>
  <c r="AD1160" i="1"/>
  <c r="AD1159" i="1"/>
  <c r="AD1154" i="1"/>
  <c r="AD1153" i="1"/>
  <c r="AD1152" i="1"/>
  <c r="AD1151" i="1"/>
  <c r="AD1150" i="1"/>
  <c r="AD1149" i="1"/>
  <c r="AD1148" i="1"/>
  <c r="AD1147" i="1"/>
  <c r="AD1146" i="1"/>
  <c r="AD1145" i="1"/>
  <c r="AD1143" i="1"/>
  <c r="AD1142" i="1"/>
  <c r="AD1139" i="1"/>
  <c r="AD1126" i="1"/>
  <c r="AD1125" i="1"/>
  <c r="AD1124" i="1"/>
  <c r="AD1123" i="1"/>
  <c r="AD1122" i="1"/>
  <c r="AD1121" i="1"/>
  <c r="AD1114" i="1"/>
  <c r="AD1113" i="1"/>
  <c r="AD1100" i="1"/>
  <c r="AD1099" i="1"/>
  <c r="AD1098" i="1"/>
  <c r="AD1096" i="1"/>
  <c r="AD1095" i="1"/>
  <c r="AD1089" i="1"/>
  <c r="AD1088" i="1"/>
  <c r="AD1083" i="1"/>
  <c r="AD1082" i="1"/>
  <c r="AD1081" i="1"/>
  <c r="AD1080" i="1"/>
  <c r="AD1079" i="1"/>
  <c r="AD1077" i="1"/>
  <c r="AD1076" i="1"/>
  <c r="AD1075" i="1"/>
  <c r="AD1074" i="1"/>
  <c r="AD1071" i="1"/>
  <c r="AD1070" i="1"/>
  <c r="AD1069" i="1"/>
  <c r="AD1065" i="1"/>
  <c r="AD1063" i="1"/>
  <c r="AD1062" i="1"/>
  <c r="AD1061" i="1"/>
  <c r="AD1060" i="1"/>
  <c r="AD1059" i="1"/>
  <c r="AD1056" i="1"/>
  <c r="AD1055" i="1"/>
  <c r="AD1054" i="1"/>
  <c r="AD1052" i="1"/>
  <c r="AD1049" i="1"/>
  <c r="AD1048" i="1"/>
  <c r="AD1047" i="1"/>
  <c r="AD1044" i="1"/>
  <c r="AD1029" i="1"/>
  <c r="AD1024" i="1"/>
  <c r="AD1019" i="1"/>
  <c r="AD1011" i="1"/>
  <c r="AD1010" i="1"/>
  <c r="AD1009" i="1"/>
  <c r="AD1008" i="1"/>
  <c r="AD1007" i="1"/>
  <c r="AD1006" i="1"/>
  <c r="AD1005" i="1"/>
  <c r="AD1003" i="1"/>
  <c r="AD1002" i="1"/>
  <c r="AD1001" i="1"/>
  <c r="AD997" i="1"/>
  <c r="AD996" i="1"/>
  <c r="AD995" i="1"/>
  <c r="AD993" i="1"/>
  <c r="AD992" i="1"/>
  <c r="AD990" i="1"/>
  <c r="AD989" i="1"/>
  <c r="AD988" i="1"/>
  <c r="AD987" i="1"/>
  <c r="AD986" i="1"/>
  <c r="AD985" i="1"/>
  <c r="AD980" i="1"/>
  <c r="AD979" i="1"/>
  <c r="AD978" i="1"/>
  <c r="AD976" i="1"/>
  <c r="AD974" i="1"/>
  <c r="AD973" i="1"/>
  <c r="AD972" i="1"/>
  <c r="AD971" i="1"/>
  <c r="AD970" i="1"/>
  <c r="AD969" i="1"/>
  <c r="AD968" i="1"/>
  <c r="AD967" i="1"/>
  <c r="AD965" i="1"/>
  <c r="AD884" i="1"/>
  <c r="AD848" i="1"/>
  <c r="AD816" i="1"/>
  <c r="AD768" i="1"/>
  <c r="AD767" i="1"/>
  <c r="AD762" i="1"/>
  <c r="AD760" i="1"/>
  <c r="AD759" i="1"/>
  <c r="AD758" i="1"/>
  <c r="AD757" i="1"/>
  <c r="AD754" i="1"/>
  <c r="AD750" i="1"/>
  <c r="AD747" i="1"/>
  <c r="AD746" i="1"/>
  <c r="AD745" i="1"/>
  <c r="AD733" i="1"/>
  <c r="AD719" i="1"/>
  <c r="AD690" i="1"/>
  <c r="AD611" i="1"/>
  <c r="AD610" i="1"/>
  <c r="AD608" i="1"/>
  <c r="V1282" i="1"/>
  <c r="V1278" i="1"/>
  <c r="V1276" i="1"/>
  <c r="U1246" i="1"/>
  <c r="U1243" i="1"/>
  <c r="U1241" i="1"/>
  <c r="V1240" i="1"/>
  <c r="U1239" i="1"/>
  <c r="U1237" i="1"/>
  <c r="V1236" i="1"/>
  <c r="U1235" i="1"/>
  <c r="U1231" i="1"/>
  <c r="U1229" i="1"/>
  <c r="U1227" i="1"/>
  <c r="U1223" i="1"/>
  <c r="V1222" i="1"/>
  <c r="U1221" i="1"/>
  <c r="U1215" i="1"/>
  <c r="V1214" i="1"/>
  <c r="U1213" i="1"/>
  <c r="U1211" i="1"/>
  <c r="V1210" i="1"/>
  <c r="U1209" i="1"/>
  <c r="U1207" i="1"/>
  <c r="V1206" i="1"/>
  <c r="U1205" i="1"/>
  <c r="V1203" i="1"/>
  <c r="V1202" i="1"/>
  <c r="V1201" i="1"/>
  <c r="V1197" i="1"/>
  <c r="V1190" i="1"/>
  <c r="V1187" i="1"/>
  <c r="V1186" i="1"/>
  <c r="V1183" i="1"/>
  <c r="V1181" i="1"/>
  <c r="V1179" i="1"/>
  <c r="V1178" i="1"/>
  <c r="V1176" i="1"/>
  <c r="V1174" i="1"/>
  <c r="V1168" i="1"/>
  <c r="V1167" i="1"/>
  <c r="V1165" i="1"/>
  <c r="V1164" i="1"/>
  <c r="V1156" i="1"/>
  <c r="U1144" i="1"/>
  <c r="V1141" i="1"/>
  <c r="U1138" i="1"/>
  <c r="V1137" i="1"/>
  <c r="U1136" i="1"/>
  <c r="V1135" i="1"/>
  <c r="V1131" i="1"/>
  <c r="V1130" i="1"/>
  <c r="V1128" i="1"/>
  <c r="V1127" i="1"/>
  <c r="V1120" i="1"/>
  <c r="V1119" i="1"/>
  <c r="V1118" i="1"/>
  <c r="V1117" i="1"/>
  <c r="V1116" i="1"/>
  <c r="V1112" i="1"/>
  <c r="V1110" i="1"/>
  <c r="V1109" i="1"/>
  <c r="V1108" i="1"/>
  <c r="V1106" i="1"/>
  <c r="V1105" i="1"/>
  <c r="V1104" i="1"/>
  <c r="V1102" i="1"/>
  <c r="V1101" i="1"/>
  <c r="V1097" i="1"/>
  <c r="V1094" i="1"/>
  <c r="V1093" i="1"/>
  <c r="V1092" i="1"/>
  <c r="V1090" i="1"/>
  <c r="V1085" i="1"/>
  <c r="V1072" i="1"/>
  <c r="V1068" i="1"/>
  <c r="V1066" i="1"/>
  <c r="V1057" i="1"/>
  <c r="V1053" i="1"/>
  <c r="V1050" i="1"/>
  <c r="V1046" i="1"/>
  <c r="V1042" i="1"/>
  <c r="V1041" i="1"/>
  <c r="V1040" i="1"/>
  <c r="V1038" i="1"/>
  <c r="V1037" i="1"/>
  <c r="V1023" i="1"/>
  <c r="V1022" i="1"/>
  <c r="V1020" i="1"/>
  <c r="V1018" i="1"/>
  <c r="V1016" i="1"/>
  <c r="V1015" i="1"/>
  <c r="V1014" i="1"/>
  <c r="V999" i="1"/>
  <c r="V998" i="1"/>
  <c r="V994" i="1"/>
  <c r="V984" i="1"/>
  <c r="V983" i="1"/>
  <c r="V982" i="1"/>
  <c r="V977" i="1"/>
  <c r="V975" i="1"/>
  <c r="V964" i="1"/>
  <c r="V963" i="1"/>
  <c r="V962" i="1"/>
  <c r="V961" i="1"/>
  <c r="V959" i="1"/>
  <c r="V956" i="1"/>
  <c r="V955" i="1"/>
  <c r="V953" i="1"/>
  <c r="V952" i="1"/>
  <c r="V951" i="1"/>
  <c r="V949" i="1"/>
  <c r="V948" i="1"/>
  <c r="V945" i="1"/>
  <c r="V944" i="1"/>
  <c r="V942" i="1"/>
  <c r="V941" i="1"/>
  <c r="V940" i="1"/>
  <c r="V937" i="1"/>
  <c r="V936" i="1"/>
  <c r="V934" i="1"/>
  <c r="V930" i="1"/>
  <c r="V928" i="1"/>
  <c r="V927" i="1"/>
  <c r="V924" i="1"/>
  <c r="V922" i="1"/>
  <c r="V920" i="1"/>
  <c r="V919" i="1"/>
  <c r="V918" i="1"/>
  <c r="U914" i="1"/>
  <c r="U912" i="1"/>
  <c r="V911" i="1"/>
  <c r="U910" i="1"/>
  <c r="U908" i="1"/>
  <c r="V904" i="1"/>
  <c r="U903" i="1"/>
  <c r="U899" i="1"/>
  <c r="V898" i="1"/>
  <c r="U897" i="1"/>
  <c r="U896" i="1"/>
  <c r="U894" i="1"/>
  <c r="V893" i="1"/>
  <c r="U888" i="1"/>
  <c r="V887" i="1"/>
  <c r="B888" i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T886" i="1"/>
  <c r="Q886" i="1"/>
  <c r="O886" i="1"/>
  <c r="M886" i="1"/>
  <c r="L886" i="1"/>
  <c r="K886" i="1"/>
  <c r="J886" i="1"/>
  <c r="O542" i="1"/>
  <c r="M542" i="1"/>
  <c r="L542" i="1"/>
  <c r="K542" i="1"/>
  <c r="J542" i="1"/>
  <c r="H532" i="1"/>
  <c r="B358" i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T356" i="1"/>
  <c r="O356" i="1"/>
  <c r="M356" i="1"/>
  <c r="L356" i="1"/>
  <c r="K356" i="1"/>
  <c r="J356" i="1"/>
  <c r="B342" i="1"/>
  <c r="B343" i="1" s="1"/>
  <c r="B344" i="1" s="1"/>
  <c r="B345" i="1" s="1"/>
  <c r="B346" i="1" s="1"/>
  <c r="B347" i="1" s="1"/>
  <c r="B348" i="1" s="1"/>
  <c r="T341" i="1"/>
  <c r="Q341" i="1"/>
  <c r="O341" i="1"/>
  <c r="M341" i="1"/>
  <c r="L341" i="1"/>
  <c r="K341" i="1"/>
  <c r="J341" i="1"/>
  <c r="B980" i="1" l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AD1036" i="1"/>
  <c r="AD597" i="1"/>
  <c r="AD901" i="1"/>
  <c r="AD905" i="1"/>
  <c r="AD906" i="1"/>
  <c r="AD907" i="1"/>
  <c r="AD926" i="1"/>
  <c r="AD931" i="1"/>
  <c r="AD947" i="1"/>
  <c r="AD957" i="1"/>
  <c r="AD960" i="1"/>
  <c r="V965" i="1"/>
  <c r="V967" i="1"/>
  <c r="V968" i="1"/>
  <c r="V969" i="1"/>
  <c r="V971" i="1"/>
  <c r="V972" i="1"/>
  <c r="V973" i="1"/>
  <c r="V976" i="1"/>
  <c r="V979" i="1"/>
  <c r="V980" i="1"/>
  <c r="V986" i="1"/>
  <c r="V987" i="1"/>
  <c r="V989" i="1"/>
  <c r="V990" i="1"/>
  <c r="V992" i="1"/>
  <c r="V993" i="1"/>
  <c r="V996" i="1"/>
  <c r="V1002" i="1"/>
  <c r="V1003" i="1"/>
  <c r="V1006" i="1"/>
  <c r="V1007" i="1"/>
  <c r="V1008" i="1"/>
  <c r="V1010" i="1"/>
  <c r="V1011" i="1"/>
  <c r="V1019" i="1"/>
  <c r="V1024" i="1"/>
  <c r="V1044" i="1"/>
  <c r="V1048" i="1"/>
  <c r="V1049" i="1"/>
  <c r="V1052" i="1"/>
  <c r="V1054" i="1"/>
  <c r="V1056" i="1"/>
  <c r="V1060" i="1"/>
  <c r="V1061" i="1"/>
  <c r="V1062" i="1"/>
  <c r="V1065" i="1"/>
  <c r="V1069" i="1"/>
  <c r="V1070" i="1"/>
  <c r="V1074" i="1"/>
  <c r="V1075" i="1"/>
  <c r="V1076" i="1"/>
  <c r="V1079" i="1"/>
  <c r="V1081" i="1"/>
  <c r="V1082" i="1"/>
  <c r="V1083" i="1"/>
  <c r="V1088" i="1"/>
  <c r="V1089" i="1"/>
  <c r="V1096" i="1"/>
  <c r="V1098" i="1"/>
  <c r="V1100" i="1"/>
  <c r="V1113" i="1"/>
  <c r="V1114" i="1"/>
  <c r="V1122" i="1"/>
  <c r="V1123" i="1"/>
  <c r="V1124" i="1"/>
  <c r="V1126" i="1"/>
  <c r="V1139" i="1"/>
  <c r="U1142" i="1"/>
  <c r="V1143" i="1"/>
  <c r="V1145" i="1"/>
  <c r="V1146" i="1"/>
  <c r="V1148" i="1"/>
  <c r="V1149" i="1"/>
  <c r="V1150" i="1"/>
  <c r="V1152" i="1"/>
  <c r="V1153" i="1"/>
  <c r="V1154" i="1"/>
  <c r="V1160" i="1"/>
  <c r="V1161" i="1"/>
  <c r="V1163" i="1"/>
  <c r="V1169" i="1"/>
  <c r="V1171" i="1"/>
  <c r="V1172" i="1"/>
  <c r="V1175" i="1"/>
  <c r="V1189" i="1"/>
  <c r="V1191" i="1"/>
  <c r="V1193" i="1"/>
  <c r="V1194" i="1"/>
  <c r="V1195" i="1"/>
  <c r="V1198" i="1"/>
  <c r="V1199" i="1"/>
  <c r="V1218" i="1"/>
  <c r="U1219" i="1"/>
  <c r="V1226" i="1"/>
  <c r="V1228" i="1"/>
  <c r="V1232" i="1"/>
  <c r="U1233" i="1"/>
  <c r="V1244" i="1"/>
  <c r="V1250" i="1"/>
  <c r="V1252" i="1"/>
  <c r="V1254" i="1"/>
  <c r="V1255" i="1"/>
  <c r="V1256" i="1"/>
  <c r="V1258" i="1"/>
  <c r="V1259" i="1"/>
  <c r="V1260" i="1"/>
  <c r="V1262" i="1"/>
  <c r="V1263" i="1"/>
  <c r="V1264" i="1"/>
  <c r="V1266" i="1"/>
  <c r="V1268" i="1"/>
  <c r="V1270" i="1"/>
  <c r="V1271" i="1"/>
  <c r="V1274" i="1"/>
  <c r="V1275" i="1"/>
  <c r="AD441" i="1"/>
  <c r="AD455" i="1"/>
  <c r="AD501" i="1"/>
  <c r="AD505" i="1"/>
  <c r="AD506" i="1"/>
  <c r="AD507" i="1"/>
  <c r="AD508" i="1"/>
  <c r="AD509" i="1"/>
  <c r="AD527" i="1"/>
  <c r="AD1272" i="1"/>
  <c r="AD1277" i="1"/>
  <c r="AD1279" i="1"/>
  <c r="AD1280" i="1"/>
  <c r="AD889" i="1"/>
  <c r="AD1204" i="1"/>
  <c r="AD1078" i="1"/>
  <c r="AD1073" i="1"/>
  <c r="AD1026" i="1"/>
  <c r="AD1000" i="1"/>
  <c r="AD1004" i="1"/>
  <c r="AD1064" i="1"/>
  <c r="AD1058" i="1"/>
  <c r="AD1045" i="1"/>
  <c r="AD1248" i="1"/>
  <c r="AD1012" i="1"/>
  <c r="AD1132" i="1"/>
  <c r="AD1133" i="1"/>
  <c r="B349" i="1"/>
  <c r="B350" i="1" s="1"/>
  <c r="B351" i="1" s="1"/>
  <c r="B352" i="1" s="1"/>
  <c r="B353" i="1" s="1"/>
  <c r="B354" i="1" s="1"/>
  <c r="B355" i="1" s="1"/>
  <c r="V884" i="1"/>
  <c r="U884" i="1"/>
  <c r="AD1225" i="1"/>
  <c r="N1644" i="1"/>
  <c r="AD1217" i="1"/>
  <c r="N1637" i="1"/>
  <c r="AD658" i="1"/>
  <c r="AD1086" i="1"/>
  <c r="AD890" i="1"/>
  <c r="AD891" i="1"/>
  <c r="U733" i="1"/>
  <c r="V733" i="1"/>
  <c r="AD765" i="1"/>
  <c r="AD766" i="1"/>
  <c r="AD769" i="1"/>
  <c r="AD770" i="1"/>
  <c r="AD725" i="1"/>
  <c r="AD457" i="1"/>
  <c r="AD1251" i="1"/>
  <c r="V719" i="1"/>
  <c r="U719" i="1"/>
  <c r="U745" i="1"/>
  <c r="V745" i="1"/>
  <c r="U746" i="1"/>
  <c r="V746" i="1"/>
  <c r="U747" i="1"/>
  <c r="V747" i="1"/>
  <c r="U750" i="1"/>
  <c r="V750" i="1"/>
  <c r="U754" i="1"/>
  <c r="V754" i="1"/>
  <c r="U757" i="1"/>
  <c r="V757" i="1"/>
  <c r="U758" i="1"/>
  <c r="V758" i="1"/>
  <c r="V759" i="1"/>
  <c r="U759" i="1"/>
  <c r="U760" i="1"/>
  <c r="V760" i="1"/>
  <c r="U762" i="1"/>
  <c r="V762" i="1"/>
  <c r="V767" i="1"/>
  <c r="U767" i="1"/>
  <c r="U768" i="1"/>
  <c r="V768" i="1"/>
  <c r="AD1043" i="1"/>
  <c r="B566" i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N326" i="1"/>
  <c r="U816" i="1"/>
  <c r="V816" i="1"/>
  <c r="U848" i="1"/>
  <c r="V848" i="1"/>
  <c r="AD872" i="1"/>
  <c r="AD935" i="1"/>
  <c r="AD706" i="1"/>
  <c r="AD709" i="1"/>
  <c r="AD734" i="1"/>
  <c r="AD736" i="1"/>
  <c r="AD737" i="1"/>
  <c r="AD738" i="1"/>
  <c r="AD739" i="1"/>
  <c r="AD740" i="1"/>
  <c r="AD741" i="1"/>
  <c r="AD742" i="1"/>
  <c r="AD753" i="1"/>
  <c r="AD779" i="1"/>
  <c r="AD780" i="1"/>
  <c r="AD781" i="1"/>
  <c r="AD784" i="1"/>
  <c r="AD785" i="1"/>
  <c r="AD802" i="1"/>
  <c r="AD803" i="1"/>
  <c r="AD808" i="1"/>
  <c r="AD813" i="1"/>
  <c r="AD817" i="1"/>
  <c r="AD844" i="1"/>
  <c r="AD845" i="1"/>
  <c r="AD649" i="1"/>
  <c r="AD664" i="1"/>
  <c r="AD665" i="1"/>
  <c r="AD676" i="1"/>
  <c r="AD677" i="1"/>
  <c r="AD680" i="1"/>
  <c r="AD684" i="1"/>
  <c r="AD686" i="1"/>
  <c r="AD594" i="1"/>
  <c r="AD598" i="1"/>
  <c r="AD607" i="1"/>
  <c r="AD609" i="1"/>
  <c r="AD612" i="1"/>
  <c r="AD613" i="1"/>
  <c r="AD632" i="1"/>
  <c r="AD637" i="1"/>
  <c r="AD642" i="1"/>
  <c r="AD643" i="1"/>
  <c r="AD587" i="1"/>
  <c r="AD592" i="1"/>
  <c r="AD562" i="1"/>
  <c r="AD568" i="1"/>
  <c r="AD571" i="1"/>
  <c r="AD572" i="1"/>
  <c r="AD573" i="1"/>
  <c r="AD535" i="1"/>
  <c r="AD490" i="1"/>
  <c r="AD496" i="1"/>
  <c r="AD489" i="1"/>
  <c r="AD491" i="1"/>
  <c r="AD495" i="1"/>
  <c r="AD498" i="1"/>
  <c r="AD468" i="1"/>
  <c r="AD479" i="1"/>
  <c r="AD469" i="1"/>
  <c r="AD461" i="1"/>
  <c r="AD464" i="1"/>
  <c r="AD459" i="1"/>
  <c r="AD463" i="1"/>
  <c r="AD462" i="1"/>
  <c r="AD418" i="1"/>
  <c r="AD420" i="1"/>
  <c r="AD430" i="1"/>
  <c r="AD431" i="1"/>
  <c r="B391" i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AD401" i="1"/>
  <c r="AD373" i="1"/>
  <c r="T340" i="1"/>
  <c r="J340" i="1"/>
  <c r="J326" i="1" s="1"/>
  <c r="L340" i="1"/>
  <c r="L326" i="1" s="1"/>
  <c r="U948" i="1"/>
  <c r="U1065" i="1"/>
  <c r="U1007" i="1"/>
  <c r="U1179" i="1"/>
  <c r="U1049" i="1"/>
  <c r="U1131" i="1"/>
  <c r="U1206" i="1"/>
  <c r="U1164" i="1"/>
  <c r="U1190" i="1"/>
  <c r="U1244" i="1"/>
  <c r="U904" i="1"/>
  <c r="U936" i="1"/>
  <c r="U1023" i="1"/>
  <c r="U940" i="1"/>
  <c r="U941" i="1"/>
  <c r="U961" i="1"/>
  <c r="U972" i="1"/>
  <c r="U999" i="1"/>
  <c r="U1015" i="1"/>
  <c r="U1041" i="1"/>
  <c r="U1057" i="1"/>
  <c r="U1082" i="1"/>
  <c r="U1123" i="1"/>
  <c r="U1161" i="1"/>
  <c r="U1198" i="1"/>
  <c r="U1236" i="1"/>
  <c r="U887" i="1"/>
  <c r="U893" i="1"/>
  <c r="U919" i="1"/>
  <c r="U927" i="1"/>
  <c r="U952" i="1"/>
  <c r="U968" i="1"/>
  <c r="U976" i="1"/>
  <c r="U987" i="1"/>
  <c r="U993" i="1"/>
  <c r="U1003" i="1"/>
  <c r="U1011" i="1"/>
  <c r="U1019" i="1"/>
  <c r="U1037" i="1"/>
  <c r="U1053" i="1"/>
  <c r="U1061" i="1"/>
  <c r="U1069" i="1"/>
  <c r="U1075" i="1"/>
  <c r="U1089" i="1"/>
  <c r="U1097" i="1"/>
  <c r="U1105" i="1"/>
  <c r="U1113" i="1"/>
  <c r="U1149" i="1"/>
  <c r="U1168" i="1"/>
  <c r="U1175" i="1"/>
  <c r="U1181" i="1"/>
  <c r="U1186" i="1"/>
  <c r="U1194" i="1"/>
  <c r="U1202" i="1"/>
  <c r="U1210" i="1"/>
  <c r="U1218" i="1"/>
  <c r="U1226" i="1"/>
  <c r="U1232" i="1"/>
  <c r="U1240" i="1"/>
  <c r="U1255" i="1"/>
  <c r="U1263" i="1"/>
  <c r="U1271" i="1"/>
  <c r="U898" i="1"/>
  <c r="U911" i="1"/>
  <c r="U956" i="1"/>
  <c r="U1079" i="1"/>
  <c r="U1093" i="1"/>
  <c r="U1101" i="1"/>
  <c r="U1109" i="1"/>
  <c r="U1120" i="1"/>
  <c r="U1127" i="1"/>
  <c r="U1135" i="1"/>
  <c r="V1136" i="1"/>
  <c r="U1137" i="1"/>
  <c r="V1138" i="1"/>
  <c r="U1139" i="1"/>
  <c r="U1141" i="1"/>
  <c r="V1142" i="1"/>
  <c r="U1143" i="1"/>
  <c r="V1144" i="1"/>
  <c r="U1145" i="1"/>
  <c r="U1153" i="1"/>
  <c r="U1214" i="1"/>
  <c r="U1222" i="1"/>
  <c r="U1228" i="1"/>
  <c r="U1259" i="1"/>
  <c r="U1275" i="1"/>
  <c r="V895" i="1"/>
  <c r="U895" i="1"/>
  <c r="V913" i="1"/>
  <c r="U913" i="1"/>
  <c r="V915" i="1"/>
  <c r="U915" i="1"/>
  <c r="V925" i="1"/>
  <c r="U925" i="1"/>
  <c r="V933" i="1"/>
  <c r="U933" i="1"/>
  <c r="V943" i="1"/>
  <c r="U943" i="1"/>
  <c r="V950" i="1"/>
  <c r="U950" i="1"/>
  <c r="V958" i="1"/>
  <c r="U958" i="1"/>
  <c r="V974" i="1"/>
  <c r="U974" i="1"/>
  <c r="V981" i="1"/>
  <c r="U981" i="1"/>
  <c r="V985" i="1"/>
  <c r="U985" i="1"/>
  <c r="V991" i="1"/>
  <c r="U991" i="1"/>
  <c r="V1001" i="1"/>
  <c r="U1001" i="1"/>
  <c r="V1009" i="1"/>
  <c r="U1009" i="1"/>
  <c r="V1017" i="1"/>
  <c r="U1017" i="1"/>
  <c r="V1025" i="1"/>
  <c r="U1025" i="1"/>
  <c r="V1027" i="1"/>
  <c r="U1027" i="1"/>
  <c r="V1029" i="1"/>
  <c r="U1029" i="1"/>
  <c r="V1030" i="1"/>
  <c r="U1030" i="1"/>
  <c r="V1032" i="1"/>
  <c r="U1032" i="1"/>
  <c r="V1034" i="1"/>
  <c r="U1034" i="1"/>
  <c r="V1051" i="1"/>
  <c r="U1051" i="1"/>
  <c r="V1059" i="1"/>
  <c r="U1059" i="1"/>
  <c r="V1067" i="1"/>
  <c r="U1067" i="1"/>
  <c r="V1080" i="1"/>
  <c r="U1080" i="1"/>
  <c r="V1087" i="1"/>
  <c r="U1087" i="1"/>
  <c r="V1095" i="1"/>
  <c r="U1095" i="1"/>
  <c r="V1103" i="1"/>
  <c r="U1103" i="1"/>
  <c r="V1111" i="1"/>
  <c r="U1111" i="1"/>
  <c r="V1121" i="1"/>
  <c r="U1121" i="1"/>
  <c r="V1129" i="1"/>
  <c r="U1129" i="1"/>
  <c r="V1147" i="1"/>
  <c r="U1147" i="1"/>
  <c r="V1166" i="1"/>
  <c r="U1166" i="1"/>
  <c r="V1173" i="1"/>
  <c r="U1173" i="1"/>
  <c r="V1180" i="1"/>
  <c r="U1180" i="1"/>
  <c r="V1184" i="1"/>
  <c r="U1184" i="1"/>
  <c r="V1192" i="1"/>
  <c r="U1192" i="1"/>
  <c r="V1200" i="1"/>
  <c r="U1200" i="1"/>
  <c r="V1208" i="1"/>
  <c r="U1208" i="1"/>
  <c r="V1216" i="1"/>
  <c r="U1216" i="1"/>
  <c r="V1224" i="1"/>
  <c r="U1224" i="1"/>
  <c r="V1230" i="1"/>
  <c r="U1230" i="1"/>
  <c r="V1238" i="1"/>
  <c r="U1238" i="1"/>
  <c r="V1253" i="1"/>
  <c r="U1253" i="1"/>
  <c r="V1261" i="1"/>
  <c r="U1261" i="1"/>
  <c r="V1269" i="1"/>
  <c r="U1269" i="1"/>
  <c r="V892" i="1"/>
  <c r="U892" i="1"/>
  <c r="V900" i="1"/>
  <c r="U900" i="1"/>
  <c r="V902" i="1"/>
  <c r="U902" i="1"/>
  <c r="V909" i="1"/>
  <c r="U909" i="1"/>
  <c r="V917" i="1"/>
  <c r="U917" i="1"/>
  <c r="V921" i="1"/>
  <c r="U921" i="1"/>
  <c r="V929" i="1"/>
  <c r="U929" i="1"/>
  <c r="V938" i="1"/>
  <c r="U938" i="1"/>
  <c r="V946" i="1"/>
  <c r="U946" i="1"/>
  <c r="V954" i="1"/>
  <c r="U954" i="1"/>
  <c r="V970" i="1"/>
  <c r="U970" i="1"/>
  <c r="V978" i="1"/>
  <c r="U978" i="1"/>
  <c r="V988" i="1"/>
  <c r="U988" i="1"/>
  <c r="V995" i="1"/>
  <c r="U995" i="1"/>
  <c r="K340" i="1"/>
  <c r="K326" i="1" s="1"/>
  <c r="M340" i="1"/>
  <c r="M326" i="1" s="1"/>
  <c r="V997" i="1"/>
  <c r="U997" i="1"/>
  <c r="V1005" i="1"/>
  <c r="U1005" i="1"/>
  <c r="V1013" i="1"/>
  <c r="U1013" i="1"/>
  <c r="V1021" i="1"/>
  <c r="U1021" i="1"/>
  <c r="U1028" i="1"/>
  <c r="V1028" i="1"/>
  <c r="U1031" i="1"/>
  <c r="V1031" i="1"/>
  <c r="U1033" i="1"/>
  <c r="V1033" i="1"/>
  <c r="U1035" i="1"/>
  <c r="V1035" i="1"/>
  <c r="V1047" i="1"/>
  <c r="U1047" i="1"/>
  <c r="V1055" i="1"/>
  <c r="U1055" i="1"/>
  <c r="V1063" i="1"/>
  <c r="U1063" i="1"/>
  <c r="V1071" i="1"/>
  <c r="U1071" i="1"/>
  <c r="V1077" i="1"/>
  <c r="U1077" i="1"/>
  <c r="V1084" i="1"/>
  <c r="U1084" i="1"/>
  <c r="V1099" i="1"/>
  <c r="U1099" i="1"/>
  <c r="V1107" i="1"/>
  <c r="U1107" i="1"/>
  <c r="V1115" i="1"/>
  <c r="U1115" i="1"/>
  <c r="V1125" i="1"/>
  <c r="U1125" i="1"/>
  <c r="V1151" i="1"/>
  <c r="U1151" i="1"/>
  <c r="V1159" i="1"/>
  <c r="U1159" i="1"/>
  <c r="V1162" i="1"/>
  <c r="U1162" i="1"/>
  <c r="V1170" i="1"/>
  <c r="U1170" i="1"/>
  <c r="V1177" i="1"/>
  <c r="U1177" i="1"/>
  <c r="V1182" i="1"/>
  <c r="U1182" i="1"/>
  <c r="V1188" i="1"/>
  <c r="U1188" i="1"/>
  <c r="V1196" i="1"/>
  <c r="U1196" i="1"/>
  <c r="V1212" i="1"/>
  <c r="U1212" i="1"/>
  <c r="V1220" i="1"/>
  <c r="U1220" i="1"/>
  <c r="V1242" i="1"/>
  <c r="U1242" i="1"/>
  <c r="V1249" i="1"/>
  <c r="U1249" i="1"/>
  <c r="V1257" i="1"/>
  <c r="U1257" i="1"/>
  <c r="V1265" i="1"/>
  <c r="U1265" i="1"/>
  <c r="V1273" i="1"/>
  <c r="U1273" i="1"/>
  <c r="V1281" i="1"/>
  <c r="U1281" i="1"/>
  <c r="V888" i="1"/>
  <c r="V894" i="1"/>
  <c r="V896" i="1"/>
  <c r="V897" i="1"/>
  <c r="V899" i="1"/>
  <c r="V903" i="1"/>
  <c r="V907" i="1"/>
  <c r="V908" i="1"/>
  <c r="V910" i="1"/>
  <c r="V912" i="1"/>
  <c r="V914" i="1"/>
  <c r="V916" i="1"/>
  <c r="U916" i="1"/>
  <c r="U918" i="1"/>
  <c r="U920" i="1"/>
  <c r="U922" i="1"/>
  <c r="U924" i="1"/>
  <c r="U928" i="1"/>
  <c r="U930" i="1"/>
  <c r="U934" i="1"/>
  <c r="U937" i="1"/>
  <c r="U942" i="1"/>
  <c r="U944" i="1"/>
  <c r="U945" i="1"/>
  <c r="U947" i="1"/>
  <c r="U949" i="1"/>
  <c r="U951" i="1"/>
  <c r="U953" i="1"/>
  <c r="U955" i="1"/>
  <c r="U959" i="1"/>
  <c r="U962" i="1"/>
  <c r="U963" i="1"/>
  <c r="U964" i="1"/>
  <c r="U965" i="1"/>
  <c r="U967" i="1"/>
  <c r="U969" i="1"/>
  <c r="U971" i="1"/>
  <c r="U973" i="1"/>
  <c r="U975" i="1"/>
  <c r="U977" i="1"/>
  <c r="U979" i="1"/>
  <c r="U980" i="1"/>
  <c r="U982" i="1"/>
  <c r="U983" i="1"/>
  <c r="U984" i="1"/>
  <c r="U986" i="1"/>
  <c r="U989" i="1"/>
  <c r="U990" i="1"/>
  <c r="U992" i="1"/>
  <c r="U994" i="1"/>
  <c r="U996" i="1"/>
  <c r="U998" i="1"/>
  <c r="U1002" i="1"/>
  <c r="U1006" i="1"/>
  <c r="U1008" i="1"/>
  <c r="U1010" i="1"/>
  <c r="U1014" i="1"/>
  <c r="U1016" i="1"/>
  <c r="U1018" i="1"/>
  <c r="U1020" i="1"/>
  <c r="U1022" i="1"/>
  <c r="U1024" i="1"/>
  <c r="U1038" i="1"/>
  <c r="U1040" i="1"/>
  <c r="U1042" i="1"/>
  <c r="U1044" i="1"/>
  <c r="U1046" i="1"/>
  <c r="U1048" i="1"/>
  <c r="U1050" i="1"/>
  <c r="U1052" i="1"/>
  <c r="U1054" i="1"/>
  <c r="U1056" i="1"/>
  <c r="U1060" i="1"/>
  <c r="U1062" i="1"/>
  <c r="U1066" i="1"/>
  <c r="U1068" i="1"/>
  <c r="U1070" i="1"/>
  <c r="U1072" i="1"/>
  <c r="U1074" i="1"/>
  <c r="U1076" i="1"/>
  <c r="U1081" i="1"/>
  <c r="U1083" i="1"/>
  <c r="U1085" i="1"/>
  <c r="U1088" i="1"/>
  <c r="U1090" i="1"/>
  <c r="U1092" i="1"/>
  <c r="U1094" i="1"/>
  <c r="U1096" i="1"/>
  <c r="U1098" i="1"/>
  <c r="U1100" i="1"/>
  <c r="U1102" i="1"/>
  <c r="U1104" i="1"/>
  <c r="U1106" i="1"/>
  <c r="U1108" i="1"/>
  <c r="U1110" i="1"/>
  <c r="U1112" i="1"/>
  <c r="U1114" i="1"/>
  <c r="U1116" i="1"/>
  <c r="U1117" i="1"/>
  <c r="U1118" i="1"/>
  <c r="U1119" i="1"/>
  <c r="U1122" i="1"/>
  <c r="U1124" i="1"/>
  <c r="U1126" i="1"/>
  <c r="U1128" i="1"/>
  <c r="U1130" i="1"/>
  <c r="U1146" i="1"/>
  <c r="U1148" i="1"/>
  <c r="U1150" i="1"/>
  <c r="U1152" i="1"/>
  <c r="U1154" i="1"/>
  <c r="U1156" i="1"/>
  <c r="U1160" i="1"/>
  <c r="U1163" i="1"/>
  <c r="U1165" i="1"/>
  <c r="U1167" i="1"/>
  <c r="U1169" i="1"/>
  <c r="U1171" i="1"/>
  <c r="U1172" i="1"/>
  <c r="U1174" i="1"/>
  <c r="U1176" i="1"/>
  <c r="U1178" i="1"/>
  <c r="U1183" i="1"/>
  <c r="U1187" i="1"/>
  <c r="U1189" i="1"/>
  <c r="U1191" i="1"/>
  <c r="U1193" i="1"/>
  <c r="U1195" i="1"/>
  <c r="U1197" i="1"/>
  <c r="U1199" i="1"/>
  <c r="U1201" i="1"/>
  <c r="U1203" i="1"/>
  <c r="V1205" i="1"/>
  <c r="V1207" i="1"/>
  <c r="V1209" i="1"/>
  <c r="V1211" i="1"/>
  <c r="V1213" i="1"/>
  <c r="V1215" i="1"/>
  <c r="V1219" i="1"/>
  <c r="V1221" i="1"/>
  <c r="V1223" i="1"/>
  <c r="V1227" i="1"/>
  <c r="V1229" i="1"/>
  <c r="V1231" i="1"/>
  <c r="V1233" i="1"/>
  <c r="V1235" i="1"/>
  <c r="V1237" i="1"/>
  <c r="V1239" i="1"/>
  <c r="V1241" i="1"/>
  <c r="V1243" i="1"/>
  <c r="V1246" i="1"/>
  <c r="U1250" i="1"/>
  <c r="U1252" i="1"/>
  <c r="U1254" i="1"/>
  <c r="U1256" i="1"/>
  <c r="U1258" i="1"/>
  <c r="U1260" i="1"/>
  <c r="U1262" i="1"/>
  <c r="U1264" i="1"/>
  <c r="U1266" i="1"/>
  <c r="U1268" i="1"/>
  <c r="U1270" i="1"/>
  <c r="U1274" i="1"/>
  <c r="U1276" i="1"/>
  <c r="U1278" i="1"/>
  <c r="U1282" i="1"/>
  <c r="B411" i="1" l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999" i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607" i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V966" i="1"/>
  <c r="AD966" i="1"/>
  <c r="U1267" i="1"/>
  <c r="AD1267" i="1"/>
  <c r="U923" i="1"/>
  <c r="AD923" i="1"/>
  <c r="V905" i="1"/>
  <c r="U960" i="1"/>
  <c r="U1280" i="1"/>
  <c r="V1204" i="1"/>
  <c r="U1058" i="1"/>
  <c r="V906" i="1"/>
  <c r="U901" i="1"/>
  <c r="U1073" i="1"/>
  <c r="V931" i="1"/>
  <c r="V926" i="1"/>
  <c r="V957" i="1"/>
  <c r="V935" i="1"/>
  <c r="V923" i="1"/>
  <c r="V1277" i="1"/>
  <c r="V960" i="1"/>
  <c r="V947" i="1"/>
  <c r="U907" i="1"/>
  <c r="U905" i="1"/>
  <c r="R886" i="1"/>
  <c r="U957" i="1"/>
  <c r="U906" i="1"/>
  <c r="V901" i="1"/>
  <c r="U844" i="1"/>
  <c r="V813" i="1"/>
  <c r="V802" i="1"/>
  <c r="V784" i="1"/>
  <c r="V780" i="1"/>
  <c r="V753" i="1"/>
  <c r="V741" i="1"/>
  <c r="U739" i="1"/>
  <c r="V737" i="1"/>
  <c r="V734" i="1"/>
  <c r="V706" i="1"/>
  <c r="V725" i="1"/>
  <c r="V769" i="1"/>
  <c r="U765" i="1"/>
  <c r="U890" i="1"/>
  <c r="V1133" i="1"/>
  <c r="V1012" i="1"/>
  <c r="V1045" i="1"/>
  <c r="V1064" i="1"/>
  <c r="V1004" i="1"/>
  <c r="V1078" i="1"/>
  <c r="V1279" i="1"/>
  <c r="V1272" i="1"/>
  <c r="AD341" i="1"/>
  <c r="V845" i="1"/>
  <c r="V817" i="1"/>
  <c r="V808" i="1"/>
  <c r="U803" i="1"/>
  <c r="U785" i="1"/>
  <c r="U781" i="1"/>
  <c r="U779" i="1"/>
  <c r="V742" i="1"/>
  <c r="V740" i="1"/>
  <c r="V738" i="1"/>
  <c r="V736" i="1"/>
  <c r="V709" i="1"/>
  <c r="U872" i="1"/>
  <c r="V770" i="1"/>
  <c r="V766" i="1"/>
  <c r="V891" i="1"/>
  <c r="V1086" i="1"/>
  <c r="U1217" i="1"/>
  <c r="U1225" i="1"/>
  <c r="V1132" i="1"/>
  <c r="V1058" i="1"/>
  <c r="U966" i="1"/>
  <c r="V1000" i="1"/>
  <c r="V1073" i="1"/>
  <c r="V1280" i="1"/>
  <c r="V1267" i="1"/>
  <c r="AD465" i="1"/>
  <c r="U1000" i="1"/>
  <c r="U1204" i="1"/>
  <c r="U1277" i="1"/>
  <c r="U1272" i="1"/>
  <c r="U889" i="1"/>
  <c r="U1045" i="1"/>
  <c r="U1279" i="1"/>
  <c r="U1004" i="1"/>
  <c r="U926" i="1"/>
  <c r="V889" i="1"/>
  <c r="U1078" i="1"/>
  <c r="V1026" i="1"/>
  <c r="U1064" i="1"/>
  <c r="U1133" i="1"/>
  <c r="U1026" i="1"/>
  <c r="AD939" i="1"/>
  <c r="AD566" i="1"/>
  <c r="AD932" i="1"/>
  <c r="AD1039" i="1"/>
  <c r="U1248" i="1"/>
  <c r="V1248" i="1"/>
  <c r="U1132" i="1"/>
  <c r="U1012" i="1"/>
  <c r="V765" i="1"/>
  <c r="V1217" i="1"/>
  <c r="V1225" i="1"/>
  <c r="U769" i="1"/>
  <c r="U766" i="1"/>
  <c r="U1086" i="1"/>
  <c r="V890" i="1"/>
  <c r="U891" i="1"/>
  <c r="AD657" i="1"/>
  <c r="AD692" i="1"/>
  <c r="AD691" i="1"/>
  <c r="AD359" i="1"/>
  <c r="U725" i="1"/>
  <c r="AD358" i="1"/>
  <c r="AD456" i="1"/>
  <c r="R356" i="1"/>
  <c r="AD565" i="1"/>
  <c r="U770" i="1"/>
  <c r="V1251" i="1"/>
  <c r="U1251" i="1"/>
  <c r="U1043" i="1"/>
  <c r="V1043" i="1"/>
  <c r="V1036" i="1"/>
  <c r="U1036" i="1"/>
  <c r="U931" i="1"/>
  <c r="V781" i="1"/>
  <c r="U742" i="1"/>
  <c r="U738" i="1"/>
  <c r="V803" i="1"/>
  <c r="U709" i="1"/>
  <c r="U817" i="1"/>
  <c r="V739" i="1"/>
  <c r="U935" i="1"/>
  <c r="U753" i="1"/>
  <c r="U741" i="1"/>
  <c r="U706" i="1"/>
  <c r="U813" i="1"/>
  <c r="U784" i="1"/>
  <c r="V844" i="1"/>
  <c r="U734" i="1"/>
  <c r="V872" i="1"/>
  <c r="V779" i="1"/>
  <c r="U736" i="1"/>
  <c r="U845" i="1"/>
  <c r="U780" i="1"/>
  <c r="U737" i="1"/>
  <c r="U802" i="1"/>
  <c r="V785" i="1"/>
  <c r="U740" i="1"/>
  <c r="U808" i="1"/>
  <c r="AD553" i="1"/>
  <c r="AD554" i="1"/>
  <c r="AD687" i="1"/>
  <c r="AD675" i="1"/>
  <c r="AD659" i="1"/>
  <c r="AD672" i="1"/>
  <c r="O77" i="1"/>
  <c r="B423" i="1" l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1030" i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721" i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U932" i="1"/>
  <c r="V939" i="1"/>
  <c r="V932" i="1"/>
  <c r="U939" i="1"/>
  <c r="AD366" i="1"/>
  <c r="V1039" i="1"/>
  <c r="U1039" i="1"/>
  <c r="AD577" i="1"/>
  <c r="AA1318" i="1"/>
  <c r="R542" i="1"/>
  <c r="T14" i="1"/>
  <c r="T13" i="1" s="1"/>
  <c r="T1283" i="1"/>
  <c r="T286" i="1"/>
  <c r="T192" i="1"/>
  <c r="T147" i="1"/>
  <c r="B458" i="1" l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805" i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1150" i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T146" i="1"/>
  <c r="B486" i="1" l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1183" i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AD1443" i="1"/>
  <c r="B1228" i="1" l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524" i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AD1392" i="1"/>
  <c r="AD1410" i="1"/>
  <c r="AD1394" i="1"/>
  <c r="AD1411" i="1"/>
  <c r="AD1457" i="1"/>
  <c r="AD1453" i="1"/>
  <c r="AD1329" i="1" l="1"/>
  <c r="AD1320" i="1"/>
  <c r="V368" i="1"/>
  <c r="U368" i="1"/>
  <c r="V367" i="1"/>
  <c r="U367" i="1"/>
  <c r="V1394" i="1"/>
  <c r="U1410" i="1" l="1"/>
  <c r="V1453" i="1"/>
  <c r="V1392" i="1"/>
  <c r="U1394" i="1"/>
  <c r="V1457" i="1"/>
  <c r="V1411" i="1"/>
  <c r="U1457" i="1"/>
  <c r="U1392" i="1"/>
  <c r="U1453" i="1"/>
  <c r="U1411" i="1"/>
  <c r="V1410" i="1"/>
  <c r="V375" i="1"/>
  <c r="U375" i="1"/>
  <c r="V458" i="1"/>
  <c r="U458" i="1"/>
  <c r="V494" i="1"/>
  <c r="U494" i="1"/>
  <c r="V445" i="1"/>
  <c r="U445" i="1"/>
  <c r="V498" i="1"/>
  <c r="U498" i="1"/>
  <c r="U1320" i="1"/>
  <c r="V1320" i="1"/>
  <c r="V493" i="1" l="1"/>
  <c r="U493" i="1"/>
  <c r="AD1697" i="1" l="1"/>
  <c r="AD1695" i="1"/>
  <c r="AD1694" i="1"/>
  <c r="AD1690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4" i="1"/>
  <c r="AD1653" i="1"/>
  <c r="AD1652" i="1"/>
  <c r="AD1651" i="1"/>
  <c r="AD1649" i="1"/>
  <c r="AD1648" i="1"/>
  <c r="AD1647" i="1"/>
  <c r="AD1646" i="1"/>
  <c r="AD1645" i="1"/>
  <c r="AD1644" i="1"/>
  <c r="AD1642" i="1"/>
  <c r="AD1640" i="1"/>
  <c r="AD1639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7" i="1"/>
  <c r="AD1586" i="1"/>
  <c r="AD1583" i="1"/>
  <c r="AD1582" i="1"/>
  <c r="AD1581" i="1"/>
  <c r="AD1579" i="1"/>
  <c r="AD1577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2" i="1"/>
  <c r="AD1561" i="1"/>
  <c r="AD1560" i="1"/>
  <c r="AD1558" i="1"/>
  <c r="AD1557" i="1"/>
  <c r="AD1556" i="1"/>
  <c r="AD1554" i="1"/>
  <c r="AD1553" i="1"/>
  <c r="AD1552" i="1"/>
  <c r="AD1550" i="1"/>
  <c r="AD1549" i="1"/>
  <c r="AD1548" i="1"/>
  <c r="AD1547" i="1"/>
  <c r="AD1546" i="1"/>
  <c r="AD1545" i="1"/>
  <c r="AD1541" i="1"/>
  <c r="AD1540" i="1"/>
  <c r="AD1538" i="1"/>
  <c r="AD1537" i="1"/>
  <c r="AD1536" i="1"/>
  <c r="AD1535" i="1"/>
  <c r="AD1534" i="1"/>
  <c r="AD1532" i="1"/>
  <c r="AD1531" i="1"/>
  <c r="AD1530" i="1"/>
  <c r="AD1529" i="1"/>
  <c r="AD1527" i="1"/>
  <c r="AD1526" i="1"/>
  <c r="AD1525" i="1"/>
  <c r="AD1523" i="1"/>
  <c r="AD1522" i="1"/>
  <c r="AD1521" i="1"/>
  <c r="AD1513" i="1"/>
  <c r="AD1512" i="1"/>
  <c r="AD1511" i="1"/>
  <c r="AD1510" i="1"/>
  <c r="AD1509" i="1"/>
  <c r="AD1508" i="1"/>
  <c r="AD1507" i="1"/>
  <c r="AD1505" i="1"/>
  <c r="AD1498" i="1"/>
  <c r="AD1496" i="1"/>
  <c r="AD1494" i="1"/>
  <c r="AD1492" i="1"/>
  <c r="AD1488" i="1"/>
  <c r="AD1486" i="1"/>
  <c r="AD1476" i="1"/>
  <c r="AD1475" i="1"/>
  <c r="AD1474" i="1"/>
  <c r="AD1473" i="1"/>
  <c r="AD1471" i="1"/>
  <c r="AD1470" i="1"/>
  <c r="AD1469" i="1"/>
  <c r="AD1468" i="1"/>
  <c r="AD1467" i="1"/>
  <c r="AD1466" i="1"/>
  <c r="AD1464" i="1"/>
  <c r="AD1463" i="1"/>
  <c r="AD1462" i="1"/>
  <c r="AD1461" i="1"/>
  <c r="AD1458" i="1"/>
  <c r="AD1456" i="1"/>
  <c r="AD1447" i="1"/>
  <c r="AD1445" i="1"/>
  <c r="AD1444" i="1"/>
  <c r="AD1435" i="1"/>
  <c r="AD1434" i="1"/>
  <c r="AD1433" i="1"/>
  <c r="AD1432" i="1"/>
  <c r="AD1423" i="1"/>
  <c r="AD1420" i="1"/>
  <c r="AD1417" i="1"/>
  <c r="AD1416" i="1"/>
  <c r="AD1415" i="1"/>
  <c r="AD1414" i="1"/>
  <c r="AD1413" i="1"/>
  <c r="AD1412" i="1"/>
  <c r="AD1409" i="1"/>
  <c r="AD1408" i="1"/>
  <c r="AD1406" i="1"/>
  <c r="AD1405" i="1"/>
  <c r="AD1404" i="1"/>
  <c r="AD1403" i="1"/>
  <c r="AD1402" i="1"/>
  <c r="AD1400" i="1"/>
  <c r="AD1399" i="1"/>
  <c r="AD1398" i="1"/>
  <c r="AD1397" i="1"/>
  <c r="AD1396" i="1"/>
  <c r="AD1395" i="1"/>
  <c r="AD1391" i="1"/>
  <c r="AD1390" i="1"/>
  <c r="AD1389" i="1"/>
  <c r="AD1388" i="1"/>
  <c r="AD1387" i="1"/>
  <c r="AD1386" i="1"/>
  <c r="AD1385" i="1"/>
  <c r="AD1384" i="1"/>
  <c r="AD1383" i="1"/>
  <c r="AD1381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284" i="1"/>
  <c r="AF1424" i="1" l="1"/>
  <c r="AE1424" i="1"/>
  <c r="AD1693" i="1"/>
  <c r="AF1693" i="1"/>
  <c r="AE1693" i="1"/>
  <c r="AD1289" i="1"/>
  <c r="AD1291" i="1"/>
  <c r="AD1304" i="1"/>
  <c r="AD1308" i="1"/>
  <c r="AD1314" i="1"/>
  <c r="AD1323" i="1"/>
  <c r="AD1325" i="1"/>
  <c r="AD1331" i="1"/>
  <c r="AD1334" i="1"/>
  <c r="AD1337" i="1"/>
  <c r="AD1290" i="1"/>
  <c r="AD1294" i="1"/>
  <c r="AD1297" i="1"/>
  <c r="AD1300" i="1"/>
  <c r="AD1305" i="1"/>
  <c r="AD1322" i="1"/>
  <c r="AD1332" i="1"/>
  <c r="AD1689" i="1"/>
  <c r="AD1285" i="1"/>
  <c r="AD1330" i="1"/>
  <c r="AD1315" i="1"/>
  <c r="AD1321" i="1"/>
  <c r="AD1585" i="1"/>
  <c r="AD1555" i="1"/>
  <c r="AD1543" i="1"/>
  <c r="AD1544" i="1"/>
  <c r="AD1539" i="1"/>
  <c r="AD1455" i="1"/>
  <c r="AD1454" i="1"/>
  <c r="AD1448" i="1"/>
  <c r="AD1422" i="1"/>
  <c r="AD1421" i="1"/>
  <c r="AD1418" i="1"/>
  <c r="AD1419" i="1"/>
  <c r="AD1376" i="1"/>
  <c r="U1284" i="1"/>
  <c r="AD1292" i="1"/>
  <c r="AD1310" i="1"/>
  <c r="AD1312" i="1"/>
  <c r="AD1319" i="1"/>
  <c r="AD1336" i="1"/>
  <c r="AD1424" i="1"/>
  <c r="AD1478" i="1"/>
  <c r="AD1288" i="1"/>
  <c r="AD1293" i="1"/>
  <c r="AD1295" i="1"/>
  <c r="AD1311" i="1"/>
  <c r="AD1327" i="1"/>
  <c r="AD1459" i="1"/>
  <c r="AD1480" i="1"/>
  <c r="AD1286" i="1"/>
  <c r="AD1298" i="1"/>
  <c r="AD1676" i="1"/>
  <c r="AD1678" i="1"/>
  <c r="AD1680" i="1"/>
  <c r="AD1682" i="1"/>
  <c r="AD1684" i="1"/>
  <c r="AD1675" i="1"/>
  <c r="AD1677" i="1"/>
  <c r="AD1679" i="1"/>
  <c r="AD1681" i="1"/>
  <c r="AD1683" i="1"/>
  <c r="AD1377" i="1"/>
  <c r="AD1379" i="1"/>
  <c r="AD1427" i="1"/>
  <c r="AD1429" i="1"/>
  <c r="AD1431" i="1"/>
  <c r="AD1436" i="1"/>
  <c r="AD1481" i="1"/>
  <c r="AD1483" i="1"/>
  <c r="AD1485" i="1"/>
  <c r="AD1487" i="1"/>
  <c r="AD1489" i="1"/>
  <c r="AD1491" i="1"/>
  <c r="AD1493" i="1"/>
  <c r="AD1495" i="1"/>
  <c r="AD1497" i="1"/>
  <c r="AD1516" i="1"/>
  <c r="AD1518" i="1"/>
  <c r="AD1520" i="1"/>
  <c r="AD1563" i="1"/>
  <c r="AD1580" i="1"/>
  <c r="AD1584" i="1"/>
  <c r="AD1636" i="1"/>
  <c r="AD1638" i="1"/>
  <c r="AD1641" i="1"/>
  <c r="AD1686" i="1"/>
  <c r="AD1688" i="1"/>
  <c r="AD1692" i="1"/>
  <c r="AD1696" i="1"/>
  <c r="AD1378" i="1"/>
  <c r="AD1382" i="1"/>
  <c r="AD1426" i="1"/>
  <c r="AD1428" i="1"/>
  <c r="AD1430" i="1"/>
  <c r="AD1437" i="1"/>
  <c r="AD1450" i="1"/>
  <c r="AD1460" i="1"/>
  <c r="AD1472" i="1"/>
  <c r="AD1482" i="1"/>
  <c r="AD1484" i="1"/>
  <c r="AD1490" i="1"/>
  <c r="AD1514" i="1"/>
  <c r="AD1517" i="1"/>
  <c r="AD1519" i="1"/>
  <c r="AD1635" i="1"/>
  <c r="AD1637" i="1"/>
  <c r="AD1655" i="1"/>
  <c r="AD1687" i="1"/>
  <c r="AD1691" i="1"/>
  <c r="AD1643" i="1"/>
  <c r="AD1533" i="1"/>
  <c r="AD1685" i="1"/>
  <c r="S192" i="1"/>
  <c r="V292" i="1"/>
  <c r="U292" i="1"/>
  <c r="V369" i="1"/>
  <c r="U369" i="1"/>
  <c r="V495" i="1"/>
  <c r="U495" i="1"/>
  <c r="O1283" i="1"/>
  <c r="O340" i="1" s="1"/>
  <c r="O326" i="1" s="1"/>
  <c r="O286" i="1" s="1"/>
  <c r="AD1442" i="1" l="1"/>
  <c r="AF1442" i="1"/>
  <c r="AE1442" i="1"/>
  <c r="AF1425" i="1"/>
  <c r="AE1425" i="1"/>
  <c r="AD1576" i="1"/>
  <c r="AF1576" i="1"/>
  <c r="AE1576" i="1"/>
  <c r="AD1446" i="1"/>
  <c r="AF1446" i="1"/>
  <c r="AE1446" i="1"/>
  <c r="AD1401" i="1"/>
  <c r="AE1401" i="1"/>
  <c r="AF1401" i="1"/>
  <c r="AB1449" i="1"/>
  <c r="AB1283" i="1" s="1"/>
  <c r="AF1449" i="1"/>
  <c r="AE1449" i="1"/>
  <c r="AD1440" i="1"/>
  <c r="AF1440" i="1"/>
  <c r="AE1440" i="1"/>
  <c r="AD1578" i="1"/>
  <c r="AF1578" i="1"/>
  <c r="AE1578" i="1"/>
  <c r="AD1441" i="1"/>
  <c r="AF1441" i="1"/>
  <c r="AE1441" i="1"/>
  <c r="AD1407" i="1"/>
  <c r="AE1407" i="1"/>
  <c r="AF1407" i="1"/>
  <c r="AE1380" i="1"/>
  <c r="AF1380" i="1"/>
  <c r="AD1317" i="1"/>
  <c r="AD1318" i="1"/>
  <c r="AD1559" i="1"/>
  <c r="AD1542" i="1"/>
  <c r="R192" i="1"/>
  <c r="R146" i="1" s="1"/>
  <c r="U1319" i="1"/>
  <c r="V1319" i="1"/>
  <c r="AD1339" i="1"/>
  <c r="AD1449" i="1"/>
  <c r="AD1425" i="1"/>
  <c r="AD1326" i="1"/>
  <c r="AD1324" i="1"/>
  <c r="U306" i="1"/>
  <c r="U308" i="1"/>
  <c r="V297" i="1"/>
  <c r="V306" i="1"/>
  <c r="V308" i="1"/>
  <c r="U297" i="1"/>
  <c r="N192" i="1"/>
  <c r="V294" i="1"/>
  <c r="U294" i="1"/>
  <c r="U291" i="1"/>
  <c r="V291" i="1"/>
  <c r="P286" i="1"/>
  <c r="U698" i="1"/>
  <c r="V698" i="1"/>
  <c r="U696" i="1"/>
  <c r="V696" i="1"/>
  <c r="U693" i="1"/>
  <c r="V693" i="1"/>
  <c r="U692" i="1"/>
  <c r="V692" i="1"/>
  <c r="U690" i="1"/>
  <c r="V690" i="1"/>
  <c r="U688" i="1"/>
  <c r="V688" i="1"/>
  <c r="U686" i="1"/>
  <c r="V686" i="1"/>
  <c r="U685" i="1"/>
  <c r="V685" i="1"/>
  <c r="U683" i="1"/>
  <c r="V683" i="1"/>
  <c r="U681" i="1"/>
  <c r="V681" i="1"/>
  <c r="U679" i="1"/>
  <c r="V679" i="1"/>
  <c r="U677" i="1"/>
  <c r="V677" i="1"/>
  <c r="U675" i="1"/>
  <c r="V675" i="1"/>
  <c r="U673" i="1"/>
  <c r="V673" i="1"/>
  <c r="U671" i="1"/>
  <c r="V671" i="1"/>
  <c r="U669" i="1"/>
  <c r="V669" i="1"/>
  <c r="U667" i="1"/>
  <c r="V667" i="1"/>
  <c r="U665" i="1"/>
  <c r="V665" i="1"/>
  <c r="U663" i="1"/>
  <c r="V663" i="1"/>
  <c r="U661" i="1"/>
  <c r="V661" i="1"/>
  <c r="U659" i="1"/>
  <c r="V659" i="1"/>
  <c r="U657" i="1"/>
  <c r="V657" i="1"/>
  <c r="U655" i="1"/>
  <c r="V655" i="1"/>
  <c r="U653" i="1"/>
  <c r="V653" i="1"/>
  <c r="U651" i="1"/>
  <c r="V651" i="1"/>
  <c r="U649" i="1"/>
  <c r="V649" i="1"/>
  <c r="U646" i="1"/>
  <c r="V646" i="1"/>
  <c r="U644" i="1"/>
  <c r="V644" i="1"/>
  <c r="U642" i="1"/>
  <c r="V642" i="1"/>
  <c r="U640" i="1"/>
  <c r="V640" i="1"/>
  <c r="U637" i="1"/>
  <c r="V637" i="1"/>
  <c r="U635" i="1"/>
  <c r="V635" i="1"/>
  <c r="U634" i="1"/>
  <c r="V634" i="1"/>
  <c r="U632" i="1"/>
  <c r="V632" i="1"/>
  <c r="U630" i="1"/>
  <c r="V630" i="1"/>
  <c r="U628" i="1"/>
  <c r="V628" i="1"/>
  <c r="V626" i="1"/>
  <c r="U626" i="1"/>
  <c r="V624" i="1"/>
  <c r="U624" i="1"/>
  <c r="V622" i="1"/>
  <c r="U622" i="1"/>
  <c r="V620" i="1"/>
  <c r="U620" i="1"/>
  <c r="V618" i="1"/>
  <c r="U618" i="1"/>
  <c r="V616" i="1"/>
  <c r="U616" i="1"/>
  <c r="V614" i="1"/>
  <c r="U614" i="1"/>
  <c r="V613" i="1"/>
  <c r="U613" i="1"/>
  <c r="V610" i="1"/>
  <c r="U610" i="1"/>
  <c r="V608" i="1"/>
  <c r="U608" i="1"/>
  <c r="V605" i="1"/>
  <c r="U605" i="1"/>
  <c r="V603" i="1"/>
  <c r="U603" i="1"/>
  <c r="V601" i="1"/>
  <c r="U601" i="1"/>
  <c r="V599" i="1"/>
  <c r="U599" i="1"/>
  <c r="V597" i="1"/>
  <c r="U597" i="1"/>
  <c r="V595" i="1"/>
  <c r="U595" i="1"/>
  <c r="V592" i="1"/>
  <c r="U592" i="1"/>
  <c r="V590" i="1"/>
  <c r="U590" i="1"/>
  <c r="V588" i="1"/>
  <c r="U588" i="1"/>
  <c r="V586" i="1"/>
  <c r="U586" i="1"/>
  <c r="V583" i="1"/>
  <c r="U583" i="1"/>
  <c r="V582" i="1"/>
  <c r="U582" i="1"/>
  <c r="V580" i="1"/>
  <c r="U580" i="1"/>
  <c r="V578" i="1"/>
  <c r="U578" i="1"/>
  <c r="V576" i="1"/>
  <c r="U576" i="1"/>
  <c r="V574" i="1"/>
  <c r="U574" i="1"/>
  <c r="V572" i="1"/>
  <c r="U572" i="1"/>
  <c r="V570" i="1"/>
  <c r="U570" i="1"/>
  <c r="V568" i="1"/>
  <c r="U568" i="1"/>
  <c r="V566" i="1"/>
  <c r="U566" i="1"/>
  <c r="V564" i="1"/>
  <c r="U564" i="1"/>
  <c r="V561" i="1"/>
  <c r="U561" i="1"/>
  <c r="V558" i="1"/>
  <c r="U558" i="1"/>
  <c r="V556" i="1"/>
  <c r="U556" i="1"/>
  <c r="V554" i="1"/>
  <c r="U554" i="1"/>
  <c r="V553" i="1"/>
  <c r="U553" i="1"/>
  <c r="V551" i="1"/>
  <c r="U551" i="1"/>
  <c r="V549" i="1"/>
  <c r="U549" i="1"/>
  <c r="V546" i="1"/>
  <c r="U546" i="1"/>
  <c r="V544" i="1"/>
  <c r="U544" i="1"/>
  <c r="V540" i="1"/>
  <c r="U540" i="1"/>
  <c r="V538" i="1"/>
  <c r="U538" i="1"/>
  <c r="V536" i="1"/>
  <c r="U536" i="1"/>
  <c r="V535" i="1"/>
  <c r="U535" i="1"/>
  <c r="V533" i="1"/>
  <c r="U533" i="1"/>
  <c r="V531" i="1"/>
  <c r="U531" i="1"/>
  <c r="V529" i="1"/>
  <c r="U529" i="1"/>
  <c r="V526" i="1"/>
  <c r="U526" i="1"/>
  <c r="V524" i="1"/>
  <c r="U524" i="1"/>
  <c r="V522" i="1"/>
  <c r="U522" i="1"/>
  <c r="V520" i="1"/>
  <c r="U520" i="1"/>
  <c r="V518" i="1"/>
  <c r="U518" i="1"/>
  <c r="V516" i="1"/>
  <c r="U516" i="1"/>
  <c r="V514" i="1"/>
  <c r="U514" i="1"/>
  <c r="V512" i="1"/>
  <c r="U512" i="1"/>
  <c r="V509" i="1"/>
  <c r="U509" i="1"/>
  <c r="U507" i="1"/>
  <c r="V507" i="1"/>
  <c r="V505" i="1"/>
  <c r="U505" i="1"/>
  <c r="U503" i="1"/>
  <c r="V503" i="1"/>
  <c r="V500" i="1"/>
  <c r="U500" i="1"/>
  <c r="V497" i="1"/>
  <c r="U497" i="1"/>
  <c r="V491" i="1"/>
  <c r="U491" i="1"/>
  <c r="V489" i="1"/>
  <c r="U489" i="1"/>
  <c r="V487" i="1"/>
  <c r="U487" i="1"/>
  <c r="V486" i="1"/>
  <c r="U486" i="1"/>
  <c r="V484" i="1"/>
  <c r="U484" i="1"/>
  <c r="V482" i="1"/>
  <c r="U482" i="1"/>
  <c r="V480" i="1"/>
  <c r="U480" i="1"/>
  <c r="V479" i="1"/>
  <c r="U479" i="1"/>
  <c r="V477" i="1"/>
  <c r="U477" i="1"/>
  <c r="V475" i="1"/>
  <c r="U475" i="1"/>
  <c r="V473" i="1"/>
  <c r="U473" i="1"/>
  <c r="V471" i="1"/>
  <c r="U471" i="1"/>
  <c r="V469" i="1"/>
  <c r="U469" i="1"/>
  <c r="V466" i="1"/>
  <c r="U466" i="1"/>
  <c r="V465" i="1"/>
  <c r="U465" i="1"/>
  <c r="V463" i="1"/>
  <c r="U463" i="1"/>
  <c r="V462" i="1"/>
  <c r="U462" i="1"/>
  <c r="V460" i="1"/>
  <c r="U460" i="1"/>
  <c r="V457" i="1"/>
  <c r="U457" i="1"/>
  <c r="V455" i="1"/>
  <c r="U455" i="1"/>
  <c r="V453" i="1"/>
  <c r="U453" i="1"/>
  <c r="V451" i="1"/>
  <c r="U451" i="1"/>
  <c r="V449" i="1"/>
  <c r="U449" i="1"/>
  <c r="V447" i="1"/>
  <c r="U447" i="1"/>
  <c r="V444" i="1"/>
  <c r="U444" i="1"/>
  <c r="V442" i="1"/>
  <c r="U442" i="1"/>
  <c r="V440" i="1"/>
  <c r="U440" i="1"/>
  <c r="V439" i="1"/>
  <c r="U439" i="1"/>
  <c r="V437" i="1"/>
  <c r="U437" i="1"/>
  <c r="V435" i="1"/>
  <c r="U435" i="1"/>
  <c r="V434" i="1"/>
  <c r="U434" i="1"/>
  <c r="V432" i="1"/>
  <c r="U432" i="1"/>
  <c r="V430" i="1"/>
  <c r="U430" i="1"/>
  <c r="V427" i="1"/>
  <c r="U427" i="1"/>
  <c r="V425" i="1"/>
  <c r="U425" i="1"/>
  <c r="V423" i="1"/>
  <c r="U423" i="1"/>
  <c r="V422" i="1"/>
  <c r="U422" i="1"/>
  <c r="V420" i="1"/>
  <c r="U420" i="1"/>
  <c r="V418" i="1"/>
  <c r="U418" i="1"/>
  <c r="V416" i="1"/>
  <c r="U416" i="1"/>
  <c r="V413" i="1"/>
  <c r="U413" i="1"/>
  <c r="V411" i="1"/>
  <c r="U411" i="1"/>
  <c r="V410" i="1"/>
  <c r="U410" i="1"/>
  <c r="V408" i="1"/>
  <c r="U408" i="1"/>
  <c r="V406" i="1"/>
  <c r="U406" i="1"/>
  <c r="V404" i="1"/>
  <c r="U404" i="1"/>
  <c r="V402" i="1"/>
  <c r="U402" i="1"/>
  <c r="V400" i="1"/>
  <c r="U400" i="1"/>
  <c r="V398" i="1"/>
  <c r="U398" i="1"/>
  <c r="U396" i="1"/>
  <c r="V396" i="1"/>
  <c r="U394" i="1"/>
  <c r="V394" i="1"/>
  <c r="U392" i="1"/>
  <c r="V392" i="1"/>
  <c r="U390" i="1"/>
  <c r="V390" i="1"/>
  <c r="V388" i="1"/>
  <c r="U388" i="1"/>
  <c r="V386" i="1"/>
  <c r="U386" i="1"/>
  <c r="V384" i="1"/>
  <c r="U384" i="1"/>
  <c r="V382" i="1"/>
  <c r="U382" i="1"/>
  <c r="V380" i="1"/>
  <c r="U380" i="1"/>
  <c r="V378" i="1"/>
  <c r="U378" i="1"/>
  <c r="V377" i="1"/>
  <c r="U377" i="1"/>
  <c r="V374" i="1"/>
  <c r="U374" i="1"/>
  <c r="V372" i="1"/>
  <c r="U372" i="1"/>
  <c r="V371" i="1"/>
  <c r="U371" i="1"/>
  <c r="V365" i="1"/>
  <c r="U365" i="1"/>
  <c r="V363" i="1"/>
  <c r="U363" i="1"/>
  <c r="V359" i="1"/>
  <c r="U359" i="1"/>
  <c r="V357" i="1"/>
  <c r="U357" i="1"/>
  <c r="V355" i="1"/>
  <c r="U355" i="1"/>
  <c r="V353" i="1"/>
  <c r="U353" i="1"/>
  <c r="V351" i="1"/>
  <c r="U351" i="1"/>
  <c r="V349" i="1"/>
  <c r="U349" i="1"/>
  <c r="V348" i="1"/>
  <c r="U348" i="1"/>
  <c r="V346" i="1"/>
  <c r="U346" i="1"/>
  <c r="V344" i="1"/>
  <c r="U344" i="1"/>
  <c r="V342" i="1"/>
  <c r="U342" i="1"/>
  <c r="U699" i="1"/>
  <c r="V699" i="1"/>
  <c r="V697" i="1"/>
  <c r="U697" i="1"/>
  <c r="V695" i="1"/>
  <c r="U695" i="1"/>
  <c r="V694" i="1"/>
  <c r="U694" i="1"/>
  <c r="V691" i="1"/>
  <c r="U691" i="1"/>
  <c r="V689" i="1"/>
  <c r="U689" i="1"/>
  <c r="V687" i="1"/>
  <c r="U687" i="1"/>
  <c r="V684" i="1"/>
  <c r="U684" i="1"/>
  <c r="V682" i="1"/>
  <c r="U682" i="1"/>
  <c r="V680" i="1"/>
  <c r="U680" i="1"/>
  <c r="U678" i="1"/>
  <c r="V678" i="1"/>
  <c r="V676" i="1"/>
  <c r="U676" i="1"/>
  <c r="V674" i="1"/>
  <c r="U674" i="1"/>
  <c r="V672" i="1"/>
  <c r="U672" i="1"/>
  <c r="U670" i="1"/>
  <c r="V670" i="1"/>
  <c r="V668" i="1"/>
  <c r="U668" i="1"/>
  <c r="V666" i="1"/>
  <c r="U666" i="1"/>
  <c r="V664" i="1"/>
  <c r="U664" i="1"/>
  <c r="U662" i="1"/>
  <c r="V662" i="1"/>
  <c r="V660" i="1"/>
  <c r="U660" i="1"/>
  <c r="V658" i="1"/>
  <c r="U658" i="1"/>
  <c r="V656" i="1"/>
  <c r="U656" i="1"/>
  <c r="U654" i="1"/>
  <c r="V654" i="1"/>
  <c r="V652" i="1"/>
  <c r="U652" i="1"/>
  <c r="V650" i="1"/>
  <c r="U650" i="1"/>
  <c r="V648" i="1"/>
  <c r="U648" i="1"/>
  <c r="U647" i="1"/>
  <c r="V647" i="1"/>
  <c r="V645" i="1"/>
  <c r="U645" i="1"/>
  <c r="V643" i="1"/>
  <c r="U643" i="1"/>
  <c r="U641" i="1"/>
  <c r="V641" i="1"/>
  <c r="V639" i="1"/>
  <c r="U639" i="1"/>
  <c r="V638" i="1"/>
  <c r="U638" i="1"/>
  <c r="V636" i="1"/>
  <c r="U636" i="1"/>
  <c r="V633" i="1"/>
  <c r="U633" i="1"/>
  <c r="V631" i="1"/>
  <c r="U631" i="1"/>
  <c r="V629" i="1"/>
  <c r="U629" i="1"/>
  <c r="U627" i="1"/>
  <c r="V627" i="1"/>
  <c r="U625" i="1"/>
  <c r="V625" i="1"/>
  <c r="U623" i="1"/>
  <c r="V623" i="1"/>
  <c r="U621" i="1"/>
  <c r="V621" i="1"/>
  <c r="U619" i="1"/>
  <c r="V619" i="1"/>
  <c r="U617" i="1"/>
  <c r="V617" i="1"/>
  <c r="U615" i="1"/>
  <c r="V615" i="1"/>
  <c r="U612" i="1"/>
  <c r="V612" i="1"/>
  <c r="U611" i="1"/>
  <c r="V611" i="1"/>
  <c r="U609" i="1"/>
  <c r="V609" i="1"/>
  <c r="U607" i="1"/>
  <c r="V607" i="1"/>
  <c r="U606" i="1"/>
  <c r="V606" i="1"/>
  <c r="U604" i="1"/>
  <c r="V604" i="1"/>
  <c r="U602" i="1"/>
  <c r="V602" i="1"/>
  <c r="U600" i="1"/>
  <c r="V600" i="1"/>
  <c r="U598" i="1"/>
  <c r="V598" i="1"/>
  <c r="U596" i="1"/>
  <c r="V596" i="1"/>
  <c r="U594" i="1"/>
  <c r="V594" i="1"/>
  <c r="U593" i="1"/>
  <c r="V593" i="1"/>
  <c r="U591" i="1"/>
  <c r="V591" i="1"/>
  <c r="U589" i="1"/>
  <c r="V589" i="1"/>
  <c r="U587" i="1"/>
  <c r="V587" i="1"/>
  <c r="U585" i="1"/>
  <c r="V585" i="1"/>
  <c r="U584" i="1"/>
  <c r="V584" i="1"/>
  <c r="U581" i="1"/>
  <c r="V581" i="1"/>
  <c r="U579" i="1"/>
  <c r="V579" i="1"/>
  <c r="U577" i="1"/>
  <c r="V577" i="1"/>
  <c r="U575" i="1"/>
  <c r="V575" i="1"/>
  <c r="U573" i="1"/>
  <c r="V573" i="1"/>
  <c r="U571" i="1"/>
  <c r="V571" i="1"/>
  <c r="U567" i="1"/>
  <c r="V567" i="1"/>
  <c r="U565" i="1"/>
  <c r="V565" i="1"/>
  <c r="U563" i="1"/>
  <c r="V563" i="1"/>
  <c r="U562" i="1"/>
  <c r="V562" i="1"/>
  <c r="U560" i="1"/>
  <c r="V560" i="1"/>
  <c r="U559" i="1"/>
  <c r="V559" i="1"/>
  <c r="U557" i="1"/>
  <c r="V557" i="1"/>
  <c r="U555" i="1"/>
  <c r="V555" i="1"/>
  <c r="U552" i="1"/>
  <c r="V552" i="1"/>
  <c r="U550" i="1"/>
  <c r="V550" i="1"/>
  <c r="U548" i="1"/>
  <c r="V548" i="1"/>
  <c r="U547" i="1"/>
  <c r="V547" i="1"/>
  <c r="U545" i="1"/>
  <c r="V545" i="1"/>
  <c r="U543" i="1"/>
  <c r="V543" i="1"/>
  <c r="V541" i="1"/>
  <c r="U541" i="1"/>
  <c r="V537" i="1"/>
  <c r="U537" i="1"/>
  <c r="V534" i="1"/>
  <c r="U534" i="1"/>
  <c r="V532" i="1"/>
  <c r="U532" i="1"/>
  <c r="V530" i="1"/>
  <c r="U530" i="1"/>
  <c r="V528" i="1"/>
  <c r="U528" i="1"/>
  <c r="V527" i="1"/>
  <c r="U527" i="1"/>
  <c r="V525" i="1"/>
  <c r="U525" i="1"/>
  <c r="V523" i="1"/>
  <c r="U523" i="1"/>
  <c r="V521" i="1"/>
  <c r="U521" i="1"/>
  <c r="V519" i="1"/>
  <c r="U519" i="1"/>
  <c r="V517" i="1"/>
  <c r="U517" i="1"/>
  <c r="V515" i="1"/>
  <c r="U515" i="1"/>
  <c r="V513" i="1"/>
  <c r="U513" i="1"/>
  <c r="V511" i="1"/>
  <c r="U511" i="1"/>
  <c r="V510" i="1"/>
  <c r="U510" i="1"/>
  <c r="V508" i="1"/>
  <c r="U508" i="1"/>
  <c r="V506" i="1"/>
  <c r="U506" i="1"/>
  <c r="V504" i="1"/>
  <c r="U504" i="1"/>
  <c r="V502" i="1"/>
  <c r="U502" i="1"/>
  <c r="V501" i="1"/>
  <c r="U501" i="1"/>
  <c r="V499" i="1"/>
  <c r="U499" i="1"/>
  <c r="V496" i="1"/>
  <c r="U496" i="1"/>
  <c r="V492" i="1"/>
  <c r="U492" i="1"/>
  <c r="V490" i="1"/>
  <c r="U490" i="1"/>
  <c r="V488" i="1"/>
  <c r="U488" i="1"/>
  <c r="V485" i="1"/>
  <c r="U485" i="1"/>
  <c r="V483" i="1"/>
  <c r="U483" i="1"/>
  <c r="V481" i="1"/>
  <c r="U481" i="1"/>
  <c r="V478" i="1"/>
  <c r="U478" i="1"/>
  <c r="V476" i="1"/>
  <c r="U476" i="1"/>
  <c r="V474" i="1"/>
  <c r="U474" i="1"/>
  <c r="V472" i="1"/>
  <c r="U472" i="1"/>
  <c r="V470" i="1"/>
  <c r="U470" i="1"/>
  <c r="V468" i="1"/>
  <c r="U468" i="1"/>
  <c r="V467" i="1"/>
  <c r="U467" i="1"/>
  <c r="V464" i="1"/>
  <c r="U464" i="1"/>
  <c r="U461" i="1"/>
  <c r="V461" i="1"/>
  <c r="U459" i="1"/>
  <c r="V459" i="1"/>
  <c r="V456" i="1"/>
  <c r="U456" i="1"/>
  <c r="V454" i="1"/>
  <c r="U454" i="1"/>
  <c r="V452" i="1"/>
  <c r="U452" i="1"/>
  <c r="V450" i="1"/>
  <c r="U450" i="1"/>
  <c r="V448" i="1"/>
  <c r="U448" i="1"/>
  <c r="V446" i="1"/>
  <c r="U446" i="1"/>
  <c r="V443" i="1"/>
  <c r="U443" i="1"/>
  <c r="V441" i="1"/>
  <c r="U441" i="1"/>
  <c r="V438" i="1"/>
  <c r="U438" i="1"/>
  <c r="V436" i="1"/>
  <c r="U436" i="1"/>
  <c r="V433" i="1"/>
  <c r="U433" i="1"/>
  <c r="V431" i="1"/>
  <c r="U431" i="1"/>
  <c r="V429" i="1"/>
  <c r="U429" i="1"/>
  <c r="V428" i="1"/>
  <c r="U428" i="1"/>
  <c r="V426" i="1"/>
  <c r="U426" i="1"/>
  <c r="V424" i="1"/>
  <c r="U424" i="1"/>
  <c r="V421" i="1"/>
  <c r="U421" i="1"/>
  <c r="V419" i="1"/>
  <c r="U419" i="1"/>
  <c r="V417" i="1"/>
  <c r="U417" i="1"/>
  <c r="V415" i="1"/>
  <c r="U415" i="1"/>
  <c r="V414" i="1"/>
  <c r="U414" i="1"/>
  <c r="V412" i="1"/>
  <c r="U412" i="1"/>
  <c r="V409" i="1"/>
  <c r="U409" i="1"/>
  <c r="V407" i="1"/>
  <c r="U407" i="1"/>
  <c r="V405" i="1"/>
  <c r="U405" i="1"/>
  <c r="V403" i="1"/>
  <c r="U403" i="1"/>
  <c r="V401" i="1"/>
  <c r="U401" i="1"/>
  <c r="V399" i="1"/>
  <c r="U399" i="1"/>
  <c r="V397" i="1"/>
  <c r="U397" i="1"/>
  <c r="V395" i="1"/>
  <c r="U395" i="1"/>
  <c r="V393" i="1"/>
  <c r="U393" i="1"/>
  <c r="V391" i="1"/>
  <c r="U391" i="1"/>
  <c r="V389" i="1"/>
  <c r="U389" i="1"/>
  <c r="V387" i="1"/>
  <c r="U387" i="1"/>
  <c r="V385" i="1"/>
  <c r="U385" i="1"/>
  <c r="V383" i="1"/>
  <c r="U383" i="1"/>
  <c r="V381" i="1"/>
  <c r="U381" i="1"/>
  <c r="V379" i="1"/>
  <c r="U379" i="1"/>
  <c r="V376" i="1"/>
  <c r="U376" i="1"/>
  <c r="V373" i="1"/>
  <c r="U373" i="1"/>
  <c r="V370" i="1"/>
  <c r="U370" i="1"/>
  <c r="V366" i="1"/>
  <c r="U366" i="1"/>
  <c r="V364" i="1"/>
  <c r="U364" i="1"/>
  <c r="V362" i="1"/>
  <c r="U362" i="1"/>
  <c r="V360" i="1"/>
  <c r="U360" i="1"/>
  <c r="V358" i="1"/>
  <c r="U358" i="1"/>
  <c r="V354" i="1"/>
  <c r="U354" i="1"/>
  <c r="V352" i="1"/>
  <c r="U352" i="1"/>
  <c r="V350" i="1"/>
  <c r="U350" i="1"/>
  <c r="V347" i="1"/>
  <c r="U347" i="1"/>
  <c r="V345" i="1"/>
  <c r="U345" i="1"/>
  <c r="V343" i="1"/>
  <c r="U343" i="1"/>
  <c r="AD1380" i="1" l="1"/>
  <c r="V299" i="1"/>
  <c r="U299" i="1"/>
  <c r="V290" i="1"/>
  <c r="U290" i="1"/>
  <c r="N286" i="1"/>
  <c r="U1449" i="1"/>
  <c r="V1449" i="1"/>
  <c r="U1448" i="1"/>
  <c r="V1448" i="1"/>
  <c r="U1327" i="1" l="1"/>
  <c r="V1327" i="1"/>
  <c r="AD361" i="1" l="1"/>
  <c r="U1403" i="1"/>
  <c r="V1403" i="1"/>
  <c r="U164" i="1"/>
  <c r="U361" i="1" l="1"/>
  <c r="V361" i="1"/>
  <c r="V164" i="1"/>
  <c r="U1442" i="1" l="1"/>
  <c r="V1442" i="1"/>
  <c r="U1358" i="1" l="1"/>
  <c r="V1358" i="1"/>
  <c r="P147" i="1" l="1"/>
  <c r="P146" i="1" s="1"/>
  <c r="U149" i="1"/>
  <c r="Q192" i="1"/>
  <c r="Q146" i="1" s="1"/>
  <c r="U1390" i="1" l="1"/>
  <c r="V1390" i="1"/>
  <c r="V1391" i="1"/>
  <c r="U1391" i="1"/>
  <c r="K1283" i="1" l="1"/>
  <c r="L1283" i="1"/>
  <c r="M1283" i="1"/>
  <c r="J1283" i="1"/>
  <c r="K286" i="1"/>
  <c r="L286" i="1"/>
  <c r="M286" i="1"/>
  <c r="J286" i="1"/>
  <c r="J192" i="1"/>
  <c r="K192" i="1"/>
  <c r="L192" i="1"/>
  <c r="M192" i="1"/>
  <c r="O192" i="1"/>
  <c r="K147" i="1"/>
  <c r="L147" i="1"/>
  <c r="M147" i="1"/>
  <c r="O147" i="1"/>
  <c r="J77" i="1"/>
  <c r="J19" i="1"/>
  <c r="J14" i="1"/>
  <c r="K14" i="1"/>
  <c r="L14" i="1"/>
  <c r="M14" i="1"/>
  <c r="O14" i="1"/>
  <c r="K19" i="1"/>
  <c r="L19" i="1"/>
  <c r="M19" i="1"/>
  <c r="O19" i="1"/>
  <c r="K77" i="1"/>
  <c r="L77" i="1"/>
  <c r="M77" i="1"/>
  <c r="J146" i="1" l="1"/>
  <c r="M146" i="1"/>
  <c r="K146" i="1"/>
  <c r="O146" i="1"/>
  <c r="L146" i="1"/>
  <c r="J13" i="1"/>
  <c r="M13" i="1"/>
  <c r="L13" i="1"/>
  <c r="O13" i="1"/>
  <c r="K13" i="1"/>
  <c r="U25" i="1" l="1"/>
  <c r="V25" i="1"/>
  <c r="U1441" i="1"/>
  <c r="V1441" i="1"/>
  <c r="V1432" i="1"/>
  <c r="U1432" i="1"/>
  <c r="V1371" i="1"/>
  <c r="U1371" i="1"/>
  <c r="U1369" i="1"/>
  <c r="V1369" i="1"/>
  <c r="U1367" i="1"/>
  <c r="V1367" i="1"/>
  <c r="V1357" i="1"/>
  <c r="U1357" i="1"/>
  <c r="U1352" i="1"/>
  <c r="V1352" i="1"/>
  <c r="V1346" i="1"/>
  <c r="U1346" i="1"/>
  <c r="U1344" i="1"/>
  <c r="V1344" i="1"/>
  <c r="U1342" i="1"/>
  <c r="V1342" i="1"/>
  <c r="V1433" i="1"/>
  <c r="U1433" i="1"/>
  <c r="V1380" i="1"/>
  <c r="U1380" i="1"/>
  <c r="V1370" i="1"/>
  <c r="U1370" i="1"/>
  <c r="U1368" i="1"/>
  <c r="V1368" i="1"/>
  <c r="V1359" i="1"/>
  <c r="U1359" i="1"/>
  <c r="V1355" i="1"/>
  <c r="U1355" i="1"/>
  <c r="U1353" i="1"/>
  <c r="V1353" i="1"/>
  <c r="V1349" i="1"/>
  <c r="U1349" i="1"/>
  <c r="U1347" i="1"/>
  <c r="V1347" i="1"/>
  <c r="V1434" i="1"/>
  <c r="U1434" i="1"/>
  <c r="V1373" i="1"/>
  <c r="U1373" i="1"/>
  <c r="V1366" i="1"/>
  <c r="U1366" i="1"/>
  <c r="U1364" i="1"/>
  <c r="V1364" i="1"/>
  <c r="U1362" i="1"/>
  <c r="V1362" i="1"/>
  <c r="U1360" i="1"/>
  <c r="V1360" i="1"/>
  <c r="V1356" i="1"/>
  <c r="U1356" i="1"/>
  <c r="U1354" i="1"/>
  <c r="V1354" i="1"/>
  <c r="U1348" i="1"/>
  <c r="V1348" i="1"/>
  <c r="V1440" i="1"/>
  <c r="U1440" i="1"/>
  <c r="U1420" i="1"/>
  <c r="V1420" i="1"/>
  <c r="V1409" i="1"/>
  <c r="U1409" i="1"/>
  <c r="U1374" i="1"/>
  <c r="V1374" i="1"/>
  <c r="U1372" i="1"/>
  <c r="V1372" i="1"/>
  <c r="U1365" i="1"/>
  <c r="V1365" i="1"/>
  <c r="U1363" i="1"/>
  <c r="V1363" i="1"/>
  <c r="U1361" i="1"/>
  <c r="V1361" i="1"/>
  <c r="U1351" i="1"/>
  <c r="V1351" i="1"/>
  <c r="V1350" i="1"/>
  <c r="U1350" i="1"/>
  <c r="U1345" i="1"/>
  <c r="V1345" i="1"/>
  <c r="U1343" i="1"/>
  <c r="V1343" i="1"/>
  <c r="V1341" i="1"/>
  <c r="U1341" i="1"/>
  <c r="U1340" i="1" l="1"/>
  <c r="V1340" i="1"/>
  <c r="U79" i="1" l="1"/>
  <c r="V79" i="1"/>
  <c r="U80" i="1"/>
  <c r="V80" i="1"/>
  <c r="U81" i="1"/>
  <c r="V81" i="1"/>
  <c r="U83" i="1"/>
  <c r="V83" i="1"/>
  <c r="U84" i="1"/>
  <c r="V84" i="1"/>
  <c r="U86" i="1"/>
  <c r="V86" i="1"/>
  <c r="U87" i="1"/>
  <c r="V87" i="1"/>
  <c r="U88" i="1"/>
  <c r="V88" i="1"/>
  <c r="U89" i="1"/>
  <c r="V89" i="1"/>
  <c r="U90" i="1"/>
  <c r="V90" i="1"/>
  <c r="U91" i="1"/>
  <c r="V91" i="1"/>
  <c r="U92" i="1"/>
  <c r="V92" i="1"/>
  <c r="U93" i="1"/>
  <c r="V93" i="1"/>
  <c r="U94" i="1"/>
  <c r="V94" i="1"/>
  <c r="U95" i="1"/>
  <c r="V95" i="1"/>
  <c r="U96" i="1"/>
  <c r="V96" i="1"/>
  <c r="U97" i="1"/>
  <c r="V97" i="1"/>
  <c r="U98" i="1"/>
  <c r="V98" i="1"/>
  <c r="U99" i="1"/>
  <c r="V99" i="1"/>
  <c r="U100" i="1"/>
  <c r="V100" i="1"/>
  <c r="U101" i="1"/>
  <c r="V101" i="1"/>
  <c r="U102" i="1"/>
  <c r="V102" i="1"/>
  <c r="U103" i="1"/>
  <c r="V103" i="1"/>
  <c r="U104" i="1"/>
  <c r="V104" i="1"/>
  <c r="U105" i="1"/>
  <c r="V105" i="1"/>
  <c r="U106" i="1"/>
  <c r="V106" i="1"/>
  <c r="U107" i="1"/>
  <c r="V107" i="1"/>
  <c r="U108" i="1"/>
  <c r="V108" i="1"/>
  <c r="U109" i="1"/>
  <c r="V109" i="1"/>
  <c r="U110" i="1"/>
  <c r="V110" i="1"/>
  <c r="U111" i="1"/>
  <c r="V111" i="1"/>
  <c r="U112" i="1"/>
  <c r="V112" i="1"/>
  <c r="U113" i="1"/>
  <c r="V113" i="1"/>
  <c r="U114" i="1"/>
  <c r="V114" i="1"/>
  <c r="U115" i="1"/>
  <c r="V115" i="1"/>
  <c r="U116" i="1"/>
  <c r="V116" i="1"/>
  <c r="U117" i="1"/>
  <c r="V117" i="1"/>
  <c r="U118" i="1"/>
  <c r="V118" i="1"/>
  <c r="U119" i="1"/>
  <c r="V119" i="1"/>
  <c r="U120" i="1"/>
  <c r="V120" i="1"/>
  <c r="U121" i="1"/>
  <c r="V121" i="1"/>
  <c r="U122" i="1"/>
  <c r="V122" i="1"/>
  <c r="U123" i="1"/>
  <c r="V123" i="1"/>
  <c r="U124" i="1"/>
  <c r="V124" i="1"/>
  <c r="U125" i="1"/>
  <c r="V125" i="1"/>
  <c r="U126" i="1"/>
  <c r="V126" i="1"/>
  <c r="U127" i="1"/>
  <c r="V127" i="1"/>
  <c r="U128" i="1"/>
  <c r="V128" i="1"/>
  <c r="U129" i="1"/>
  <c r="V129" i="1"/>
  <c r="U130" i="1"/>
  <c r="V130" i="1"/>
  <c r="U131" i="1"/>
  <c r="V131" i="1"/>
  <c r="U132" i="1"/>
  <c r="V132" i="1"/>
  <c r="U133" i="1"/>
  <c r="V133" i="1"/>
  <c r="U134" i="1"/>
  <c r="V134" i="1"/>
  <c r="U135" i="1"/>
  <c r="V135" i="1"/>
  <c r="U136" i="1"/>
  <c r="V136" i="1"/>
  <c r="U137" i="1"/>
  <c r="V137" i="1"/>
  <c r="U138" i="1"/>
  <c r="V138" i="1"/>
  <c r="U139" i="1"/>
  <c r="V139" i="1"/>
  <c r="U140" i="1"/>
  <c r="V140" i="1"/>
  <c r="U141" i="1"/>
  <c r="V141" i="1"/>
  <c r="U142" i="1"/>
  <c r="V142" i="1"/>
  <c r="U143" i="1"/>
  <c r="V143" i="1"/>
  <c r="U144" i="1"/>
  <c r="V144" i="1"/>
  <c r="U145" i="1"/>
  <c r="V145" i="1"/>
  <c r="V78" i="1"/>
  <c r="U78" i="1"/>
  <c r="U22" i="1"/>
  <c r="V22" i="1"/>
  <c r="U23" i="1"/>
  <c r="V23" i="1"/>
  <c r="U26" i="1"/>
  <c r="V2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U36" i="1"/>
  <c r="V36" i="1"/>
  <c r="U37" i="1"/>
  <c r="V37" i="1"/>
  <c r="U38" i="1"/>
  <c r="V38" i="1"/>
  <c r="U39" i="1"/>
  <c r="V39" i="1"/>
  <c r="U40" i="1"/>
  <c r="V40" i="1"/>
  <c r="U41" i="1"/>
  <c r="V41" i="1"/>
  <c r="U42" i="1"/>
  <c r="V42" i="1"/>
  <c r="U43" i="1"/>
  <c r="V43" i="1"/>
  <c r="U44" i="1"/>
  <c r="V44" i="1"/>
  <c r="U45" i="1"/>
  <c r="V45" i="1"/>
  <c r="U46" i="1"/>
  <c r="V46" i="1"/>
  <c r="U47" i="1"/>
  <c r="V47" i="1"/>
  <c r="U48" i="1"/>
  <c r="V48" i="1"/>
  <c r="U49" i="1"/>
  <c r="V49" i="1"/>
  <c r="U50" i="1"/>
  <c r="V50" i="1"/>
  <c r="U51" i="1"/>
  <c r="V51" i="1"/>
  <c r="U52" i="1"/>
  <c r="V52" i="1"/>
  <c r="U53" i="1"/>
  <c r="V53" i="1"/>
  <c r="U54" i="1"/>
  <c r="V54" i="1"/>
  <c r="U55" i="1"/>
  <c r="V55" i="1"/>
  <c r="U56" i="1"/>
  <c r="V56" i="1"/>
  <c r="U57" i="1"/>
  <c r="V57" i="1"/>
  <c r="U58" i="1"/>
  <c r="V58" i="1"/>
  <c r="U59" i="1"/>
  <c r="V59" i="1"/>
  <c r="U60" i="1"/>
  <c r="V60" i="1"/>
  <c r="U61" i="1"/>
  <c r="V61" i="1"/>
  <c r="U62" i="1"/>
  <c r="V62" i="1"/>
  <c r="U63" i="1"/>
  <c r="V63" i="1"/>
  <c r="U64" i="1"/>
  <c r="V64" i="1"/>
  <c r="U65" i="1"/>
  <c r="V65" i="1"/>
  <c r="U66" i="1"/>
  <c r="V66" i="1"/>
  <c r="U67" i="1"/>
  <c r="V67" i="1"/>
  <c r="U68" i="1"/>
  <c r="V68" i="1"/>
  <c r="U69" i="1"/>
  <c r="V69" i="1"/>
  <c r="U70" i="1"/>
  <c r="V70" i="1"/>
  <c r="U71" i="1"/>
  <c r="V71" i="1"/>
  <c r="U72" i="1"/>
  <c r="V72" i="1"/>
  <c r="U73" i="1"/>
  <c r="V73" i="1"/>
  <c r="U74" i="1"/>
  <c r="V74" i="1"/>
  <c r="U75" i="1"/>
  <c r="V75" i="1"/>
  <c r="U76" i="1"/>
  <c r="V76" i="1"/>
  <c r="V20" i="1"/>
  <c r="U20" i="1"/>
  <c r="U16" i="1"/>
  <c r="V16" i="1"/>
  <c r="U17" i="1"/>
  <c r="V17" i="1"/>
  <c r="V15" i="1"/>
  <c r="U15" i="1"/>
  <c r="A16" i="1" l="1"/>
  <c r="A17" i="1" s="1"/>
  <c r="A18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8" i="1" s="1"/>
  <c r="B16" i="1" l="1"/>
  <c r="B17" i="1" s="1"/>
  <c r="B18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U223" i="1" l="1"/>
  <c r="V223" i="1"/>
  <c r="V307" i="1"/>
  <c r="U307" i="1"/>
  <c r="U319" i="1"/>
  <c r="V319" i="1"/>
  <c r="U202" i="1" l="1"/>
  <c r="V202" i="1"/>
  <c r="U150" i="1" l="1"/>
  <c r="V150" i="1"/>
  <c r="U151" i="1"/>
  <c r="V151" i="1"/>
  <c r="U154" i="1"/>
  <c r="V154" i="1"/>
  <c r="U155" i="1"/>
  <c r="V155" i="1"/>
  <c r="U156" i="1"/>
  <c r="V156" i="1"/>
  <c r="U160" i="1"/>
  <c r="V160" i="1"/>
  <c r="U161" i="1"/>
  <c r="V161" i="1"/>
  <c r="U163" i="1"/>
  <c r="V163" i="1"/>
  <c r="U165" i="1"/>
  <c r="V165" i="1"/>
  <c r="U167" i="1"/>
  <c r="V167" i="1"/>
  <c r="U169" i="1"/>
  <c r="V169" i="1"/>
  <c r="U173" i="1"/>
  <c r="V173" i="1"/>
  <c r="U175" i="1"/>
  <c r="V175" i="1"/>
  <c r="U178" i="1"/>
  <c r="V178" i="1"/>
  <c r="U180" i="1"/>
  <c r="V180" i="1"/>
  <c r="U181" i="1"/>
  <c r="V181" i="1"/>
  <c r="U183" i="1"/>
  <c r="V183" i="1"/>
  <c r="U184" i="1"/>
  <c r="V184" i="1"/>
  <c r="U188" i="1"/>
  <c r="V188" i="1"/>
  <c r="U190" i="1"/>
  <c r="V190" i="1"/>
  <c r="U195" i="1"/>
  <c r="V195" i="1"/>
  <c r="U197" i="1"/>
  <c r="V197" i="1"/>
  <c r="U199" i="1"/>
  <c r="V199" i="1"/>
  <c r="U203" i="1"/>
  <c r="V203" i="1"/>
  <c r="U204" i="1"/>
  <c r="V204" i="1"/>
  <c r="U207" i="1"/>
  <c r="V207" i="1"/>
  <c r="U209" i="1"/>
  <c r="V209" i="1"/>
  <c r="U210" i="1"/>
  <c r="V210" i="1"/>
  <c r="U211" i="1"/>
  <c r="V211" i="1"/>
  <c r="U213" i="1"/>
  <c r="V213" i="1"/>
  <c r="U215" i="1"/>
  <c r="V215" i="1"/>
  <c r="U218" i="1"/>
  <c r="V218" i="1"/>
  <c r="U219" i="1"/>
  <c r="V219" i="1"/>
  <c r="U221" i="1"/>
  <c r="V221" i="1"/>
  <c r="U226" i="1"/>
  <c r="V226" i="1"/>
  <c r="U228" i="1"/>
  <c r="V228" i="1"/>
  <c r="U229" i="1"/>
  <c r="V229" i="1"/>
  <c r="U231" i="1"/>
  <c r="V231" i="1"/>
  <c r="U233" i="1"/>
  <c r="V233" i="1"/>
  <c r="U234" i="1"/>
  <c r="V234" i="1"/>
  <c r="U235" i="1"/>
  <c r="V235" i="1"/>
  <c r="U236" i="1"/>
  <c r="V236" i="1"/>
  <c r="U238" i="1"/>
  <c r="V238" i="1"/>
  <c r="U240" i="1"/>
  <c r="V240" i="1"/>
  <c r="U242" i="1"/>
  <c r="V242" i="1"/>
  <c r="U245" i="1"/>
  <c r="V245" i="1"/>
  <c r="U247" i="1"/>
  <c r="V247" i="1"/>
  <c r="U249" i="1"/>
  <c r="V249" i="1"/>
  <c r="U250" i="1"/>
  <c r="V250" i="1"/>
  <c r="U252" i="1"/>
  <c r="V252" i="1"/>
  <c r="U253" i="1"/>
  <c r="V253" i="1"/>
  <c r="U257" i="1"/>
  <c r="V257" i="1"/>
  <c r="U259" i="1"/>
  <c r="V259" i="1"/>
  <c r="U261" i="1"/>
  <c r="V261" i="1"/>
  <c r="U265" i="1"/>
  <c r="V265" i="1"/>
  <c r="U267" i="1"/>
  <c r="V267" i="1"/>
  <c r="U270" i="1"/>
  <c r="V270" i="1"/>
  <c r="U272" i="1"/>
  <c r="V272" i="1"/>
  <c r="U274" i="1"/>
  <c r="V274" i="1"/>
  <c r="U276" i="1"/>
  <c r="V276" i="1"/>
  <c r="U277" i="1"/>
  <c r="V277" i="1"/>
  <c r="U280" i="1"/>
  <c r="V280" i="1"/>
  <c r="U283" i="1"/>
  <c r="V283" i="1"/>
  <c r="U284" i="1"/>
  <c r="V284" i="1"/>
  <c r="U1285" i="1"/>
  <c r="V1285" i="1"/>
  <c r="U1289" i="1"/>
  <c r="V1289" i="1"/>
  <c r="U1291" i="1"/>
  <c r="V1291" i="1"/>
  <c r="U1293" i="1"/>
  <c r="V1293" i="1"/>
  <c r="U1295" i="1"/>
  <c r="V1295" i="1"/>
  <c r="U1298" i="1"/>
  <c r="V1298" i="1"/>
  <c r="U1304" i="1"/>
  <c r="V1304" i="1"/>
  <c r="U1308" i="1"/>
  <c r="V1308" i="1"/>
  <c r="U1311" i="1"/>
  <c r="V1311" i="1"/>
  <c r="U1315" i="1"/>
  <c r="V1315" i="1"/>
  <c r="U1318" i="1"/>
  <c r="V1318" i="1"/>
  <c r="U1322" i="1"/>
  <c r="V1322" i="1"/>
  <c r="U1324" i="1"/>
  <c r="V1324" i="1"/>
  <c r="U1326" i="1"/>
  <c r="V1326" i="1"/>
  <c r="U1332" i="1"/>
  <c r="V1332" i="1"/>
  <c r="U1336" i="1"/>
  <c r="V1336" i="1"/>
  <c r="U1339" i="1"/>
  <c r="V1339" i="1"/>
  <c r="U1376" i="1"/>
  <c r="V1376" i="1"/>
  <c r="U1378" i="1"/>
  <c r="V1378" i="1"/>
  <c r="U1381" i="1"/>
  <c r="V1381" i="1"/>
  <c r="U1396" i="1"/>
  <c r="V1396" i="1"/>
  <c r="U1398" i="1"/>
  <c r="V1398" i="1"/>
  <c r="U1400" i="1"/>
  <c r="V1400" i="1"/>
  <c r="U1402" i="1"/>
  <c r="V1402" i="1"/>
  <c r="U1404" i="1"/>
  <c r="V1404" i="1"/>
  <c r="V1406" i="1"/>
  <c r="U1406" i="1"/>
  <c r="V1445" i="1"/>
  <c r="U1445" i="1"/>
  <c r="V1447" i="1"/>
  <c r="U1447" i="1"/>
  <c r="V1454" i="1"/>
  <c r="U1454" i="1"/>
  <c r="V1456" i="1"/>
  <c r="U1456" i="1"/>
  <c r="V1459" i="1"/>
  <c r="U1459" i="1"/>
  <c r="V1461" i="1"/>
  <c r="U1461" i="1"/>
  <c r="V1463" i="1"/>
  <c r="U1463" i="1"/>
  <c r="V1467" i="1"/>
  <c r="U1467" i="1"/>
  <c r="V1469" i="1"/>
  <c r="U1469" i="1"/>
  <c r="V1471" i="1"/>
  <c r="U1471" i="1"/>
  <c r="V1473" i="1"/>
  <c r="U1473" i="1"/>
  <c r="V1475" i="1"/>
  <c r="U1475" i="1"/>
  <c r="V1481" i="1"/>
  <c r="U1481" i="1"/>
  <c r="V1483" i="1"/>
  <c r="U1483" i="1"/>
  <c r="V1485" i="1"/>
  <c r="U1485" i="1"/>
  <c r="V1487" i="1"/>
  <c r="U1487" i="1"/>
  <c r="V1489" i="1"/>
  <c r="U1489" i="1"/>
  <c r="V1491" i="1"/>
  <c r="U1491" i="1"/>
  <c r="V1493" i="1"/>
  <c r="U1493" i="1"/>
  <c r="V1495" i="1"/>
  <c r="U1495" i="1"/>
  <c r="V1497" i="1"/>
  <c r="U1497" i="1"/>
  <c r="V1498" i="1"/>
  <c r="U1498" i="1"/>
  <c r="V1564" i="1"/>
  <c r="U1564" i="1"/>
  <c r="V1566" i="1"/>
  <c r="U1566" i="1"/>
  <c r="V1568" i="1"/>
  <c r="U1568" i="1"/>
  <c r="V1569" i="1"/>
  <c r="U1569" i="1"/>
  <c r="V1571" i="1"/>
  <c r="U1571" i="1"/>
  <c r="V1573" i="1"/>
  <c r="U1573" i="1"/>
  <c r="V1575" i="1"/>
  <c r="U1575" i="1"/>
  <c r="V1577" i="1"/>
  <c r="U1577" i="1"/>
  <c r="V1579" i="1"/>
  <c r="U1579" i="1"/>
  <c r="V1581" i="1"/>
  <c r="U1581" i="1"/>
  <c r="V1583" i="1"/>
  <c r="U1583" i="1"/>
  <c r="V1584" i="1"/>
  <c r="U1584" i="1"/>
  <c r="V1586" i="1"/>
  <c r="U1586" i="1"/>
  <c r="V1590" i="1"/>
  <c r="U1590" i="1"/>
  <c r="V1592" i="1"/>
  <c r="U1592" i="1"/>
  <c r="V1594" i="1"/>
  <c r="U1594" i="1"/>
  <c r="V1596" i="1"/>
  <c r="U1596" i="1"/>
  <c r="V1598" i="1"/>
  <c r="U1598" i="1"/>
  <c r="V1600" i="1"/>
  <c r="U1600" i="1"/>
  <c r="V1622" i="1"/>
  <c r="U1622" i="1"/>
  <c r="V1624" i="1"/>
  <c r="U1624" i="1"/>
  <c r="V1626" i="1"/>
  <c r="U1626" i="1"/>
  <c r="V1628" i="1"/>
  <c r="U1628" i="1"/>
  <c r="V1630" i="1"/>
  <c r="U1630" i="1"/>
  <c r="V1632" i="1"/>
  <c r="U1632" i="1"/>
  <c r="V1634" i="1"/>
  <c r="U1634" i="1"/>
  <c r="V1636" i="1"/>
  <c r="U1636" i="1"/>
  <c r="V1638" i="1"/>
  <c r="U1638" i="1"/>
  <c r="V1640" i="1"/>
  <c r="U1640" i="1"/>
  <c r="V1641" i="1"/>
  <c r="U1641" i="1"/>
  <c r="V1643" i="1"/>
  <c r="U1643" i="1"/>
  <c r="V1646" i="1"/>
  <c r="U1646" i="1"/>
  <c r="V1648" i="1"/>
  <c r="U1648" i="1"/>
  <c r="V1652" i="1"/>
  <c r="U1652" i="1"/>
  <c r="V1654" i="1"/>
  <c r="U1654" i="1"/>
  <c r="V1656" i="1"/>
  <c r="U1656" i="1"/>
  <c r="V1658" i="1"/>
  <c r="U1658" i="1"/>
  <c r="V1660" i="1"/>
  <c r="U1660" i="1"/>
  <c r="V1662" i="1"/>
  <c r="U1662" i="1"/>
  <c r="V1664" i="1"/>
  <c r="U1664" i="1"/>
  <c r="V1666" i="1"/>
  <c r="U1666" i="1"/>
  <c r="V1668" i="1"/>
  <c r="U1668" i="1"/>
  <c r="V1670" i="1"/>
  <c r="U1670" i="1"/>
  <c r="V1672" i="1"/>
  <c r="U1672" i="1"/>
  <c r="V1674" i="1"/>
  <c r="U1674" i="1"/>
  <c r="V1676" i="1"/>
  <c r="U1676" i="1"/>
  <c r="V1678" i="1"/>
  <c r="U1678" i="1"/>
  <c r="V1680" i="1"/>
  <c r="U1680" i="1"/>
  <c r="V1682" i="1"/>
  <c r="U1682" i="1"/>
  <c r="V1684" i="1"/>
  <c r="U1684" i="1"/>
  <c r="V1686" i="1"/>
  <c r="U1686" i="1"/>
  <c r="V1688" i="1"/>
  <c r="U1688" i="1"/>
  <c r="V1690" i="1"/>
  <c r="U1690" i="1"/>
  <c r="V1692" i="1"/>
  <c r="U1692" i="1"/>
  <c r="V1694" i="1"/>
  <c r="U1694" i="1"/>
  <c r="V1696" i="1"/>
  <c r="U1696" i="1"/>
  <c r="U193" i="1"/>
  <c r="V193" i="1"/>
  <c r="U194" i="1"/>
  <c r="V194" i="1"/>
  <c r="U196" i="1"/>
  <c r="V196" i="1"/>
  <c r="U198" i="1"/>
  <c r="V198" i="1"/>
  <c r="U200" i="1"/>
  <c r="V200" i="1"/>
  <c r="U201" i="1"/>
  <c r="V201" i="1"/>
  <c r="U205" i="1"/>
  <c r="V205" i="1"/>
  <c r="U208" i="1"/>
  <c r="V208" i="1"/>
  <c r="U212" i="1"/>
  <c r="V212" i="1"/>
  <c r="U214" i="1"/>
  <c r="V214" i="1"/>
  <c r="U216" i="1"/>
  <c r="V216" i="1"/>
  <c r="U217" i="1"/>
  <c r="V217" i="1"/>
  <c r="U220" i="1"/>
  <c r="V220" i="1"/>
  <c r="U222" i="1"/>
  <c r="V222" i="1"/>
  <c r="U224" i="1"/>
  <c r="V224" i="1"/>
  <c r="U225" i="1"/>
  <c r="V225" i="1"/>
  <c r="U227" i="1"/>
  <c r="V227" i="1"/>
  <c r="U230" i="1"/>
  <c r="V230" i="1"/>
  <c r="U232" i="1"/>
  <c r="V232" i="1"/>
  <c r="U237" i="1"/>
  <c r="V237" i="1"/>
  <c r="U239" i="1"/>
  <c r="V239" i="1"/>
  <c r="U241" i="1"/>
  <c r="V241" i="1"/>
  <c r="U243" i="1"/>
  <c r="V243" i="1"/>
  <c r="U244" i="1"/>
  <c r="V244" i="1"/>
  <c r="U246" i="1"/>
  <c r="V246" i="1"/>
  <c r="U248" i="1"/>
  <c r="V248" i="1"/>
  <c r="U251" i="1"/>
  <c r="V251" i="1"/>
  <c r="U254" i="1"/>
  <c r="V254" i="1"/>
  <c r="U255" i="1"/>
  <c r="V255" i="1"/>
  <c r="U256" i="1"/>
  <c r="V256" i="1"/>
  <c r="U258" i="1"/>
  <c r="V258" i="1"/>
  <c r="U260" i="1"/>
  <c r="V260" i="1"/>
  <c r="U262" i="1"/>
  <c r="V262" i="1"/>
  <c r="U263" i="1"/>
  <c r="V263" i="1"/>
  <c r="U264" i="1"/>
  <c r="V264" i="1"/>
  <c r="U266" i="1"/>
  <c r="V266" i="1"/>
  <c r="U268" i="1"/>
  <c r="V268" i="1"/>
  <c r="U269" i="1"/>
  <c r="V269" i="1"/>
  <c r="U271" i="1"/>
  <c r="V271" i="1"/>
  <c r="U273" i="1"/>
  <c r="V273" i="1"/>
  <c r="U275" i="1"/>
  <c r="V275" i="1"/>
  <c r="U278" i="1"/>
  <c r="V278" i="1"/>
  <c r="U281" i="1"/>
  <c r="V281" i="1"/>
  <c r="U282" i="1"/>
  <c r="V282" i="1"/>
  <c r="U285" i="1"/>
  <c r="V285" i="1"/>
  <c r="V296" i="1"/>
  <c r="U296" i="1"/>
  <c r="U1383" i="1"/>
  <c r="V1383" i="1"/>
  <c r="U1385" i="1"/>
  <c r="V1385" i="1"/>
  <c r="U1386" i="1"/>
  <c r="V1386" i="1"/>
  <c r="U1388" i="1"/>
  <c r="V1388" i="1"/>
  <c r="V1413" i="1"/>
  <c r="U1413" i="1"/>
  <c r="V1415" i="1"/>
  <c r="U1415" i="1"/>
  <c r="V1417" i="1"/>
  <c r="U1417" i="1"/>
  <c r="V1419" i="1"/>
  <c r="U1419" i="1"/>
  <c r="V1422" i="1"/>
  <c r="U1422" i="1"/>
  <c r="V1423" i="1"/>
  <c r="U1423" i="1"/>
  <c r="V1425" i="1"/>
  <c r="U1425" i="1"/>
  <c r="V1426" i="1"/>
  <c r="U1426" i="1"/>
  <c r="V1428" i="1"/>
  <c r="U1428" i="1"/>
  <c r="V1429" i="1"/>
  <c r="U1429" i="1"/>
  <c r="V1431" i="1"/>
  <c r="U1431" i="1"/>
  <c r="V1436" i="1"/>
  <c r="U1436" i="1"/>
  <c r="V1444" i="1"/>
  <c r="U1444" i="1"/>
  <c r="V1458" i="1"/>
  <c r="U1458" i="1"/>
  <c r="V1508" i="1"/>
  <c r="U1508" i="1"/>
  <c r="V1511" i="1"/>
  <c r="U1511" i="1"/>
  <c r="V1513" i="1"/>
  <c r="U1513" i="1"/>
  <c r="V1516" i="1"/>
  <c r="U1516" i="1"/>
  <c r="V1517" i="1"/>
  <c r="U1517" i="1"/>
  <c r="V1519" i="1"/>
  <c r="U1519" i="1"/>
  <c r="V1521" i="1"/>
  <c r="U1521" i="1"/>
  <c r="V1523" i="1"/>
  <c r="U1523" i="1"/>
  <c r="V1525" i="1"/>
  <c r="U1525" i="1"/>
  <c r="V1527" i="1"/>
  <c r="U1527" i="1"/>
  <c r="V1529" i="1"/>
  <c r="U1529" i="1"/>
  <c r="V1531" i="1"/>
  <c r="U1531" i="1"/>
  <c r="V1533" i="1"/>
  <c r="U1533" i="1"/>
  <c r="V1535" i="1"/>
  <c r="U1535" i="1"/>
  <c r="V1536" i="1"/>
  <c r="U1536" i="1"/>
  <c r="V1540" i="1"/>
  <c r="U1540" i="1"/>
  <c r="V1548" i="1"/>
  <c r="U1548" i="1"/>
  <c r="V1550" i="1"/>
  <c r="U1550" i="1"/>
  <c r="V1552" i="1"/>
  <c r="U1552" i="1"/>
  <c r="V1554" i="1"/>
  <c r="U1554" i="1"/>
  <c r="V1556" i="1"/>
  <c r="U1556" i="1"/>
  <c r="V1558" i="1"/>
  <c r="U1558" i="1"/>
  <c r="V1561" i="1"/>
  <c r="U1561" i="1"/>
  <c r="V1565" i="1"/>
  <c r="U1565" i="1"/>
  <c r="V1567" i="1"/>
  <c r="U1567" i="1"/>
  <c r="V1570" i="1"/>
  <c r="U1570" i="1"/>
  <c r="V1572" i="1"/>
  <c r="U1572" i="1"/>
  <c r="V1574" i="1"/>
  <c r="U1574" i="1"/>
  <c r="V1576" i="1"/>
  <c r="U1576" i="1"/>
  <c r="V1578" i="1"/>
  <c r="U1578" i="1"/>
  <c r="V1580" i="1"/>
  <c r="U1580" i="1"/>
  <c r="V1582" i="1"/>
  <c r="U1582" i="1"/>
  <c r="V1585" i="1"/>
  <c r="U1585" i="1"/>
  <c r="V1587" i="1"/>
  <c r="U1587" i="1"/>
  <c r="V1589" i="1"/>
  <c r="U1589" i="1"/>
  <c r="V1591" i="1"/>
  <c r="U1591" i="1"/>
  <c r="V1593" i="1"/>
  <c r="U1593" i="1"/>
  <c r="V1595" i="1"/>
  <c r="U1595" i="1"/>
  <c r="V1597" i="1"/>
  <c r="U1597" i="1"/>
  <c r="V1599" i="1"/>
  <c r="U1599" i="1"/>
  <c r="V1623" i="1"/>
  <c r="U1623" i="1"/>
  <c r="V1625" i="1"/>
  <c r="U1625" i="1"/>
  <c r="V1627" i="1"/>
  <c r="U1627" i="1"/>
  <c r="V1629" i="1"/>
  <c r="U1629" i="1"/>
  <c r="V1631" i="1"/>
  <c r="U1631" i="1"/>
  <c r="V1633" i="1"/>
  <c r="U1633" i="1"/>
  <c r="V1635" i="1"/>
  <c r="U1635" i="1"/>
  <c r="V1637" i="1"/>
  <c r="U1637" i="1"/>
  <c r="V1639" i="1"/>
  <c r="U1639" i="1"/>
  <c r="V1642" i="1"/>
  <c r="U1642" i="1"/>
  <c r="V1644" i="1"/>
  <c r="U1644" i="1"/>
  <c r="V1645" i="1"/>
  <c r="U1645" i="1"/>
  <c r="V1647" i="1"/>
  <c r="U1647" i="1"/>
  <c r="V1649" i="1"/>
  <c r="U1649" i="1"/>
  <c r="V1651" i="1"/>
  <c r="U1651" i="1"/>
  <c r="V1653" i="1"/>
  <c r="U1653" i="1"/>
  <c r="V1655" i="1"/>
  <c r="U1655" i="1"/>
  <c r="V1657" i="1"/>
  <c r="U1657" i="1"/>
  <c r="V1659" i="1"/>
  <c r="U1659" i="1"/>
  <c r="V1661" i="1"/>
  <c r="U1661" i="1"/>
  <c r="V1663" i="1"/>
  <c r="U1663" i="1"/>
  <c r="V1665" i="1"/>
  <c r="U1665" i="1"/>
  <c r="V1667" i="1"/>
  <c r="U1667" i="1"/>
  <c r="V1669" i="1"/>
  <c r="U1669" i="1"/>
  <c r="V1671" i="1"/>
  <c r="U1671" i="1"/>
  <c r="V1673" i="1"/>
  <c r="U1673" i="1"/>
  <c r="V1675" i="1"/>
  <c r="U1675" i="1"/>
  <c r="V1677" i="1"/>
  <c r="U1677" i="1"/>
  <c r="V1679" i="1"/>
  <c r="U1679" i="1"/>
  <c r="V1681" i="1"/>
  <c r="U1681" i="1"/>
  <c r="V1683" i="1"/>
  <c r="U1683" i="1"/>
  <c r="V1685" i="1"/>
  <c r="U1685" i="1"/>
  <c r="V1687" i="1"/>
  <c r="U1687" i="1"/>
  <c r="V1689" i="1"/>
  <c r="U1689" i="1"/>
  <c r="V1691" i="1"/>
  <c r="U1691" i="1"/>
  <c r="V1693" i="1"/>
  <c r="U1693" i="1"/>
  <c r="V1695" i="1"/>
  <c r="U1695" i="1"/>
  <c r="V1697" i="1"/>
  <c r="U1697" i="1"/>
  <c r="V287" i="1" l="1"/>
  <c r="U287" i="1"/>
  <c r="V1562" i="1"/>
  <c r="U1562" i="1"/>
  <c r="V1559" i="1"/>
  <c r="U1559" i="1"/>
  <c r="V1557" i="1"/>
  <c r="U1557" i="1"/>
  <c r="V1553" i="1"/>
  <c r="U1553" i="1"/>
  <c r="V1549" i="1"/>
  <c r="U1549" i="1"/>
  <c r="V1546" i="1"/>
  <c r="U1546" i="1"/>
  <c r="V1542" i="1"/>
  <c r="U1542" i="1"/>
  <c r="V1530" i="1"/>
  <c r="U1530" i="1"/>
  <c r="V1526" i="1"/>
  <c r="U1526" i="1"/>
  <c r="V1522" i="1"/>
  <c r="U1522" i="1"/>
  <c r="V1518" i="1"/>
  <c r="U1518" i="1"/>
  <c r="V1514" i="1"/>
  <c r="U1514" i="1"/>
  <c r="V1510" i="1"/>
  <c r="U1510" i="1"/>
  <c r="V1507" i="1"/>
  <c r="U1507" i="1"/>
  <c r="V1421" i="1"/>
  <c r="U1421" i="1"/>
  <c r="V1416" i="1"/>
  <c r="U1416" i="1"/>
  <c r="V1412" i="1"/>
  <c r="U1412" i="1"/>
  <c r="V1407" i="1"/>
  <c r="U1407" i="1"/>
  <c r="U1399" i="1"/>
  <c r="V1399" i="1"/>
  <c r="U1395" i="1"/>
  <c r="V1395" i="1"/>
  <c r="U1387" i="1"/>
  <c r="V1387" i="1"/>
  <c r="U1384" i="1"/>
  <c r="V1384" i="1"/>
  <c r="U1382" i="1"/>
  <c r="V1382" i="1"/>
  <c r="U1377" i="1"/>
  <c r="V1377" i="1"/>
  <c r="U1337" i="1"/>
  <c r="V1337" i="1"/>
  <c r="U1331" i="1"/>
  <c r="V1331" i="1"/>
  <c r="V1545" i="1"/>
  <c r="U1545" i="1"/>
  <c r="V1539" i="1"/>
  <c r="U1539" i="1"/>
  <c r="V1538" i="1"/>
  <c r="U1538" i="1"/>
  <c r="V1496" i="1"/>
  <c r="U1496" i="1"/>
  <c r="V1492" i="1"/>
  <c r="U1492" i="1"/>
  <c r="V1488" i="1"/>
  <c r="U1488" i="1"/>
  <c r="V1484" i="1"/>
  <c r="U1484" i="1"/>
  <c r="V1480" i="1"/>
  <c r="U1480" i="1"/>
  <c r="V1476" i="1"/>
  <c r="U1476" i="1"/>
  <c r="V1472" i="1"/>
  <c r="U1472" i="1"/>
  <c r="V1468" i="1"/>
  <c r="U1468" i="1"/>
  <c r="V1464" i="1"/>
  <c r="U1464" i="1"/>
  <c r="V1460" i="1"/>
  <c r="U1460" i="1"/>
  <c r="V1450" i="1"/>
  <c r="U1450" i="1"/>
  <c r="V1446" i="1"/>
  <c r="U1446" i="1"/>
  <c r="V1437" i="1"/>
  <c r="U1437" i="1"/>
  <c r="V1435" i="1"/>
  <c r="U1435" i="1"/>
  <c r="U1330" i="1"/>
  <c r="V1330" i="1"/>
  <c r="U1323" i="1"/>
  <c r="V1323" i="1"/>
  <c r="U1317" i="1"/>
  <c r="V1317" i="1"/>
  <c r="U1312" i="1"/>
  <c r="V1312" i="1"/>
  <c r="U1305" i="1"/>
  <c r="V1305" i="1"/>
  <c r="U1297" i="1"/>
  <c r="V1297" i="1"/>
  <c r="U1292" i="1"/>
  <c r="V1292" i="1"/>
  <c r="U1288" i="1"/>
  <c r="V1288" i="1"/>
  <c r="U323" i="1"/>
  <c r="V323" i="1"/>
  <c r="U322" i="1"/>
  <c r="V322" i="1"/>
  <c r="U313" i="1"/>
  <c r="V313" i="1"/>
  <c r="U311" i="1"/>
  <c r="V311" i="1"/>
  <c r="V304" i="1"/>
  <c r="U304" i="1"/>
  <c r="V300" i="1"/>
  <c r="U300" i="1"/>
  <c r="U321" i="1"/>
  <c r="V321" i="1"/>
  <c r="U318" i="1"/>
  <c r="V318" i="1"/>
  <c r="U191" i="1"/>
  <c r="V191" i="1"/>
  <c r="U187" i="1"/>
  <c r="V187" i="1"/>
  <c r="U185" i="1"/>
  <c r="V185" i="1"/>
  <c r="U179" i="1"/>
  <c r="V179" i="1"/>
  <c r="U176" i="1"/>
  <c r="V176" i="1"/>
  <c r="U172" i="1"/>
  <c r="V172" i="1"/>
  <c r="U170" i="1"/>
  <c r="V170" i="1"/>
  <c r="U166" i="1"/>
  <c r="V166" i="1"/>
  <c r="U159" i="1"/>
  <c r="V159" i="1"/>
  <c r="U314" i="1"/>
  <c r="V314" i="1"/>
  <c r="U312" i="1"/>
  <c r="V312" i="1"/>
  <c r="V305" i="1"/>
  <c r="U305" i="1"/>
  <c r="V301" i="1"/>
  <c r="U301" i="1"/>
  <c r="V298" i="1"/>
  <c r="U298" i="1"/>
  <c r="V1284" i="1"/>
  <c r="V149" i="1"/>
  <c r="V1560" i="1"/>
  <c r="U1560" i="1"/>
  <c r="V1555" i="1"/>
  <c r="U1555" i="1"/>
  <c r="V1547" i="1"/>
  <c r="U1547" i="1"/>
  <c r="V1544" i="1"/>
  <c r="U1544" i="1"/>
  <c r="V1541" i="1"/>
  <c r="U1541" i="1"/>
  <c r="V1537" i="1"/>
  <c r="U1537" i="1"/>
  <c r="V1534" i="1"/>
  <c r="U1534" i="1"/>
  <c r="V1532" i="1"/>
  <c r="U1532" i="1"/>
  <c r="V1520" i="1"/>
  <c r="U1520" i="1"/>
  <c r="V1512" i="1"/>
  <c r="U1512" i="1"/>
  <c r="V1509" i="1"/>
  <c r="U1509" i="1"/>
  <c r="V1505" i="1"/>
  <c r="U1505" i="1"/>
  <c r="V1418" i="1"/>
  <c r="U1418" i="1"/>
  <c r="V1414" i="1"/>
  <c r="U1414" i="1"/>
  <c r="V1408" i="1"/>
  <c r="U1408" i="1"/>
  <c r="V1405" i="1"/>
  <c r="U1405" i="1"/>
  <c r="U1401" i="1"/>
  <c r="V1401" i="1"/>
  <c r="U1397" i="1"/>
  <c r="V1397" i="1"/>
  <c r="U1389" i="1"/>
  <c r="V1389" i="1"/>
  <c r="U1379" i="1"/>
  <c r="V1379" i="1"/>
  <c r="U1334" i="1"/>
  <c r="V1334" i="1"/>
  <c r="V1563" i="1"/>
  <c r="U1563" i="1"/>
  <c r="V1543" i="1"/>
  <c r="U1543" i="1"/>
  <c r="V1494" i="1"/>
  <c r="U1494" i="1"/>
  <c r="V1490" i="1"/>
  <c r="U1490" i="1"/>
  <c r="V1486" i="1"/>
  <c r="U1486" i="1"/>
  <c r="V1482" i="1"/>
  <c r="U1482" i="1"/>
  <c r="V1478" i="1"/>
  <c r="U1478" i="1"/>
  <c r="V1474" i="1"/>
  <c r="U1474" i="1"/>
  <c r="V1470" i="1"/>
  <c r="U1470" i="1"/>
  <c r="V1466" i="1"/>
  <c r="U1466" i="1"/>
  <c r="V1462" i="1"/>
  <c r="U1462" i="1"/>
  <c r="V1455" i="1"/>
  <c r="U1455" i="1"/>
  <c r="V1430" i="1"/>
  <c r="U1430" i="1"/>
  <c r="V1427" i="1"/>
  <c r="U1427" i="1"/>
  <c r="V1424" i="1"/>
  <c r="U1424" i="1"/>
  <c r="U1325" i="1"/>
  <c r="V1325" i="1"/>
  <c r="U1321" i="1"/>
  <c r="V1321" i="1"/>
  <c r="U1314" i="1"/>
  <c r="V1314" i="1"/>
  <c r="U1300" i="1"/>
  <c r="V1300" i="1"/>
  <c r="U1294" i="1"/>
  <c r="V1294" i="1"/>
  <c r="U1290" i="1"/>
  <c r="V1290" i="1"/>
  <c r="U1286" i="1"/>
  <c r="V1286" i="1"/>
  <c r="U325" i="1"/>
  <c r="V325" i="1"/>
  <c r="U315" i="1"/>
  <c r="V315" i="1"/>
  <c r="U310" i="1"/>
  <c r="V310" i="1"/>
  <c r="U309" i="1"/>
  <c r="V309" i="1"/>
  <c r="V302" i="1"/>
  <c r="U302" i="1"/>
  <c r="U320" i="1"/>
  <c r="V320" i="1"/>
  <c r="U189" i="1"/>
  <c r="V189" i="1"/>
  <c r="U186" i="1"/>
  <c r="V186" i="1"/>
  <c r="U182" i="1"/>
  <c r="V182" i="1"/>
  <c r="U177" i="1"/>
  <c r="V177" i="1"/>
  <c r="U174" i="1"/>
  <c r="V174" i="1"/>
  <c r="U171" i="1"/>
  <c r="V171" i="1"/>
  <c r="U168" i="1"/>
  <c r="V168" i="1"/>
  <c r="U162" i="1"/>
  <c r="V162" i="1"/>
  <c r="U158" i="1"/>
  <c r="V158" i="1"/>
  <c r="U157" i="1"/>
  <c r="V157" i="1"/>
  <c r="U152" i="1"/>
  <c r="V152" i="1"/>
  <c r="U148" i="1"/>
  <c r="V148" i="1"/>
  <c r="V303" i="1"/>
  <c r="U303" i="1"/>
  <c r="V288" i="1"/>
  <c r="U288" i="1"/>
  <c r="A149" i="1" l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3" i="1" l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7" i="1" s="1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A288" i="1" l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289" i="1"/>
  <c r="B1284" i="1" l="1"/>
  <c r="B1285" i="1" s="1"/>
  <c r="B1286" i="1" s="1"/>
  <c r="B1287" i="1" s="1"/>
  <c r="B1288" i="1" s="1"/>
  <c r="B1289" i="1" l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A313" i="1"/>
  <c r="A314" i="1" s="1"/>
  <c r="A315" i="1" s="1"/>
  <c r="A316" i="1" s="1"/>
  <c r="A317" i="1" s="1"/>
  <c r="A318" i="1" s="1"/>
  <c r="B1333" i="1" l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A319" i="1"/>
  <c r="A320" i="1" s="1"/>
  <c r="A321" i="1" s="1"/>
  <c r="A322" i="1" s="1"/>
  <c r="A323" i="1" s="1"/>
  <c r="A324" i="1" s="1"/>
  <c r="A325" i="1" s="1"/>
  <c r="A327" i="1" s="1"/>
  <c r="B1383" i="1" l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A328" i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2" i="1" s="1"/>
  <c r="B1459" i="1" l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l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l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U85" i="1"/>
  <c r="V85" i="1"/>
  <c r="B1539" i="1" l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A343" i="1"/>
  <c r="A344" i="1" s="1"/>
  <c r="A345" i="1" s="1"/>
  <c r="A346" i="1" s="1"/>
  <c r="A347" i="1" s="1"/>
  <c r="A348" i="1" s="1"/>
  <c r="B1569" i="1" l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A349" i="1"/>
  <c r="A350" i="1" s="1"/>
  <c r="A351" i="1" s="1"/>
  <c r="A352" i="1" s="1"/>
  <c r="A353" i="1" s="1"/>
  <c r="A354" i="1" s="1"/>
  <c r="A355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B1641" i="1" l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A417" i="1"/>
  <c r="A418" i="1" s="1"/>
  <c r="A419" i="1" s="1"/>
  <c r="A420" i="1" s="1"/>
  <c r="A421" i="1" s="1"/>
  <c r="A422" i="1" s="1"/>
  <c r="A423" i="1" l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l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l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V206" i="1"/>
  <c r="U206" i="1"/>
  <c r="A524" i="1" l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V1310" i="1"/>
  <c r="U1310" i="1"/>
  <c r="A535" i="1" l="1"/>
  <c r="A536" i="1" s="1"/>
  <c r="A537" i="1" s="1"/>
  <c r="A538" i="1" s="1"/>
  <c r="A539" i="1" s="1"/>
  <c r="A540" i="1" s="1"/>
  <c r="A541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l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U24" i="1"/>
  <c r="V24" i="1"/>
  <c r="N77" i="1"/>
  <c r="U82" i="1"/>
  <c r="V82" i="1"/>
  <c r="A999" i="1" l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N14" i="1"/>
  <c r="U18" i="1"/>
  <c r="V18" i="1"/>
  <c r="A1030" i="1" l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l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U21" i="1"/>
  <c r="V21" i="1"/>
  <c r="N19" i="1"/>
  <c r="N13" i="1" s="1"/>
  <c r="A1228" i="1" l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4" i="1" s="1"/>
  <c r="A1285" i="1" s="1"/>
  <c r="A1286" i="1" s="1"/>
  <c r="A1287" i="1" s="1"/>
  <c r="A1288" i="1" s="1"/>
  <c r="V153" i="1"/>
  <c r="S147" i="1"/>
  <c r="S146" i="1" s="1"/>
  <c r="A1289" i="1" l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N147" i="1"/>
  <c r="N146" i="1" s="1"/>
  <c r="U153" i="1"/>
  <c r="A1383" i="1" l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R1283" i="1"/>
  <c r="R340" i="1" s="1"/>
  <c r="AA1283" i="1"/>
  <c r="AD1287" i="1"/>
  <c r="A1412" i="1" l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V1287" i="1"/>
  <c r="U1287" i="1"/>
  <c r="AD1299" i="1"/>
  <c r="A1436" i="1" l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V1299" i="1"/>
  <c r="U1299" i="1"/>
  <c r="AD1477" i="1"/>
  <c r="A1539" i="1" l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U1477" i="1"/>
  <c r="V1477" i="1"/>
  <c r="S1283" i="1"/>
  <c r="A1569" i="1" l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S886" i="1"/>
  <c r="A1641" i="1" l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V1245" i="1"/>
  <c r="AD1245" i="1"/>
  <c r="U1245" i="1"/>
  <c r="AQ794" i="8" l="1"/>
  <c r="AQ1091" i="8"/>
  <c r="AQ1465" i="8"/>
  <c r="AP794" i="8"/>
  <c r="AQ1158" i="8"/>
  <c r="AQ1528" i="8"/>
  <c r="AQ1157" i="8"/>
  <c r="AQ1247" i="8"/>
  <c r="AP1091" i="8"/>
  <c r="N1091" i="1"/>
  <c r="AP1465" i="8"/>
  <c r="N1465" i="1"/>
  <c r="AQ1605" i="8"/>
  <c r="AN794" i="8" l="1"/>
  <c r="AR794" i="8" s="1"/>
  <c r="V1091" i="1"/>
  <c r="U1091" i="1"/>
  <c r="BB1091" i="8"/>
  <c r="AD1091" i="1"/>
  <c r="BB1465" i="8"/>
  <c r="AQ863" i="8"/>
  <c r="AN1091" i="8"/>
  <c r="AR1091" i="8" s="1"/>
  <c r="AP1247" i="8"/>
  <c r="N1247" i="1"/>
  <c r="AP1157" i="8"/>
  <c r="N1157" i="1"/>
  <c r="AP797" i="8"/>
  <c r="AP1605" i="8"/>
  <c r="N1605" i="1"/>
  <c r="AQ1524" i="8"/>
  <c r="AQ1155" i="8"/>
  <c r="AN1465" i="8"/>
  <c r="AR1465" i="8" s="1"/>
  <c r="AP863" i="8"/>
  <c r="AP1528" i="8"/>
  <c r="N1528" i="1"/>
  <c r="AD1465" i="1"/>
  <c r="AP1158" i="8"/>
  <c r="N1158" i="1"/>
  <c r="BB794" i="8" l="1"/>
  <c r="N794" i="1"/>
  <c r="V1605" i="1"/>
  <c r="U1605" i="1"/>
  <c r="V1158" i="1"/>
  <c r="U1158" i="1"/>
  <c r="V1157" i="1"/>
  <c r="U1157" i="1"/>
  <c r="V1528" i="1"/>
  <c r="U1528" i="1"/>
  <c r="BB797" i="8"/>
  <c r="N797" i="1"/>
  <c r="BB1605" i="8"/>
  <c r="AD1605" i="1"/>
  <c r="BB1247" i="8"/>
  <c r="BB1158" i="8"/>
  <c r="AD1158" i="1"/>
  <c r="BB1528" i="8"/>
  <c r="AD1528" i="1"/>
  <c r="BB1157" i="8"/>
  <c r="AD1157" i="1"/>
  <c r="AQ797" i="8"/>
  <c r="AQ1506" i="8"/>
  <c r="AQ783" i="8"/>
  <c r="AQ1140" i="8"/>
  <c r="AQ1588" i="8"/>
  <c r="AQ1185" i="8"/>
  <c r="AQ1650" i="8"/>
  <c r="AQ1234" i="8"/>
  <c r="V1465" i="1"/>
  <c r="U1465" i="1"/>
  <c r="AP1524" i="8"/>
  <c r="N1524" i="1"/>
  <c r="AN1158" i="8"/>
  <c r="AR1158" i="8" s="1"/>
  <c r="AN1528" i="8"/>
  <c r="AR1528" i="8" s="1"/>
  <c r="AP1155" i="8"/>
  <c r="N1155" i="1"/>
  <c r="AN1605" i="8"/>
  <c r="AR1605" i="8" s="1"/>
  <c r="AN797" i="8"/>
  <c r="AN1157" i="8"/>
  <c r="AR1157" i="8" s="1"/>
  <c r="AN1247" i="8"/>
  <c r="AR1247" i="8" s="1"/>
  <c r="U794" i="1" l="1"/>
  <c r="AD794" i="1"/>
  <c r="V794" i="1"/>
  <c r="V1155" i="1"/>
  <c r="U1155" i="1"/>
  <c r="V1524" i="1"/>
  <c r="U1524" i="1"/>
  <c r="AD797" i="1"/>
  <c r="U797" i="1"/>
  <c r="V797" i="1"/>
  <c r="BB1155" i="8"/>
  <c r="AD1155" i="1"/>
  <c r="BB1524" i="8"/>
  <c r="AD1524" i="1"/>
  <c r="BB863" i="8"/>
  <c r="AN863" i="8"/>
  <c r="AR863" i="8" s="1"/>
  <c r="AR797" i="8"/>
  <c r="AQ732" i="8"/>
  <c r="AQ1134" i="8"/>
  <c r="T886" i="8"/>
  <c r="AQ886" i="8" s="1"/>
  <c r="AQ1479" i="8"/>
  <c r="AN1155" i="8"/>
  <c r="AR1155" i="8" s="1"/>
  <c r="AN1524" i="8"/>
  <c r="AR1524" i="8" s="1"/>
  <c r="AP1234" i="8"/>
  <c r="N1234" i="1"/>
  <c r="AP1185" i="8"/>
  <c r="N1185" i="1"/>
  <c r="N1479" i="1"/>
  <c r="AP1479" i="8"/>
  <c r="AP1283" i="8"/>
  <c r="N1140" i="1"/>
  <c r="AP1140" i="8"/>
  <c r="AP1506" i="8"/>
  <c r="AD1247" i="1"/>
  <c r="N1650" i="1"/>
  <c r="AP1650" i="8"/>
  <c r="AP1588" i="8"/>
  <c r="AP732" i="8"/>
  <c r="AP783" i="8"/>
  <c r="AP1134" i="8"/>
  <c r="N1134" i="1"/>
  <c r="S886" i="8"/>
  <c r="AP886" i="8" s="1"/>
  <c r="P886" i="1" l="1"/>
  <c r="N863" i="1"/>
  <c r="U1140" i="1"/>
  <c r="V1140" i="1"/>
  <c r="V1185" i="1"/>
  <c r="U1185" i="1"/>
  <c r="V1479" i="1"/>
  <c r="U1479" i="1"/>
  <c r="V1134" i="1"/>
  <c r="U1134" i="1"/>
  <c r="V1650" i="1"/>
  <c r="U1650" i="1"/>
  <c r="BB783" i="8"/>
  <c r="N783" i="1"/>
  <c r="V1506" i="1"/>
  <c r="U1506" i="1"/>
  <c r="V1234" i="1"/>
  <c r="U1234" i="1"/>
  <c r="BB1588" i="8"/>
  <c r="N1588" i="1"/>
  <c r="BB1479" i="8"/>
  <c r="AD1479" i="1"/>
  <c r="BB1134" i="8"/>
  <c r="AD1134" i="1"/>
  <c r="BB1650" i="8"/>
  <c r="AD1650" i="1"/>
  <c r="BB1506" i="8"/>
  <c r="AD1506" i="1"/>
  <c r="BB1234" i="8"/>
  <c r="AD1234" i="1"/>
  <c r="BB1140" i="8"/>
  <c r="AD1140" i="1"/>
  <c r="BB1185" i="8"/>
  <c r="AD1185" i="1"/>
  <c r="AN1134" i="8"/>
  <c r="AR1134" i="8" s="1"/>
  <c r="E886" i="8"/>
  <c r="AN783" i="8"/>
  <c r="AR783" i="8" s="1"/>
  <c r="S340" i="8"/>
  <c r="AP542" i="8"/>
  <c r="AN1588" i="8"/>
  <c r="AR1588" i="8" s="1"/>
  <c r="AN1650" i="8"/>
  <c r="AR1650" i="8" s="1"/>
  <c r="N886" i="1"/>
  <c r="V1247" i="1"/>
  <c r="U1247" i="1"/>
  <c r="AN1506" i="8"/>
  <c r="AR1506" i="8" s="1"/>
  <c r="AN1140" i="8"/>
  <c r="AR1140" i="8" s="1"/>
  <c r="AN1185" i="8"/>
  <c r="AR1185" i="8" s="1"/>
  <c r="AN1234" i="8"/>
  <c r="AR1234" i="8" s="1"/>
  <c r="AN1479" i="8"/>
  <c r="AR1479" i="8" s="1"/>
  <c r="AD1588" i="1" l="1"/>
  <c r="AD863" i="1"/>
  <c r="U863" i="1"/>
  <c r="V863" i="1"/>
  <c r="V1588" i="1"/>
  <c r="U1588" i="1"/>
  <c r="AD783" i="1"/>
  <c r="U783" i="1"/>
  <c r="V783" i="1"/>
  <c r="AD886" i="1"/>
  <c r="BB732" i="8"/>
  <c r="N732" i="1"/>
  <c r="AN732" i="8"/>
  <c r="AR732" i="8" s="1"/>
  <c r="AN886" i="8"/>
  <c r="AR886" i="8" s="1"/>
  <c r="BB886" i="8"/>
  <c r="AD732" i="1" l="1"/>
  <c r="V732" i="1"/>
  <c r="U732" i="1"/>
  <c r="AD1375" i="1" l="1"/>
  <c r="V1375" i="1" l="1"/>
  <c r="U1375" i="1"/>
  <c r="AQ700" i="8" l="1"/>
  <c r="N700" i="1"/>
  <c r="AD700" i="1" l="1"/>
  <c r="V700" i="1"/>
  <c r="U700" i="1"/>
  <c r="AN700" i="8"/>
  <c r="AR700" i="8" s="1"/>
  <c r="BB700" i="8"/>
  <c r="AQ542" i="8"/>
  <c r="AN542" i="8" l="1"/>
  <c r="AR542" i="8" s="1"/>
  <c r="G1618" i="6"/>
  <c r="H1618" i="6"/>
  <c r="F1618" i="6"/>
  <c r="P1618" i="6"/>
  <c r="Q1618" i="6"/>
  <c r="N1618" i="6"/>
  <c r="I1618" i="6"/>
  <c r="H340" i="8"/>
  <c r="F340" i="8"/>
  <c r="I340" i="8"/>
  <c r="N340" i="8"/>
  <c r="AE1551" i="1"/>
  <c r="AE1283" i="1" s="1"/>
  <c r="Q340" i="8"/>
  <c r="P340" i="8"/>
  <c r="AF1551" i="1" l="1"/>
  <c r="AF1283" i="1" s="1"/>
  <c r="AQ1283" i="8"/>
  <c r="T340" i="8"/>
  <c r="G340" i="8"/>
  <c r="Q1283" i="1"/>
  <c r="Q340" i="1" s="1"/>
  <c r="AQ1551" i="8"/>
  <c r="E1283" i="8" l="1"/>
  <c r="AN1551" i="8"/>
  <c r="AR1551" i="8" s="1"/>
  <c r="BB1551" i="8"/>
  <c r="E340" i="8" l="1"/>
  <c r="N1551" i="1"/>
  <c r="P1283" i="1"/>
  <c r="AN1283" i="8"/>
  <c r="AR1283" i="8" s="1"/>
  <c r="BB1283" i="8"/>
  <c r="S356" i="1"/>
  <c r="N883" i="1"/>
  <c r="P356" i="1"/>
  <c r="V1551" i="1" l="1"/>
  <c r="N1283" i="1"/>
  <c r="U1551" i="1"/>
  <c r="AD1551" i="1"/>
  <c r="U539" i="1"/>
  <c r="N356" i="1"/>
  <c r="V539" i="1"/>
  <c r="AD539" i="1"/>
  <c r="U883" i="1"/>
  <c r="AD883" i="1"/>
  <c r="V883" i="1"/>
  <c r="AD1283" i="1" l="1"/>
  <c r="AD356" i="1"/>
  <c r="U569" i="1"/>
  <c r="AD569" i="1" l="1"/>
  <c r="V569" i="1"/>
  <c r="V807" i="1"/>
  <c r="U807" i="1"/>
  <c r="AD806" i="1"/>
  <c r="U806" i="1" l="1"/>
  <c r="AD807" i="1"/>
  <c r="V806" i="1"/>
  <c r="S542" i="1"/>
  <c r="S340" i="1" s="1"/>
  <c r="P542" i="1"/>
  <c r="U809" i="1"/>
  <c r="N542" i="1" l="1"/>
  <c r="AD542" i="1" s="1"/>
  <c r="AD340" i="1" s="1"/>
  <c r="P340" i="1"/>
  <c r="AD809" i="1"/>
  <c r="V809" i="1"/>
  <c r="N340" i="1" l="1"/>
</calcChain>
</file>

<file path=xl/comments1.xml><?xml version="1.0" encoding="utf-8"?>
<comments xmlns="http://schemas.openxmlformats.org/spreadsheetml/2006/main">
  <authors>
    <author>424_4</author>
  </authors>
  <commentList>
    <comment ref="I37" authorId="0" shapeId="0">
      <text>
        <r>
          <rPr>
            <b/>
            <sz val="9"/>
            <color indexed="81"/>
            <rFont val="Tahoma"/>
            <family val="2"/>
            <charset val="204"/>
          </rPr>
          <t>424_4:</t>
        </r>
        <r>
          <rPr>
            <sz val="9"/>
            <color indexed="81"/>
            <rFont val="Tahoma"/>
            <family val="2"/>
            <charset val="204"/>
          </rPr>
          <t xml:space="preserve">
перенос на 2025</t>
        </r>
      </text>
    </comment>
  </commentList>
</comments>
</file>

<file path=xl/sharedStrings.xml><?xml version="1.0" encoding="utf-8"?>
<sst xmlns="http://schemas.openxmlformats.org/spreadsheetml/2006/main" count="10465" uniqueCount="1587">
  <si>
    <t>Приложение № 1 к приказу</t>
  </si>
  <si>
    <t>Министерства ЖКХиЭ РС(Я)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</si>
  <si>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источникам финансирования</t>
  </si>
  <si>
    <t>№ п/п</t>
  </si>
  <si>
    <t>Наименование муниципального образования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</si>
  <si>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</si>
  <si>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</si>
  <si>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</si>
  <si>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</si>
  <si>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</si>
  <si>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</si>
  <si>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в МКД</t>
  </si>
  <si>
    <t>Количество жителей</t>
  </si>
  <si>
    <t>Стоимость капитального ремонта с разбивкой по источникам финансирования</t>
  </si>
  <si>
    <t>Удельная стоимость капитального ремонта 1 кв.м. общей площади помещений МКД</t>
  </si>
  <si>
    <t>Предельная стоимость капитального ремонта 1 кв.м. общей площади помещений МКД</t>
  </si>
  <si>
    <t>Сроки проведения работ по капитальному ремонту</t>
  </si>
  <si>
    <t>Стоимость капитального ремонта, всего</t>
  </si>
  <si>
    <t>Ввода в эксплуатацию</t>
  </si>
  <si>
    <t>Последнего капитального ремонта</t>
  </si>
  <si>
    <t>в том числе жилых помещений (квартир)</t>
  </si>
  <si>
    <t>в том числе нежилых помещений</t>
  </si>
  <si>
    <t>Всего</t>
  </si>
  <si>
    <t>в том числе</t>
  </si>
  <si>
    <t xml:space="preserve">Ремонт внутридомовых инженерных систем
</t>
  </si>
  <si>
    <t>установка автоматизированных информационно-измерительных систем учета потребления коммунальных ресурсов и коммунальных услуг, 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</si>
  <si>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</si>
  <si>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</si>
  <si>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 xml:space="preserve">Ремонт подвальных помещений, относящихся к общему имуществу в многоквартирном доме
</t>
  </si>
  <si>
    <t xml:space="preserve">Утепление и ремонт фасада, стыков полносборных зданий, ремонт балконов, лоджий, входных крылец с установкой пандусов (при наличии технической возможности такой установки) и козырьков над входами в подъезды, ремонт или замена входных наружных дверей, окон и балконных дверей в местах общего пользования
</t>
  </si>
  <si>
    <t xml:space="preserve">Ремонт фундамента многоквартирного дома, цокольных балок и перекрытий, включая утепление цокольного перекрытия
</t>
  </si>
  <si>
    <t>За счет федеральных средств</t>
  </si>
  <si>
    <t>За счет средств государственного бюджета Республики Саха (Якутия)</t>
  </si>
  <si>
    <t>За счет средств местного бюджета</t>
  </si>
  <si>
    <t>За счет средств собственников помещений</t>
  </si>
  <si>
    <t>Заимствованные средства</t>
  </si>
  <si>
    <t>Иные источники</t>
  </si>
  <si>
    <t>Теплоснабжение</t>
  </si>
  <si>
    <t>Система водоснабжения</t>
  </si>
  <si>
    <t>Электроснабжение</t>
  </si>
  <si>
    <t>Водоотведение</t>
  </si>
  <si>
    <t>Газоснабжение</t>
  </si>
  <si>
    <t>Вентиляция</t>
  </si>
  <si>
    <t>кв.м</t>
  </si>
  <si>
    <t>чел</t>
  </si>
  <si>
    <t>руб</t>
  </si>
  <si>
    <t>руб/кв.м</t>
  </si>
  <si>
    <t>Остатки 2016-2017 гг.</t>
  </si>
  <si>
    <t>Остатки 2016-2017</t>
  </si>
  <si>
    <t>Респ. Саха /Якутия/, г. Нерюнгри, пр-кт. Дружбы Народов, д. 33</t>
  </si>
  <si>
    <t>Камень</t>
  </si>
  <si>
    <t>Респ. Саха /Якутия/, г. Нерюнгри, пр-кт. Дружбы Народов, д. 35</t>
  </si>
  <si>
    <t>Респ. Саха /Якутия/, г. Нерюнгри, ул. Чурапчинская, д. 37, корп. 1</t>
  </si>
  <si>
    <t>Респ. Саха /Якутия/, г. Нерюнгри, ул. Чурапчинская, д. 37, корп. 3</t>
  </si>
  <si>
    <t>ГО "Жатай"</t>
  </si>
  <si>
    <t>Респ. Саха /Якутия/, п. Жатай, ул. Северная, д. 37/1</t>
  </si>
  <si>
    <t>МО "Город Ленск"</t>
  </si>
  <si>
    <t>Респ. Саха /Якутия/, у. Ленский, г. Ленск, ул. Дзержинского, д. 15</t>
  </si>
  <si>
    <t>Респ. Саха /Якутия/, у. Ленский, г. Ленск, ул. Дзержинского, д. 27</t>
  </si>
  <si>
    <t>МО "Город Мирный"</t>
  </si>
  <si>
    <t>Респ. Саха /Якутия/, у. Мирнинский, г. Мирный, пр-кт. Ленинградский, д. 21</t>
  </si>
  <si>
    <t>Респ. Саха /Якутия/, у. Мирнинский, г. Мирный, пр-кт. Ленинградский, д. 23</t>
  </si>
  <si>
    <t>Крупнопанельный</t>
  </si>
  <si>
    <t>Респ. Саха /Якутия/, у. Мирнинский, г. Мирный, пр-кт. Ленинградский, д. 25</t>
  </si>
  <si>
    <t>Респ. Саха /Якутия/, у. Мирнинский, г. Мирный, пр-кт. Ленинградский, д. 25, корп. а</t>
  </si>
  <si>
    <t>Дерево</t>
  </si>
  <si>
    <t>Респ. Саха /Якутия/, у. Мирнинский, г. Мирный, пр-кт. Ленинградский, д. 26, корп. а</t>
  </si>
  <si>
    <t>Респ. Саха /Якутия/, у. Мирнинский, г. Мирный, пр-кт. Ленинградский, д. 46</t>
  </si>
  <si>
    <t>Респ. Саха /Якутия/, у. Мирнинский, г. Мирный, пр-кт. Ленинградский, д. 5</t>
  </si>
  <si>
    <t>Респ. Саха /Якутия/, у. Мирнинский, г. Мирный, ул. 40 лет Октября, д. 46, корп. а</t>
  </si>
  <si>
    <t>Респ. Саха /Якутия/, у. Мирнинский, г. Мирный, ул. Советская, д. 3</t>
  </si>
  <si>
    <t>Респ. Саха /Якутия/, у. Мирнинский, г. Мирный, ул. Советская, д. 6</t>
  </si>
  <si>
    <t>Респ. Саха /Якутия/, у. Мирнинский, г. Мирный, ул. Экспедиционная, д. 1</t>
  </si>
  <si>
    <t>Остатки 2018 г.</t>
  </si>
  <si>
    <t>Остатки 2018 г</t>
  </si>
  <si>
    <t>ГП "Поселок Беркакит"</t>
  </si>
  <si>
    <t>Респ. Саха /Якутия/, г. Нерюнгри, п. Беркакит, ул. Бочкарева, д. 4, корп. 1</t>
  </si>
  <si>
    <t>Респ. Саха /Якутия/, г. Нерюнгри, п. Беркакит, ул. Бочкарева, д. 4, корп. 2</t>
  </si>
  <si>
    <t>Респ. Саха /Якутия/, г. Нерюнгри, п. Беркакит, ул. Бочкарева, д. 6</t>
  </si>
  <si>
    <t>Респ. Саха /Якутия/, г. Нерюнгри, п. Беркакит, ул. Бочкарева, д. 7</t>
  </si>
  <si>
    <t>ГП "Поселок Золотинка"</t>
  </si>
  <si>
    <t>ГП "Поселок Чульман"</t>
  </si>
  <si>
    <t>Респ. Саха /Якутия/, г. Нерюнгри, п. Чульман, ул. Строительная, д. 12</t>
  </si>
  <si>
    <t>Респ. Саха /Якутия/, г. Нерюнгри, пр-кт. Мира, д. 21, корп. 1</t>
  </si>
  <si>
    <t>Респ. Саха /Якутия/, г. Нерюнгри, пр-кт. Мира, д. 27, корп. 2</t>
  </si>
  <si>
    <t>Респ. Саха /Якутия/, г. Нерюнгри, пр-кт. Мира, д. 29</t>
  </si>
  <si>
    <t>Респ. Саха /Якутия/, г. Нерюнгри, ул. Аммосова, д. 10, корп. 1</t>
  </si>
  <si>
    <t>Респ. Саха /Якутия/, г. Нерюнгри, ул. Аммосова, д. 12</t>
  </si>
  <si>
    <t>Респ. Саха /Якутия/, г. Нерюнгри, ул. Аммосова, д. 6, корп. 1</t>
  </si>
  <si>
    <t>Респ. Саха /Якутия/, г. Нерюнгри, ул. Карла Маркса, д. 25, корп. 3</t>
  </si>
  <si>
    <t>Респ. Саха /Якутия/, г. Нерюнгри, ул. Карла Маркса, д. 27</t>
  </si>
  <si>
    <t>Респ. Саха /Якутия/, г. Нерюнгри, ул. Карла Маркса, д. 29, корп. 1</t>
  </si>
  <si>
    <t>Респ. Саха /Якутия/, г. Нерюнгри, ул. Лужников, д. 3, корп. 1</t>
  </si>
  <si>
    <t>Респ. Саха /Якутия/, г. Нерюнгри, ул. Чурапчинская, д. 39</t>
  </si>
  <si>
    <t>Респ. Саха /Якутия/, г. Нерюнгри, ул. Чурапчинская, д. 47</t>
  </si>
  <si>
    <t>Респ. Саха /Якутия/, г. Нерюнгри, ул. Чурапчинская, д. 48</t>
  </si>
  <si>
    <t>Респ. Саха /Якутия/, г. Нерюнгри, ул. Чурапчинская, д. 50</t>
  </si>
  <si>
    <t>Респ. Саха /Якутия/, г. Нерюнгри, ул. Южно-Якутская, д. 24</t>
  </si>
  <si>
    <t>Респ. Саха /Якутия/, г. Нерюнгри, ул. Южно-Якутская, д. 28</t>
  </si>
  <si>
    <t>Респ. Саха /Якутия/, г. Нерюнгри, ул. Южно-Якутская, д. 30</t>
  </si>
  <si>
    <t>Респ. Саха /Якутия/, г. Нерюнгри, ул. Южно-Якутская, д. 32</t>
  </si>
  <si>
    <t>Респ. Саха /Якутия/, г. Нерюнгри, ул. Южно-Якутская, д. 34</t>
  </si>
  <si>
    <t>Респ. Саха /Якутия/, г. Нерюнгри, ул. Южно-Якутская, д. 39, корп. 1</t>
  </si>
  <si>
    <t>Респ. Саха /Якутия/, г. Нерюнгри, ул. Южно-Якутская, д. 47</t>
  </si>
  <si>
    <t>ГО "город Якутск"</t>
  </si>
  <si>
    <t>Респ. Саха /Якутия/, г. Якутск, мкр. Кангалассы, ул. 26 партсъезда, д. 1</t>
  </si>
  <si>
    <t>Респ. Саха /Якутия/, г. Якутск, мкр. Кангалассы, ул. 26 партсъезда, д. 2</t>
  </si>
  <si>
    <t>Респ. Саха /Якутия/, г. Якутск, мкр. Кангалассы, ул. 26 партсъезда, д. 3</t>
  </si>
  <si>
    <t>Респ. Саха /Якутия/, г. Якутск, мкр. Кангалассы, ул. 26 партсъезда, д. 4</t>
  </si>
  <si>
    <t>Респ. Саха /Якутия/, г. Якутск, мкр. Кангалассы, ул. Комсомольская, д. 10</t>
  </si>
  <si>
    <t>Респ. Саха /Якутия/, г. Якутск, пр-кт. Ленина, д. 7, корп. 2</t>
  </si>
  <si>
    <t>Респ. Саха /Якутия/, г. Якутск, с. Маган, ул. Лесная, д. 2</t>
  </si>
  <si>
    <t>Респ. Саха /Якутия/, г. Якутск, с. Табага, ул. Березовая, д. 35</t>
  </si>
  <si>
    <t>Респ. Саха /Якутия/, г. Якутск, с. Табага, ул. Комсомольская, д. 3а</t>
  </si>
  <si>
    <t>Респ. Саха /Якутия/, г. Якутск, с. Табага, ул. Комсомольская, д. 7</t>
  </si>
  <si>
    <t>Респ. Саха /Якутия/, г. Якутск, с. Табага, ул. Комсомольская, д. 9</t>
  </si>
  <si>
    <t>Респ. Саха /Якутия/, г. Якутск, с. Табага, ул. Лесная, д. 12а</t>
  </si>
  <si>
    <t>Респ. Саха /Якутия/, г. Якутск, с. Табага, ул. Строительная, д. 2</t>
  </si>
  <si>
    <t>Респ. Саха /Якутия/, г. Якутск, с. Табага, ул. Строительная, д. 4</t>
  </si>
  <si>
    <t>Респ. Саха /Якутия/, г. Якутск, с. Табага, ул. Строительная, д. 6</t>
  </si>
  <si>
    <t>Респ. Саха /Якутия/, г. Якутск, с. Табага, ул. Строительная, д. 8</t>
  </si>
  <si>
    <t>Респ. Саха /Якутия/, г. Якутск, с. Тулагино, ул. Связистов, д. 4</t>
  </si>
  <si>
    <t>Респ. Саха /Якутия/, г. Якутск, с. Хатассы, ул. Ленина, д. 67, корп. 1</t>
  </si>
  <si>
    <t>Респ. Саха /Якутия/, г. Якутск, с. Хатассы, ул. Ленина, д. 67, корп. 2</t>
  </si>
  <si>
    <t>Респ. Саха /Якутия/, г. Якутск, ул. Автодорожная, д. 28, корп. 12</t>
  </si>
  <si>
    <t>Респ. Саха /Якутия/, г. Якутск, ул. Автодорожная, д. 28, корп. 13</t>
  </si>
  <si>
    <t>Респ. Саха /Якутия/, г. Якутск, ул. Автодорожная, д. 28, корп. 15</t>
  </si>
  <si>
    <t>Респ. Саха /Якутия/, г. Якутск, ул. Автодорожная, д. 36, корп. 2</t>
  </si>
  <si>
    <t>Респ. Саха /Якутия/, г. Якутск, ул. Бабушкина, д. 7</t>
  </si>
  <si>
    <t>Респ. Саха /Якутия/, г. Якутск, ул. Бестужева-Марлинского, д. 32, корп. 1</t>
  </si>
  <si>
    <t>Респ. Саха /Якутия/, г. Якутск, ул. Бестужева-Марлинского, д. 56, корп. 1</t>
  </si>
  <si>
    <t>Респ. Саха /Якутия/, г. Якутск, ул. Билибина, д. 32</t>
  </si>
  <si>
    <t>Респ. Саха /Якутия/, г. Якутск, ул. Воинская, д. 9</t>
  </si>
  <si>
    <t>Респ. Саха /Якутия/, г. Якутск, ул. Воинская, д. 9, корп. 1</t>
  </si>
  <si>
    <t>Респ. Саха /Якутия/, г. Якутск, ул. Горького, д. 94</t>
  </si>
  <si>
    <t>Респ. Саха /Якутия/, г. Якутск, ул. Горького, д. 96</t>
  </si>
  <si>
    <t>Респ. Саха /Якутия/, г. Якутск, ул. Губина, д. 35</t>
  </si>
  <si>
    <t>Респ. Саха /Якутия/, г. Якутск, ул. Дежнева, д. 89, корп. 2</t>
  </si>
  <si>
    <t>Респ. Саха /Якутия/, г. Якутск, ул. Дежнева, д. 91</t>
  </si>
  <si>
    <t>Респ. Саха /Якутия/, г. Якутск, ул. Дзержинского, д. 15</t>
  </si>
  <si>
    <t>Респ. Саха /Якутия/, г. Якутск, ул. Дзержинского, д. 15, корп. 1</t>
  </si>
  <si>
    <t>Респ. Саха /Якутия/, г. Якутск, ул. Дзержинского, д. 21</t>
  </si>
  <si>
    <t>Респ. Саха /Якутия/, г. Якутск, ул. Дзержинского, д. 33</t>
  </si>
  <si>
    <t>Респ. Саха /Якутия/, г. Якутск, ул. Дзержинского, д. 36</t>
  </si>
  <si>
    <t>Респ. Саха /Якутия/, г. Якутск, ул. Дзержинского, д. 40</t>
  </si>
  <si>
    <t>Респ. Саха /Якутия/, г. Якутск, ул. Дзержинского, д. 40, корп. 2</t>
  </si>
  <si>
    <t>Респ. Саха /Якутия/, г. Якутск, ул. Дзержинского, д. 9</t>
  </si>
  <si>
    <t>Респ. Саха /Якутия/, г. Якутск, ул. Каландаришвили, д. 1</t>
  </si>
  <si>
    <t>Респ. Саха /Якутия/, г. Якутск, ул. Кирова, д. 34</t>
  </si>
  <si>
    <t>Респ. Саха /Якутия/, г. Якутск, ул. Клары Цеткин, д. 18</t>
  </si>
  <si>
    <t>Респ. Саха /Якутия/, г. Якутск, ул. Кржижановского, д. 75, корп. 2</t>
  </si>
  <si>
    <t>Респ. Саха /Якутия/, г. Якутск, ул. Кулаковского, д. 44</t>
  </si>
  <si>
    <t>Респ. Саха /Якутия/, г. Якутск, ул. Кулаковского, д. 44, корп. 1</t>
  </si>
  <si>
    <t>Респ. Саха /Якутия/, г. Якутск, ул. Курашова, д. 19</t>
  </si>
  <si>
    <t>Респ. Саха /Якутия/, г. Якутск, ул. Лермонтова, д. 20</t>
  </si>
  <si>
    <t>Респ. Саха /Якутия/, г. Якутск, ул. Лермонтова, д. 22</t>
  </si>
  <si>
    <t>Респ. Саха /Якутия/, г. Якутск, ул. Лермонтова, д. 92, корп. 2</t>
  </si>
  <si>
    <t>Респ. Саха /Якутия/, г. Якутск, ул. Манчаары, д. 49</t>
  </si>
  <si>
    <t>Респ. Саха /Якутия/, г. Якутск, ул. Мерзлотная, д. 29</t>
  </si>
  <si>
    <t>Респ. Саха /Якутия/, г. Якутск, ул. Можайского, д. 19</t>
  </si>
  <si>
    <t>Респ. Саха /Якутия/, г. Якутск, ул. Можайского, д. 19 корп 3</t>
  </si>
  <si>
    <t>Респ. Саха /Якутия/, г. Якутск, ул. Очиченко, д. 27</t>
  </si>
  <si>
    <t>Респ. Саха /Якутия/, г. Якутск, ул. Пояркова, д. 12</t>
  </si>
  <si>
    <t>Респ. Саха /Якутия/, г. Якутск, ул. Рихарда Зорге, д. 19</t>
  </si>
  <si>
    <t>Респ. Саха /Якутия/, г. Якутск, ул. Хабарова, д. 50</t>
  </si>
  <si>
    <t>Респ. Саха /Якутия/, г. Якутск, ул. Хабарова, д. 7</t>
  </si>
  <si>
    <t>Респ. Саха /Якутия/, г. Якутск, ул. Халтурина, д. 6</t>
  </si>
  <si>
    <t>Респ. Саха /Якутия/, г. Якутск, ул. Челюскина, д. 6, корп. 3</t>
  </si>
  <si>
    <t>Респ. Саха /Якутия/, г. Якутск, ул. Чиряева, д. 8</t>
  </si>
  <si>
    <t>Респ. Саха /Якутия/, г. Якутск, ул. Ярославского, д. 30, корп. 1</t>
  </si>
  <si>
    <t>Респ. Саха /Якутия/, г. Якутск, ул. Ярославского, д. 30, корп. 2</t>
  </si>
  <si>
    <t>Респ. Саха /Якутия/, п. Жатай, ул. Северная, д. 16/1</t>
  </si>
  <si>
    <t>Респ. Саха /Якутия/, п. Жатай, ул. Северная, д. 27</t>
  </si>
  <si>
    <t>Респ. Саха /Якутия/, п. Жатай, ул. Северная, д. 33/1</t>
  </si>
  <si>
    <t>Респ. Саха /Якутия/, п. Жатай, ул. Северная, д. 40/1</t>
  </si>
  <si>
    <t>Респ. Саха /Якутия/, п. Жатай, ул. Северная, д. 44</t>
  </si>
  <si>
    <t>Респ. Саха /Якутия/, п. Жатай, ул. Северная, д. 48</t>
  </si>
  <si>
    <t>Респ. Саха /Якутия/, п. Жатай, ул. Северная, д. 51</t>
  </si>
  <si>
    <t>Респ. Саха /Якутия/, п. Жатай, ул. Северная, д. 54</t>
  </si>
  <si>
    <t>МО ГП "Поселок Белая Гора"</t>
  </si>
  <si>
    <t>Респ. Саха /Якутия/, у. Абыйский, пгт. Белая Гора, ул. И.Н.Ефимова, д. 3, корп. 2</t>
  </si>
  <si>
    <t>МО "Город Алдан"</t>
  </si>
  <si>
    <t>Респ. Саха /Якутия/, у. Алданский, г. Алдан, ул. Гагарина, д. 3</t>
  </si>
  <si>
    <t>Респ. Саха /Якутия/, у. Алданский, г. Алдан, ул. Дзержинского, д. 34</t>
  </si>
  <si>
    <t>Респ. Саха /Якутия/, у. Алданский, г. Алдан, ул. Тарабукина, д. 66</t>
  </si>
  <si>
    <t>МО "Поселок Ленинский"</t>
  </si>
  <si>
    <t>МО "Поселок Нижний Куранах"</t>
  </si>
  <si>
    <t>Респ. Саха /Якутия/, у. Алданский, п. Нижний Куранах, пер. Школьный, д. 4</t>
  </si>
  <si>
    <t>Респ. Саха /Якутия/, у. Алданский, п. Нижний Куранах, пер. Школьный, д. 6</t>
  </si>
  <si>
    <t>Респ. Саха /Якутия/, у. Алданский, п. Нижний Куранах, ул. Нагорная, д. 104</t>
  </si>
  <si>
    <t>Респ. Саха /Якутия/, у. Алданский, п. Нижний Куранах, ул. Школьная, д. 10</t>
  </si>
  <si>
    <t>Респ. Саха /Якутия/, у. Алданский, п. Нижний Куранах, ул. Школьная, д. 11</t>
  </si>
  <si>
    <t>Респ. Саха /Якутия/, у. Алданский, п. Нижний Куранах, ул. Школьная, д. 12</t>
  </si>
  <si>
    <t>Респ. Саха /Якутия/, у. Алданский, п. Нижний Куранах, ул. Школьная, д. 15</t>
  </si>
  <si>
    <t>Респ. Саха /Якутия/, у. Алданский, п. Нижний Куранах, ул. Школьная, д. 21</t>
  </si>
  <si>
    <t>Респ. Саха /Якутия/, у. Алданский, п. Нижний Куранах, ул. Школьная, д. 23</t>
  </si>
  <si>
    <t>Респ. Саха /Якутия/, у. Алданский, п. Нижний Куранах, ул. Школьная, д. 3</t>
  </si>
  <si>
    <t>Респ. Саха /Якутия/, у. Алданский, п. Нижний Куранах, ул. Школьная, д. 31</t>
  </si>
  <si>
    <t>Респ. Саха /Якутия/, у. Алданский, п. Нижний Куранах, ул. Школьная, д. 36</t>
  </si>
  <si>
    <t>Респ. Саха /Якутия/, у. Алданский, п. Нижний Куранах, ул. Школьная, д. 4</t>
  </si>
  <si>
    <t>Респ. Саха /Якутия/, у. Алданский, п. Нижний Куранах, ул. Школьная, д. 5</t>
  </si>
  <si>
    <t>Респ. Саха /Якутия/, у. Алданский, п. Нижний Куранах, ул. Школьная, д. 6</t>
  </si>
  <si>
    <t>Респ. Саха /Якутия/, у. Алданский, п. Нижний Куранах, ул. Школьная, д. 7</t>
  </si>
  <si>
    <t>Респ. Саха /Якутия/, у. Алданский, п. Нижний Куранах, ул. Школьная, д. 8</t>
  </si>
  <si>
    <t>Респ. Саха /Якутия/, у. Алданский, п. Нижний Куранах, ул. Школьная, д. 9</t>
  </si>
  <si>
    <t>МО "Поселок Чокурдах"</t>
  </si>
  <si>
    <t>Респ. Саха /Якутия/, у. Аллаиховский, п. Чокурдах, ул. им Ю.Гагарина, д. 15б</t>
  </si>
  <si>
    <t>Респ. Саха /Якутия/, у. Аллаиховский, п. Чокурдах, ул. им Ю.Гагарина, д. 17а</t>
  </si>
  <si>
    <t>Респ. Саха /Якутия/, у. Аллаиховский, п. Чокурдах, ул. Советская, д. 8</t>
  </si>
  <si>
    <t>МО "Амгинский наслег"</t>
  </si>
  <si>
    <t>МО "Село Верхневилюйск"</t>
  </si>
  <si>
    <t>Респ. Саха /Якутия/, у. Верхневилюйский, с. Верхневилюйск, ул. Ленина, д. 5, корп. 9</t>
  </si>
  <si>
    <t>МО "Поселок Зырянка"</t>
  </si>
  <si>
    <t>Респ. Саха /Якутия/, у. Верхнеколымский, п. Зырянка, ул. Ленина, д. 18</t>
  </si>
  <si>
    <t>Респ. Саха /Якутия/, у. Верхнеколымский, п. Зырянка, ул. Ленина, д. 20</t>
  </si>
  <si>
    <t>Респ. Саха /Якутия/, у. Верхнеколымский, п. Зырянка, ул. Ленина, д. 21</t>
  </si>
  <si>
    <t>Респ. Саха /Якутия/, у. Верхнеколымский, п. Зырянка, ул. Победы, д. 20</t>
  </si>
  <si>
    <t>Респ. Саха /Якутия/, у. Верхнеколымский, п. Зырянка, ул. Шабунина, д. 8</t>
  </si>
  <si>
    <t>МО "Поселок Батагай"</t>
  </si>
  <si>
    <t>Респ. Саха /Якутия/, у. Верхоянский, пгт. Батагай, ул. Трохачева, д. 24а</t>
  </si>
  <si>
    <t>Респ. Саха /Якутия/, у. Верхоянский, пгт. Батагай, ул. Футбольная, д. 3</t>
  </si>
  <si>
    <t>МО "Город Вилюйск"</t>
  </si>
  <si>
    <t>Респ. Саха /Якутия/, у. Вилюйский, г. Вилюйск, ул. Мира, д. 70, корп. а</t>
  </si>
  <si>
    <t>Респ. Саха /Якутия/, у. Вилюйский, г. Вилюйск, ул. Октябрьская, д. 24</t>
  </si>
  <si>
    <t>МО "Бердигестяхский наслег"</t>
  </si>
  <si>
    <t>Респ. Саха /Якутия/, у. Горный, с. Бердигестях, ул. Сергеляхская, д. 9</t>
  </si>
  <si>
    <t>МО "Жиганский эвенкийский национальный наслег"</t>
  </si>
  <si>
    <t>Респ. Саха /Якутия/, у. Жиганский, с. Жиганск, ул. Ойунского, д. 21</t>
  </si>
  <si>
    <t>МО "Поселок Сангар"</t>
  </si>
  <si>
    <t>Респ. Саха /Якутия/, у. Кобяйский, пгт. Сангар, ул. Г.Е.Максимова, д. 11</t>
  </si>
  <si>
    <t>Респ. Саха /Якутия/, у. Ленский, г. Ленск, ул. Дзержинского, д. 17</t>
  </si>
  <si>
    <t>МО "Поселок Витим"</t>
  </si>
  <si>
    <t>Респ. Саха /Якутия/, у. Ленский, п. Витим, ул. Комсомольская, д. 17</t>
  </si>
  <si>
    <t>Респ. Саха /Якутия/, у. Ленский, п. Витим, ул. Нахимова, д. 12</t>
  </si>
  <si>
    <t>МО "Поселок Пеледуй"</t>
  </si>
  <si>
    <t>Респ. Саха /Якутия/, у. Ленский, п. Пеледуй, ул. Ленская, д. 14</t>
  </si>
  <si>
    <t>Респ. Саха /Якутия/, у. Ленский, п. Пеледуй, ул. Ленская, д. 20</t>
  </si>
  <si>
    <t>Респ. Саха /Якутия/, у. Ленский, п. Пеледуй, ул. Ленская, д. 4</t>
  </si>
  <si>
    <t>Респ. Саха /Якутия/, у. Ленский, п. Пеледуй, ул. Ленская, д. 6</t>
  </si>
  <si>
    <t>Респ. Саха /Якутия/, у. Ленский, п. Пеледуй, ул. Почтовая, д. 3</t>
  </si>
  <si>
    <t>Респ. Саха /Якутия/, у. Ленский, п. Пеледуй, ул. Советская, д. 72</t>
  </si>
  <si>
    <t>Респ. Саха /Якутия/, у. Ленский, п. Пеледуй, ул. Советская, д. 76</t>
  </si>
  <si>
    <t>Респ. Саха /Якутия/, у. Ленский, п. Пеледуй, ул. Советская, д. 78</t>
  </si>
  <si>
    <t>Респ. Саха /Якутия/, у. Мирнинский, г. Мирный, пр-кт. Ленинградский, д. 18</t>
  </si>
  <si>
    <t>Респ. Саха /Якутия/, у. Мирнинский, г. Мирный, пр-кт. Ленинградский, д. 5, корп. а</t>
  </si>
  <si>
    <t>Респ. Саха /Якутия/, у. Мирнинский, г. Мирный, пр-кт. Ленинградский, д. 5, корп. б</t>
  </si>
  <si>
    <t>Респ. Саха /Якутия/, у. Мирнинский, г. Мирный, пр-кт. Ленинградский, д. 5, корп. в</t>
  </si>
  <si>
    <t>Респ. Саха /Якутия/, у. Мирнинский, г. Мирный, ул. 40 лет Октября, д. 2, корп. а</t>
  </si>
  <si>
    <t>Респ. Саха /Якутия/, у. Мирнинский, г. Мирный, ул. Амакинская, д. 16</t>
  </si>
  <si>
    <t>Респ. Саха /Якутия/, у. Мирнинский, г. Мирный, ул. Московская, д. 34</t>
  </si>
  <si>
    <t>Респ. Саха /Якутия/, у. Мирнинский, г. Мирный, ул. Соболева, д. 9</t>
  </si>
  <si>
    <t>Респ. Саха /Якутия/, у. Мирнинский, г. Мирный, ул. Советская, д. 10</t>
  </si>
  <si>
    <t>Респ. Саха /Якутия/, у. Мирнинский, г. Мирный, ул. Советская, д. 11, корп. 2</t>
  </si>
  <si>
    <t>Респ. Саха /Якутия/, у. Мирнинский, г. Мирный, ул. Советская, д. 13, корп. 1</t>
  </si>
  <si>
    <t>Респ. Саха /Якутия/, у. Мирнинский, г. Мирный, ул. Советская, д. 13, корп. 2</t>
  </si>
  <si>
    <t>Респ. Саха /Якутия/, у. Мирнинский, г. Мирный, ул. Советская, д. 19</t>
  </si>
  <si>
    <t>Респ. Саха /Якутия/, у. Мирнинский, г. Мирный, ул. Советская, д. 21</t>
  </si>
  <si>
    <t>Респ. Саха /Якутия/, у. Мирнинский, г. Мирный, ул. Советская, д. 21, корп. а</t>
  </si>
  <si>
    <t>Респ. Саха /Якутия/, у. Мирнинский, г. Мирный, ул. Советская, д. 7</t>
  </si>
  <si>
    <t>Респ. Саха /Якутия/, у. Мирнинский, г. Мирный, ул. Солдатова, д. 11</t>
  </si>
  <si>
    <t>Респ. Саха /Якутия/, у. Мирнинский, г. Мирный, ул. Тихонова, д. 10</t>
  </si>
  <si>
    <t>Респ. Саха /Якутия/, у. Мирнинский, г. Мирный, ул. Тихонова, д. 16</t>
  </si>
  <si>
    <t>Респ. Саха /Якутия/, у. Мирнинский, г. Мирный, ул. Тихонова, д. 16, корп. а</t>
  </si>
  <si>
    <t>Респ. Саха /Якутия/, у. Мирнинский, г. Мирный, ш. 50 лет Октября, д. 1</t>
  </si>
  <si>
    <t>Респ. Саха /Якутия/, у. Мирнинский, г. Мирный, ш. Кирова, д. 8</t>
  </si>
  <si>
    <t>МО "Город Удачный"</t>
  </si>
  <si>
    <t>Респ. Саха /Якутия/, у. Мирнинский, г. Удачный, ул. Монтажников, д. 10</t>
  </si>
  <si>
    <t>Респ. Саха /Якутия/, у. Мирнинский, г. Удачный, ул. Монтажников, д. 12</t>
  </si>
  <si>
    <t>Респ. Саха /Якутия/, у. Мирнинский, г. Удачный, ул. Монтажников, д. 16</t>
  </si>
  <si>
    <t>МО "Поселок Айхал"</t>
  </si>
  <si>
    <t>МО "Поселок Светлый"</t>
  </si>
  <si>
    <t>Респ. Саха /Якутия/, у. Мирнинский, п. Светлый, ул. Вилюйская, д. 11</t>
  </si>
  <si>
    <t>Респ. Саха /Якутия/, у. Мирнинский, п. Светлый, ул. Вилюйская, д. 3</t>
  </si>
  <si>
    <t>Респ. Саха /Якутия/, у. Мирнинский, п. Светлый, ул. Вилюйская, д. 5</t>
  </si>
  <si>
    <t>Респ. Саха /Якутия/, у. Мирнинский, п. Светлый, ул. Вилюйская, д. 7</t>
  </si>
  <si>
    <t>Респ. Саха /Якутия/, у. Мирнинский, п. Светлый, ул. Вилюйская, д. 9</t>
  </si>
  <si>
    <t>Респ. Саха /Якутия/, у. Мирнинский, п. Светлый, ул. Гидростроителей, д. 5</t>
  </si>
  <si>
    <t>МО "Поселок Чернышевский"</t>
  </si>
  <si>
    <t>Респ. Саха /Якутия/, у. Мирнинский, п. Чернышевский, кв-л. Монтажников, д. 8</t>
  </si>
  <si>
    <t>Респ. Саха /Якутия/, у. Мирнинский, п. Чернышевский, кв-л. Энтузиастов, д. 25</t>
  </si>
  <si>
    <t>Респ. Саха /Якутия/, у. Мирнинский, п. Чернышевский, ул. Вилюйская, д. 11</t>
  </si>
  <si>
    <t>Респ. Саха /Якутия/, у. Мирнинский, п. Чернышевский, ул. Вилюйская, д. 6а</t>
  </si>
  <si>
    <t>Респ. Саха /Якутия/, у. Мирнинский, п. Чернышевский, ул. Космонавтов, д. 12/1</t>
  </si>
  <si>
    <t>Респ. Саха /Якутия/, у. Мирнинский, п. Чернышевский, ул. Космонавтов, д. 12/2</t>
  </si>
  <si>
    <t>Респ. Саха /Якутия/, у. Мирнинский, п. Чернышевский, ул. Космонавтов, д. 15</t>
  </si>
  <si>
    <t>Респ. Саха /Якутия/, у. Мирнинский, п. Чернышевский, ул. Космонавтов, д. 20</t>
  </si>
  <si>
    <t>МО "Чуонинский наслег"</t>
  </si>
  <si>
    <t>Респ. Саха /Якутия/, у. Мирнинский, с. Арылах, ул. Центральная, д. 32</t>
  </si>
  <si>
    <t>МО "Хатын-Арынский наслег"</t>
  </si>
  <si>
    <t>Респ. Саха /Якутия/, у. Намский, с. Аппаны, ул. Лена, д. 65</t>
  </si>
  <si>
    <t>МО "Хамагаттинский наслег"</t>
  </si>
  <si>
    <t>Респ. Саха /Якутия/, у. Намский, с. Крест-Кытыл, ул. Охлопкова-Соттоя, д. 20</t>
  </si>
  <si>
    <t>МО "Хатырыкский наслег"</t>
  </si>
  <si>
    <t>Респ. Саха /Якутия/, у. Намский, с. Столбы, ул. Г.Попова, д. 13</t>
  </si>
  <si>
    <t>НЮМО "Олеринский суктул"</t>
  </si>
  <si>
    <t>Респ. Саха /Якутия/, у. Нижнеколымский, с. Андрюшкино, ул. Курилова, д. 2</t>
  </si>
  <si>
    <t>Респ. Саха /Якутия/, у. Нижнеколымский, с. Андрюшкино, ул. Курилова, д. 7</t>
  </si>
  <si>
    <t>МО "Город Нюрба"</t>
  </si>
  <si>
    <t>МО "Тюмюкский наслег"</t>
  </si>
  <si>
    <t>Респ. Саха /Якутия/, у. Нюрбинский, с. Мар, ул. Набережная, д. 27</t>
  </si>
  <si>
    <t>МО "Поселок Усть-Нера"</t>
  </si>
  <si>
    <t>Респ. Саха /Якутия/, у. Оймяконский, пгт. Усть-Нера, ул. Ленина, д. 9</t>
  </si>
  <si>
    <t>Респ. Саха /Якутия/, у. Оймяконский, пгт. Усть-Нера, ул. Мацкепладзе, д. 5</t>
  </si>
  <si>
    <t>Респ. Саха /Якутия/, у. Оймяконский, пгт. Усть-Нера, ул. Мацкепладзе, д. 7</t>
  </si>
  <si>
    <t>МО "Борогонский 2 наслег"</t>
  </si>
  <si>
    <t>Респ. Саха /Якутия/, у. Оймяконский, с. Томтор, пер. Медиков, д. 1</t>
  </si>
  <si>
    <t>МО "Город Среднеколымск"</t>
  </si>
  <si>
    <t>Респ. Саха /Якутия/, у. Среднеколымский, г. Среднеколымск, ул. Степанова-Ламутского, д. 16</t>
  </si>
  <si>
    <t>МО "Мюрюнский наслег"</t>
  </si>
  <si>
    <t>Респ. Саха /Якутия/, у. Усть-Алданский, с. Мындаба, ул. им Ленина, д. 26</t>
  </si>
  <si>
    <t>МО "Суоттунский наслег"</t>
  </si>
  <si>
    <t>Респ. Саха /Якутия/, у. Усть-Алданский, с. Хоногор, ул. Т.Татаринова, д. 54</t>
  </si>
  <si>
    <t>МО "Поселок Эльдикан"</t>
  </si>
  <si>
    <t>Респ. Саха /Якутия/, у. Усть-Майский, п. Эльдикан, ул. Куйбышева, д. 30</t>
  </si>
  <si>
    <t>Респ. Саха /Якутия/, у. Усть-Майский, п. Эльдикан, ул. Рабочая, д. 12</t>
  </si>
  <si>
    <t>МО "поселок Усть-Куйга"</t>
  </si>
  <si>
    <t>Респ. Саха /Якутия/, у. Усть-Янский, п. Усть-Куйга, ул. Зеленая, д. 21</t>
  </si>
  <si>
    <t>МО "Казачинский национальный наслег"</t>
  </si>
  <si>
    <t>Респ. Саха /Якутия/, у. Усть-Янский, с. Казачье, ул. Барона Э.Толля, д. 3</t>
  </si>
  <si>
    <t>МО "Город Покровск"</t>
  </si>
  <si>
    <t>Респ. Саха /Якутия/, у. Хангаласский, г. Покровск, ул. Братьев Ксенофонтовых, д. 101</t>
  </si>
  <si>
    <t>Респ. Саха /Якутия/, у. Хангаласский, г. Покровск, ул. Южная, д. 10</t>
  </si>
  <si>
    <t>МО "Поселок Мохсоголлох"</t>
  </si>
  <si>
    <t>Респ. Саха /Якутия/, у. Хангаласский, п. Мохсоголлох, ул. Молодежная, д. 20</t>
  </si>
  <si>
    <t>Респ. Саха /Якутия/, у. Хангаласский, п. Мохсоголлох, ул. Молодежная, д. 20, корп. а</t>
  </si>
  <si>
    <t>Респ. Саха /Якутия/, у. Хангаласский, п. Мохсоголлох, ул. Молодежная, д. 22</t>
  </si>
  <si>
    <t>Респ. Саха /Якутия/, у. Хангаласский, п. Мохсоголлох, ул. Соколиная, д. 1</t>
  </si>
  <si>
    <t>Респ. Саха /Якутия/, у. Хангаласский, п. Мохсоголлох, ул. Соколиная, д. 13</t>
  </si>
  <si>
    <t>Респ. Саха /Якутия/, у. Хангаласский, п. Мохсоголлох, ул. Соколиная, д. 2</t>
  </si>
  <si>
    <t>Респ. Саха /Якутия/, у. Хангаласский, п. Мохсоголлох, ул. Соколиная, д. 3</t>
  </si>
  <si>
    <t>Респ. Саха /Якутия/, у. Хангаласский, п. Мохсоголлох, ул. Соколиная, д. 5</t>
  </si>
  <si>
    <t>Респ. Саха /Якутия/, у. Хангаласский, п. Мохсоголлох, ул. Соколиная, д. 6</t>
  </si>
  <si>
    <t>Респ. Саха /Якутия/, у. Хангаласский, п. Мохсоголлох, ул. Соколиная, д. 7</t>
  </si>
  <si>
    <t>Респ. Саха /Якутия/, у. Хангаласский, п. Мохсоголлох, ул. Соколиная, д. 9</t>
  </si>
  <si>
    <t>МО "Немюгюнский наслег"</t>
  </si>
  <si>
    <t>Респ. Саха /Якутия/, у. Хангаласский, с. Ой, ул. Горького, д. 22</t>
  </si>
  <si>
    <t>Респ. Саха /Якутия/, у. Хангаласский, с. Ой, ул. Эркээни, д. 40</t>
  </si>
  <si>
    <t>Респ. Саха /Якутия/, у. Хангаласский, с. Ой, ул. Эркээни, д. 41</t>
  </si>
  <si>
    <t>МО "Октемский наслег"</t>
  </si>
  <si>
    <t>Респ. Саха /Якутия/, у. Хангаласский, с. Октемцы, пер. Моисеева, д. 11</t>
  </si>
  <si>
    <t>2019 год</t>
  </si>
  <si>
    <t>Респ. Саха /Якутия/, г. Нерюнгри, п. Золотинка, ул. Железнодорожная, д. 2</t>
  </si>
  <si>
    <t>Респ. Саха /Якутия/, г. Нерюнгри, п. Золотинка, ул. Железнодорожная, д. 3</t>
  </si>
  <si>
    <t>Респ. Саха /Якутия/, г. Нерюнгри, п. Золотинка, ул. Железнодорожная, д. 4</t>
  </si>
  <si>
    <t>Респ. Саха /Якутия/, г. Нерюнгри, п. Чульман, ул. Новая, д. 2</t>
  </si>
  <si>
    <t>Респ. Саха /Якутия/, г. Нерюнгри, п. Чульман, ул. Островского, д. 18б</t>
  </si>
  <si>
    <t>Респ. Саха /Якутия/, г. Нерюнгри, п. Чульман, ул. Островского, д. 6, корп. а</t>
  </si>
  <si>
    <t>Респ. Саха /Якутия/, г. Нерюнгри, п. Чульман, ул. Циолковского, д. 8</t>
  </si>
  <si>
    <t>Респ. Саха /Якутия/, г. Нерюнгри, пр-кт. Геологов, д. 49</t>
  </si>
  <si>
    <t>Респ. Саха /Якутия/, г. Нерюнгри, пр-кт. Геологов, д. 49, корп. 1</t>
  </si>
  <si>
    <t>Респ. Саха /Якутия/, г. Нерюнгри, пр-кт. Геологов, д. 55, корп. 2</t>
  </si>
  <si>
    <t>Респ. Саха /Якутия/, г. Нерюнгри, пр-кт. Геологов, д. 59</t>
  </si>
  <si>
    <t>Респ. Саха /Якутия/, г. Нерюнгри, пр-кт. Геологов, д. 61</t>
  </si>
  <si>
    <t>Респ. Саха /Якутия/, г. Нерюнгри, пр-кт. Геологов, д. 61, корп. 1</t>
  </si>
  <si>
    <t>Респ. Саха /Якутия/, г. Нерюнгри, пр-кт. Геологов, д. 61, корп. 2</t>
  </si>
  <si>
    <t>Респ. Саха /Якутия/, г. Нерюнгри, пр-кт. Геологов, д. 63</t>
  </si>
  <si>
    <t>Респ. Саха /Якутия/, г. Нерюнгри, пр-кт. Геологов, д. 75, корп. 2</t>
  </si>
  <si>
    <t>Респ. Саха /Якутия/, г. Нерюнгри, пр-кт. Геологов, д. 79, корп. 1</t>
  </si>
  <si>
    <t>Респ. Саха /Якутия/, г. Нерюнгри, пр-кт. Геологов, д. 81, корп. 2</t>
  </si>
  <si>
    <t>Респ. Саха /Якутия/, г. Нерюнгри, пр-кт. Дружбы Народов, д. 1</t>
  </si>
  <si>
    <t>Респ. Саха /Якутия/, г. Нерюнгри, пр-кт. Дружбы Народов, д. 10</t>
  </si>
  <si>
    <t>Респ. Саха /Якутия/, г. Нерюнгри, пр-кт. Дружбы Народов, д. 10, корп. 1</t>
  </si>
  <si>
    <t>Респ. Саха /Якутия/, г. Нерюнгри, пр-кт. Дружбы Народов, д. 10, корп. 2</t>
  </si>
  <si>
    <t>Респ. Саха /Якутия/, г. Нерюнгри, пр-кт. Дружбы Народов, д. 14, корп. 1</t>
  </si>
  <si>
    <t>Респ. Саха /Якутия/, г. Нерюнгри, пр-кт. Дружбы Народов, д. 20</t>
  </si>
  <si>
    <t>Респ. Саха /Якутия/, г. Нерюнгри, пр-кт. Дружбы Народов, д. 27, корп. 1</t>
  </si>
  <si>
    <t>Респ. Саха /Якутия/, г. Нерюнгри, пр-кт. Дружбы Народов, д. 29</t>
  </si>
  <si>
    <t>Респ. Саха /Якутия/, г. Нерюнгри, пр-кт. Дружбы Народов, д. 29, корп. 2</t>
  </si>
  <si>
    <t>Респ. Саха /Якутия/, г. Нерюнгри, пр-кт. Дружбы Народов, д. 3, корп. 1</t>
  </si>
  <si>
    <t>Респ. Саха /Якутия/, г. Нерюнгри, пр-кт. Дружбы Народов, д. 5</t>
  </si>
  <si>
    <t>Респ. Саха /Якутия/, г. Нерюнгри, пр-кт. Дружбы Народов, д. 6</t>
  </si>
  <si>
    <t>Респ. Саха /Якутия/, г. Нерюнгри, пр-кт. Дружбы Народов, д. 6, корп. 1</t>
  </si>
  <si>
    <t>Респ. Саха /Якутия/, г. Нерюнгри, пр-кт. Дружбы Народов, д. 6, корп. 2</t>
  </si>
  <si>
    <t>Респ. Саха /Якутия/, г. Нерюнгри, пр-кт. Дружбы Народов, д. 8, корп. 1</t>
  </si>
  <si>
    <t>Респ. Саха /Якутия/, г. Нерюнгри, пр-кт. Дружбы Народов, д. 8, корп. 2</t>
  </si>
  <si>
    <t>Респ. Саха /Якутия/, г. Нерюнгри, пр-кт. Дружбы Народов, д. 9, корп. 1</t>
  </si>
  <si>
    <t>Респ. Саха /Якутия/, г. Нерюнгри, пр-кт. Ленина, д. 1</t>
  </si>
  <si>
    <t>Респ. Саха /Якутия/, г. Нерюнгри, пр-кт. Ленина, д. 1, корп. 1</t>
  </si>
  <si>
    <t>Респ. Саха /Якутия/, г. Нерюнгри, пр-кт. Ленина, д. 1, корп. 2</t>
  </si>
  <si>
    <t>Респ. Саха /Якутия/, г. Нерюнгри, пр-кт. Ленина, д. 1, корп. 3</t>
  </si>
  <si>
    <t>Респ. Саха /Якутия/, г. Нерюнгри, пр-кт. Ленина, д. 14, корп. 1</t>
  </si>
  <si>
    <t>Респ. Саха /Якутия/, г. Нерюнгри, пр-кт. Ленина, д. 15</t>
  </si>
  <si>
    <t>Респ. Саха /Якутия/, г. Нерюнгри, пр-кт. Ленина, д. 16, корп. 1</t>
  </si>
  <si>
    <t>Респ. Саха /Якутия/, г. Нерюнгри, пр-кт. Ленина, д. 16, корп. 2</t>
  </si>
  <si>
    <t>Респ. Саха /Якутия/, г. Нерюнгри, пр-кт. Ленина, д. 19</t>
  </si>
  <si>
    <t>Респ. Саха /Якутия/, г. Нерюнгри, пр-кт. Ленина, д. 4</t>
  </si>
  <si>
    <t>Респ. Саха /Якутия/, г. Нерюнгри, пр-кт. Ленина, д. 7</t>
  </si>
  <si>
    <t>Респ. Саха /Якутия/, г. Нерюнгри, пр-кт. Ленина, д. 7, корп. 1</t>
  </si>
  <si>
    <t>Респ. Саха /Якутия/, г. Нерюнгри, пр-кт. Мира, д. 27, корп. 1</t>
  </si>
  <si>
    <t>Респ. Саха /Якутия/, г. Нерюнгри, пр-кт. Мира, д. 31</t>
  </si>
  <si>
    <t>Респ. Саха /Якутия/, г. Нерюнгри, ул. Аммосова, д. 14</t>
  </si>
  <si>
    <t>Респ. Саха /Якутия/, г. Нерюнгри, ул. Аммосова, д. 2</t>
  </si>
  <si>
    <t>Респ. Саха /Якутия/, г. Нерюнгри, ул. Аммосова, д. 4</t>
  </si>
  <si>
    <t>Респ. Саха /Якутия/, г. Нерюнгри, ул. Аммосова, д. 8, корп. 1</t>
  </si>
  <si>
    <t>Респ. Саха /Якутия/, г. Нерюнгри, ул. им Кравченко, д. 11</t>
  </si>
  <si>
    <t>Респ. Саха /Якутия/, г. Нерюнгри, ул. им Кравченко, д. 17, корп. 2</t>
  </si>
  <si>
    <t>Респ. Саха /Якутия/, г. Нерюнгри, ул. им Кравченко, д. 18</t>
  </si>
  <si>
    <t>Респ. Саха /Якутия/, г. Нерюнгри, ул. им Кравченко, д. 18, корп. 1</t>
  </si>
  <si>
    <t>Респ. Саха /Якутия/, г. Нерюнгри, ул. им Кравченко, д. 19</t>
  </si>
  <si>
    <t>Респ. Саха /Якутия/, г. Нерюнгри, ул. им Кравченко, д. 19, корп. 2</t>
  </si>
  <si>
    <t>Респ. Саха /Якутия/, г. Нерюнгри, ул. им Кравченко, д. 19, корп. 3</t>
  </si>
  <si>
    <t>Респ. Саха /Якутия/, г. Нерюнгри, ул. им Кравченко, д. 20</t>
  </si>
  <si>
    <t>Респ. Саха /Якутия/, г. Нерюнгри, ул. им Кравченко, д. 20, корп. 1</t>
  </si>
  <si>
    <t>Респ. Саха /Якутия/, г. Нерюнгри, ул. им Кравченко, д. 21, корп. 1</t>
  </si>
  <si>
    <t>Респ. Саха /Якутия/, г. Нерюнгри, ул. им Кравченко, д. 25</t>
  </si>
  <si>
    <t>Респ. Саха /Якутия/, г. Нерюнгри, ул. им Кравченко, д. 3</t>
  </si>
  <si>
    <t>Респ. Саха /Якутия/, г. Нерюнгри, ул. им Кравченко, д. 9, корп. 1</t>
  </si>
  <si>
    <t>Респ. Саха /Якутия/, г. Нерюнгри, ул. Карла Маркса, д. 1, корп. 2</t>
  </si>
  <si>
    <t>Респ. Саха /Якутия/, г. Нерюнгри, ул. Карла Маркса, д. 1, корп. 4</t>
  </si>
  <si>
    <t>Респ. Саха /Якутия/, г. Нерюнгри, ул. Карла Маркса, д. 13</t>
  </si>
  <si>
    <t>Респ. Саха /Якутия/, г. Нерюнгри, ул. Карла Маркса, д. 16</t>
  </si>
  <si>
    <t>Респ. Саха /Якутия/, г. Нерюнгри, ул. Карла Маркса, д. 16, корп. 1</t>
  </si>
  <si>
    <t>Респ. Саха /Якутия/, г. Нерюнгри, ул. Карла Маркса, д. 17, корп. 1</t>
  </si>
  <si>
    <t>Респ. Саха /Якутия/, г. Нерюнгри, ул. Карла Маркса, д. 19, корп. 1</t>
  </si>
  <si>
    <t>Респ. Саха /Якутия/, г. Нерюнгри, ул. Карла Маркса, д. 20</t>
  </si>
  <si>
    <t>Респ. Саха /Якутия/, г. Нерюнгри, ул. Карла Маркса, д. 25</t>
  </si>
  <si>
    <t>Респ. Саха /Якутия/, г. Нерюнгри, ул. Карла Маркса, д. 25, корп. 1</t>
  </si>
  <si>
    <t>Респ. Саха /Якутия/, г. Нерюнгри, ул. Карла Маркса, д. 27, корп. 1</t>
  </si>
  <si>
    <t>Респ. Саха /Якутия/, г. Нерюнгри, ул. Карла Маркса, д. 27, корп. 2</t>
  </si>
  <si>
    <t>Респ. Саха /Якутия/, г. Нерюнгри, ул. Карла Маркса, д. 3</t>
  </si>
  <si>
    <t>Респ. Саха /Якутия/, г. Нерюнгри, ул. Карла Маркса, д. 3, корп. 2</t>
  </si>
  <si>
    <t>Респ. Саха /Якутия/, г. Нерюнгри, ул. Карла Маркса, д. 3, корп. 4</t>
  </si>
  <si>
    <t>Респ. Саха /Якутия/, г. Нерюнгри, ул. Лужников, д. 3</t>
  </si>
  <si>
    <t>Респ. Саха /Якутия/, г. Нерюнгри, ул. Новостроевская, д. 3</t>
  </si>
  <si>
    <t>Респ. Саха /Якутия/, г. Нерюнгри, ул. Платона Ойунского, д. 2</t>
  </si>
  <si>
    <t>Респ. Саха /Якутия/, г. Нерюнгри, ул. Платона Ойунского, д. 3</t>
  </si>
  <si>
    <t>Респ. Саха /Якутия/, г. Нерюнгри, ул. Сосновая, д. 4</t>
  </si>
  <si>
    <t>Респ. Саха /Якутия/, г. Нерюнгри, ул. Тимптонская, д. 1</t>
  </si>
  <si>
    <t>Респ. Саха /Якутия/, г. Нерюнгри, ул. Тимптонская, д. 3, корп. 1</t>
  </si>
  <si>
    <t>Респ. Саха /Якутия/, г. Нерюнгри, ул. Тимптонская, д. 7</t>
  </si>
  <si>
    <t>Респ. Саха /Якутия/, г. Нерюнгри, ул. Тимптонская, д. 7, корп. 1</t>
  </si>
  <si>
    <t>Респ. Саха /Якутия/, г. Нерюнгри, ул. Чурапчинская, д. 37, корп. 2</t>
  </si>
  <si>
    <t>Респ. Саха /Якутия/, г. Нерюнгри, ул. Чурапчинская, д. 54</t>
  </si>
  <si>
    <t>Респ. Саха /Якутия/, г. Нерюнгри, ул. Южно-Якутская, д. 25, корп. 1</t>
  </si>
  <si>
    <t>Респ. Саха /Якутия/, г. Нерюнгри, ул. Южно-Якутская, д. 35</t>
  </si>
  <si>
    <t>Респ. Саха /Якутия/, г. Нерюнгри, ул. Южно-Якутская, д. 36, корп. 1</t>
  </si>
  <si>
    <t>Респ. Саха /Якутия/, г. Нерюнгри, ул. Южно-Якутская, д. 37</t>
  </si>
  <si>
    <t>Респ. Саха /Якутия/, г. Нерюнгри, ул. Южно-Якутская, д. 38</t>
  </si>
  <si>
    <t>Респ. Саха /Якутия/, г. Якутск, мкр. Борисовка 1-й, д. 20</t>
  </si>
  <si>
    <t>Респ. Саха /Якутия/, г. Якутск, мкр. Борисовка 1-й, д. 23</t>
  </si>
  <si>
    <t>Респ. Саха /Якутия/, г. Якутск, мкр. Борисовка 1-й, д. 27</t>
  </si>
  <si>
    <t>Респ. Саха /Якутия/, г. Якутск, мкр. Борисовка 1-й, д. 48</t>
  </si>
  <si>
    <t>Респ. Саха /Якутия/, г. Якутск, мкр. Борисовка 1-й, д. 60</t>
  </si>
  <si>
    <t>Респ. Саха /Якутия/, г. Якутск, мкр. Борисовка 1-й, д. 61</t>
  </si>
  <si>
    <t>Респ. Саха /Якутия/, г. Якутск, мкр. Борисовка 1-й, д. 7</t>
  </si>
  <si>
    <t>Респ. Саха /Якутия/, г. Якутск, мкр. Борисовка 1-й, д. 8</t>
  </si>
  <si>
    <t>Респ. Саха /Якутия/, г. Якутск, мкр. Кангалассы, ул. 26 партсъезда, д. 5</t>
  </si>
  <si>
    <t>Респ. Саха /Якутия/, г. Якутск, мкр. Кангалассы, ул. Комсомольская, д. 3А</t>
  </si>
  <si>
    <t>Респ. Саха /Якутия/, г. Якутск, мкр. Кангалассы, ул. Молодежная, д. 14</t>
  </si>
  <si>
    <t>Респ. Саха /Якутия/, г. Якутск, с. Кильдямцы, ул. Труда, д. 52</t>
  </si>
  <si>
    <t>Респ. Саха /Якутия/, г. Якутск, с. Кильдямцы, ул. Труда, д. 54</t>
  </si>
  <si>
    <t>Респ. Саха /Якутия/, г. Якутск, с. Маган, ул. Кухто, д. 7, корп. 1</t>
  </si>
  <si>
    <t>Респ. Саха /Якутия/, г. Якутск, с. Сырдах, ул. Мира, д. 9</t>
  </si>
  <si>
    <t>Респ. Саха /Якутия/, г. Якутск, с. Табага, ул. Березовая, д. 32, корп. 1</t>
  </si>
  <si>
    <t>Респ. Саха /Якутия/, г. Якутск, с. Табага, ул. Березовая, д. 33</t>
  </si>
  <si>
    <t>Респ. Саха /Якутия/, г. Якутск, с. Табага, ул. Березовая, д. 35, корп. 1</t>
  </si>
  <si>
    <t>Респ. Саха /Якутия/, г. Якутск, с. Тулагино, ул. Октябрьская, д. 6</t>
  </si>
  <si>
    <t>Респ. Саха /Якутия/, г. Якутск, с. Хатассы, ул. Каландарашвили, д. 4</t>
  </si>
  <si>
    <t>Респ. Саха /Якутия/, г. Якутск, с. Хатассы, ул. Каландарашвили, д. 4, корп. 1</t>
  </si>
  <si>
    <t>Респ. Саха /Якутия/, г. Якутск, с. Хатассы, ул. Ленина, д. 67</t>
  </si>
  <si>
    <t>Респ. Саха /Якутия/, г. Якутск, тер. Профилакторий "Березка", д. 1</t>
  </si>
  <si>
    <t>Респ. Саха /Якутия/, г. Якутск, ул. Автодорожная, д. 26, корп. 1</t>
  </si>
  <si>
    <t>Респ. Саха /Якутия/, г. Якутск, ул. Автодорожная, д. 28, корп. 14</t>
  </si>
  <si>
    <t>Респ. Саха /Якутия/, г. Якутск, ул. Автодорожная, д. 28, корп. 2</t>
  </si>
  <si>
    <t>Респ. Саха /Якутия/, г. Якутск, ул. Автодорожная, д. 36, корп. 4</t>
  </si>
  <si>
    <t>Респ. Саха /Якутия/, г. Якутск, ул. Автодорожная, д. 36, корп. 5</t>
  </si>
  <si>
    <t>Респ. Саха /Якутия/, г. Якутск, ул. Бабушкина, д. 1</t>
  </si>
  <si>
    <t>Респ. Саха /Якутия/, г. Якутск, ул. Бабушкина, д. 8, корп. 2</t>
  </si>
  <si>
    <t>Респ. Саха /Якутия/, г. Якутск, ул. Бабушкина, д. 8, корп. 3</t>
  </si>
  <si>
    <t>Респ. Саха /Якутия/, г. Якутск, ул. Бекетова, д. 11, корп. 1</t>
  </si>
  <si>
    <t>Респ. Саха /Якутия/, г. Якутск, ул. Билибина, д. 12</t>
  </si>
  <si>
    <t>Респ. Саха /Якутия/, г. Якутск, ул. Билибина, д. 12, корп. 3</t>
  </si>
  <si>
    <t>Респ. Саха /Якутия/, г. Якутск, ул. Билибина, д. 42, корп. 7</t>
  </si>
  <si>
    <t>Респ. Саха /Якутия/, г. Якутск, ул. Горького, д. 92</t>
  </si>
  <si>
    <t>Респ. Саха /Якутия/, г. Якутск, ул. Горького, д. 98</t>
  </si>
  <si>
    <t>Респ. Саха /Якутия/, г. Якутск, ул. Дзержинского, д. 12, корп. 3</t>
  </si>
  <si>
    <t>Респ. Саха /Якутия/, г. Якутск, ул. Дзержинского, д. 13, корп. 1</t>
  </si>
  <si>
    <t>Респ. Саха /Якутия/, г. Якутск, ул. Дзержинского, д. 19</t>
  </si>
  <si>
    <t>Респ. Саха /Якутия/, г. Якутск, ул. Дзержинского, д. 20, корп. 1</t>
  </si>
  <si>
    <t>Респ. Саха /Якутия/, г. Якутск, ул. Дзержинского, д. 20, корп. 2</t>
  </si>
  <si>
    <t>Респ. Саха /Якутия/, г. Якутск, ул. Дзержинского, д. 22</t>
  </si>
  <si>
    <t>Респ. Саха /Якутия/, г. Якутск, ул. Дзержинского, д. 22, корп. 1</t>
  </si>
  <si>
    <t>Респ. Саха /Якутия/, г. Якутск, ул. Дзержинского, д. 3</t>
  </si>
  <si>
    <t>Респ. Саха /Якутия/, г. Якутск, ул. Дзержинского, д. 7, корп. 1</t>
  </si>
  <si>
    <t>Респ. Саха /Якутия/, г. Якутск, ул. Дзержинского, д. 8, корп. 3</t>
  </si>
  <si>
    <t>Респ. Саха /Якутия/, г. Якутск, ул. Ильменская, д. 33</t>
  </si>
  <si>
    <t>Респ. Саха /Якутия/, г. Якутск, ул. Каландаришвили, д. 25, корп. 2</t>
  </si>
  <si>
    <t>Респ. Саха /Якутия/, г. Якутск, ул. Каландаришвили, д. 40, корп. 6</t>
  </si>
  <si>
    <t>Респ. Саха /Якутия/, г. Якутск, ул. Кальвица, д. 2, корп. 1</t>
  </si>
  <si>
    <t>Респ. Саха /Якутия/, г. Якутск, ул. Кальвица, д. 2, корп. 2</t>
  </si>
  <si>
    <t>Респ. Саха /Якутия/, г. Якутск, ул. Кальвица, д. 2, корп. 5</t>
  </si>
  <si>
    <t>Респ. Саха /Якутия/, г. Якутск, ул. Кеши Алексеева, д. 11</t>
  </si>
  <si>
    <t>Респ. Саха /Якутия/, г. Якутск, ул. Кеши Алексеева, д. 13, корп. 2</t>
  </si>
  <si>
    <t>Респ. Саха /Якутия/, г. Якутск, ул. Кеши Алексеева, д. 13, корп. 3</t>
  </si>
  <si>
    <t>Респ. Саха /Якутия/, г. Якутск, ул. Кеши Алексеева, д. 13, корп. 4</t>
  </si>
  <si>
    <t>Респ. Саха /Якутия/, г. Якутск, ул. Кузьмина, д. 10</t>
  </si>
  <si>
    <t>Респ. Саха /Якутия/, г. Якутск, ул. Курашова, д. 1, корп. 1</t>
  </si>
  <si>
    <t>Респ. Саха /Якутия/, г. Якутск, ул. Лермонтова, д. 24</t>
  </si>
  <si>
    <t>Респ. Саха /Якутия/, г. Якутск, ул. Лермонтова, д. 29, корп. 1</t>
  </si>
  <si>
    <t>Респ. Саха /Якутия/, г. Якутск, ул. Лермонтова, д. 58, корп. 2</t>
  </si>
  <si>
    <t>Респ. Саха /Якутия/, г. Якутск, ул. Лонгинова, д. 36, корп. 2</t>
  </si>
  <si>
    <t>Респ. Саха /Якутия/, г. Якутск, ул. Лонгинова, д. 42, корп. 3</t>
  </si>
  <si>
    <t>Респ. Саха /Якутия/, г. Якутск, ул. Маяковского, д. 104, корп. 1</t>
  </si>
  <si>
    <t>Респ. Саха /Якутия/, г. Якутск, ул. Маяковского, д. 108</t>
  </si>
  <si>
    <t>Респ. Саха /Якутия/, г. Якутск, ул. Можайского, д. 17, корп. 1</t>
  </si>
  <si>
    <t>Респ. Саха /Якутия/, г. Якутск, ул. Можайского, д. 19, корп. 3</t>
  </si>
  <si>
    <t>Респ. Саха /Якутия/, г. Якутск, ул. Очиченко, д. 1, корп. 1</t>
  </si>
  <si>
    <t>Респ. Саха /Якутия/, г. Якутск, ул. Очиченко, д. 1, корп. 3</t>
  </si>
  <si>
    <t>Респ. Саха /Якутия/, г. Якутск, ул. Очиченко, д. 3, корп. 1</t>
  </si>
  <si>
    <t>Респ. Саха /Якутия/, г. Якутск, ул. Петра Алексеева, д. 10</t>
  </si>
  <si>
    <t>Респ. Саха /Якутия/, г. Якутск, ул. Петра Алексеева, д. 12</t>
  </si>
  <si>
    <t>Респ. Саха /Якутия/, г. Якутск, ул. Петра Алексеева, д. 12, корп. 1</t>
  </si>
  <si>
    <t>Респ. Саха /Якутия/, г. Якутск, ул. Петра Алексеева, д. 12, корп. 2</t>
  </si>
  <si>
    <t>Респ. Саха /Якутия/, г. Якутск, ул. Петра Алексеева, д. 6</t>
  </si>
  <si>
    <t>Респ. Саха /Якутия/, г. Якутск, ул. Петра Алексеева, д. 6, корп. 2</t>
  </si>
  <si>
    <t>Респ. Саха /Якутия/, г. Якутск, ул. Петра Алексеева, д. 8</t>
  </si>
  <si>
    <t>Респ. Саха /Якутия/, г. Якутск, ул. Петра Алексеева, д. 8, корп. 1</t>
  </si>
  <si>
    <t>Респ. Саха /Якутия/, г. Якутск, ул. Петра Алексеева, д. 83, корп. 18</t>
  </si>
  <si>
    <t>Респ. Саха /Якутия/, г. Якутск, ул. Полины Осипенко, д. 8, корп. 5</t>
  </si>
  <si>
    <t>Респ. Саха /Якутия/, г. Якутск, ул. Пояркова, д. 10</t>
  </si>
  <si>
    <t>Респ. Саха /Якутия/, г. Якутск, ул. Семена Данилова, д. 4, корп. 2</t>
  </si>
  <si>
    <t>Респ. Саха /Якутия/, г. Якутск, ул. Семена Данилова, д. 9</t>
  </si>
  <si>
    <t>Респ. Саха /Якутия/, г. Якутск, ул. Семена Данилова, д. 9, корп. 5</t>
  </si>
  <si>
    <t>Респ. Саха /Якутия/, г. Якутск, ул. Семена Данилова, д. 9, корп. 6</t>
  </si>
  <si>
    <t>Респ. Саха /Якутия/, г. Якутск, ул. Стадухина, д. 80</t>
  </si>
  <si>
    <t>Респ. Саха /Якутия/, г. Якутск, ул. Тимирязева, д. 41</t>
  </si>
  <si>
    <t>Респ. Саха /Якутия/, г. Якутск, ул. Федора Попова, д. 14, корп. 1</t>
  </si>
  <si>
    <t>Респ. Саха /Якутия/, г. Якутск, ул. Федора Попова, д. 18, корп. 2</t>
  </si>
  <si>
    <t>Респ. Саха /Якутия/, г. Якутск, ул. Хабарова, д. 27</t>
  </si>
  <si>
    <t>Респ. Саха /Якутия/, г. Якутск, ул. Хабарова, д. 3</t>
  </si>
  <si>
    <t>Респ. Саха /Якутия/, г. Якутск, ул. Халтурина, д. 18</t>
  </si>
  <si>
    <t>Респ. Саха /Якутия/, г. Якутск, ул. Халтурина, д. 4</t>
  </si>
  <si>
    <t>Респ. Саха /Якутия/, г. Якутск, ул. Халтурина, д. 6, корп. 1</t>
  </si>
  <si>
    <t>Респ. Саха /Якутия/, г. Якутск, ул. Челюскина, д. 12</t>
  </si>
  <si>
    <t>Респ. Саха /Якутия/, г. Якутск, ул. Челюскина, д. 2</t>
  </si>
  <si>
    <t>Респ. Саха /Якутия/, г. Якутск, ул. Челюскина, д. 41, корп. 4</t>
  </si>
  <si>
    <t>Респ. Саха /Якутия/, г. Якутск, ул. Челюскина, д. 41, корп. 5</t>
  </si>
  <si>
    <t>Респ. Саха /Якутия/, г. Якутск, ул. Челюскина, д. 8, корп. 1</t>
  </si>
  <si>
    <t>Респ. Саха /Якутия/, г. Якутск, ул. Челюскина, д. 8, корп. 2</t>
  </si>
  <si>
    <t>Респ. Саха /Якутия/, г. Якутск, ул. Челюскина, д. 8, корп. 3</t>
  </si>
  <si>
    <t>Респ. Саха /Якутия/, г. Якутск, ул. Чернышевского, д. 22, корп. 3</t>
  </si>
  <si>
    <t>Респ. Саха /Якутия/, г. Якутск, ул. Чиряева, д. 4</t>
  </si>
  <si>
    <t>Респ. Саха /Якутия/, г. Якутск, ул. Широких-Полянского, д. 5, корп. 1</t>
  </si>
  <si>
    <t>Респ. Саха /Якутия/, г. Якутск, ул. Широких-Полянского, д. 5, корп. 2</t>
  </si>
  <si>
    <t>Респ. Саха /Якутия/, г. Якутск, ул. Якова Потапова, д. 19, корп. 1</t>
  </si>
  <si>
    <t>Респ. Саха /Якутия/, г. Якутск, ул. Якова Потапова, д. 6</t>
  </si>
  <si>
    <t>Респ. Саха /Якутия/, г. Якутск, ул. Якутская, д. 4, корп. б</t>
  </si>
  <si>
    <t>Респ. Саха /Якутия/, г. Якутск, ул. Ярославского, д. 11</t>
  </si>
  <si>
    <t>Респ. Саха /Якутия/, г. Якутск, ул. Ярославского, д. 13</t>
  </si>
  <si>
    <t>Респ. Саха /Якутия/, г. Якутск, ул. Ярославского, д. 24</t>
  </si>
  <si>
    <t>Респ. Саха /Якутия/, г. Якутск, ул. Ярославского, д. 39</t>
  </si>
  <si>
    <t>Респ. Саха /Якутия/, г. Якутск, ул. Ярославского, д. 39, корп. 1</t>
  </si>
  <si>
    <t>Респ. Саха /Якутия/, г. Якутск, ул. Ярославского, д. 41</t>
  </si>
  <si>
    <t>Респ. Саха /Якутия/, г. Якутск, ул. Ярославского, д. 9</t>
  </si>
  <si>
    <t>Респ. Саха /Якутия/, г. Якутск, ш. Сергеляхское 13 км, д. 1</t>
  </si>
  <si>
    <t>Респ. Саха /Якутия/, п. Жатай, ул. Северная, д. 33</t>
  </si>
  <si>
    <t>Респ. Саха /Якутия/, у. Абыйский, пгт. Белая Гора, ул. 30 лет Победы, д. 12, корп. 2</t>
  </si>
  <si>
    <t>Респ. Саха /Якутия/, у. Абыйский, пгт. Белая Гора, ул. 30 лет Победы, д. 16</t>
  </si>
  <si>
    <t>Респ. Саха /Якутия/, у. Абыйский, пгт. Белая Гора, ул. Авиаторов, д. 1</t>
  </si>
  <si>
    <t>Респ. Саха /Якутия/, у. Абыйский, пгт. Белая Гора, ул. Авиаторов, д. 2</t>
  </si>
  <si>
    <t>Респ. Саха /Якутия/, у. Абыйский, пгт. Белая Гора, ул. Строителей, д. 6</t>
  </si>
  <si>
    <t>Респ. Саха /Якутия/, у. Абыйский, пгт. Белая Гора, ул. Строителей, д. 8</t>
  </si>
  <si>
    <t>Респ. Саха /Якутия/, у. Алданский, г. Алдан, ул. 10 лет Якутии, д. 46</t>
  </si>
  <si>
    <t>Респ. Саха /Якутия/, у. Алданский, г. Алдан, ул. 50 лет ВЛКСМ, д. 78</t>
  </si>
  <si>
    <t>Респ. Саха /Якутия/, у. Алданский, г. Алдан, ул. Дзержинского, д. 17</t>
  </si>
  <si>
    <t>Респ. Саха /Якутия/, у. Алданский, г. Алдан, ул. Дзержинского, д. 32</t>
  </si>
  <si>
    <t>Респ. Саха /Якутия/, у. Алданский, г. Алдан, ул. Пролетарская, д. 49</t>
  </si>
  <si>
    <t>МО "Город Томмот"</t>
  </si>
  <si>
    <t>Респ. Саха /Якутия/, у. Алданский, г. Томмот, мкр. Алексеевск, ул. Транспортная, д. 5, корп. 1</t>
  </si>
  <si>
    <t>Респ. Саха /Якутия/, у. Алданский, г. Томмот, пер. Якутский, д. 13</t>
  </si>
  <si>
    <t>Респ. Саха /Якутия/, у. Алданский, г. Томмот, ул. Крупской, д. 6</t>
  </si>
  <si>
    <t>Респ. Саха /Якутия/, у. Алданский, п. Лебединый, ул. Гагарина, д. 44</t>
  </si>
  <si>
    <t>Респ. Саха /Якутия/, у. Алданский, п. Лебединый, ул. Гагарина, д. 46</t>
  </si>
  <si>
    <t>Респ. Саха /Якутия/, у. Алданский, п. Ленинский, ул. Карла Маркса, д. 16</t>
  </si>
  <si>
    <t>Респ. Саха /Якутия/, у. Алданский, п. Нижний Куранах, ул. Нагорная, д. 99</t>
  </si>
  <si>
    <t>Респ. Саха /Якутия/, у. Алданский, п. Нижний Куранах, ул. Строительная, д. 10</t>
  </si>
  <si>
    <t>Респ. Саха /Якутия/, у. Алданский, п. Нижний Куранах, ул. Строительная, д. 12</t>
  </si>
  <si>
    <t>Респ. Саха /Якутия/, у. Алданский, п. Нижний Куранах, ул. Строительная, д. 16</t>
  </si>
  <si>
    <t>Респ. Саха /Якутия/, у. Алданский, п. Нижний Куранах, ул. Строительная, д. 18</t>
  </si>
  <si>
    <t>Респ. Саха /Якутия/, у. Алданский, п. Нижний Куранах, ул. Строительная, д. 2</t>
  </si>
  <si>
    <t>Респ. Саха /Якутия/, у. Алданский, п. Нижний Куранах, ул. Строительная, д. 20</t>
  </si>
  <si>
    <t>Респ. Саха /Якутия/, у. Алданский, п. Нижний Куранах, ул. Строительная, д. 21</t>
  </si>
  <si>
    <t>Респ. Саха /Якутия/, у. Алданский, п. Нижний Куранах, ул. Строительная, д. 4</t>
  </si>
  <si>
    <t>Респ. Саха /Якутия/, у. Алданский, п. Нижний Куранах, ул. Строительная, д. 6</t>
  </si>
  <si>
    <t>Респ. Саха /Якутия/, у. Алданский, п. Нижний Куранах, ул. Строительная, д. 8</t>
  </si>
  <si>
    <t>Респ. Саха /Якутия/, у. Алданский, п. Нижний Куранах, ул. Строительная, д. 9</t>
  </si>
  <si>
    <t>Респ. Саха /Якутия/, у. Алданский, п. Нижний Куранах, ул. Шахтерская, д. 86</t>
  </si>
  <si>
    <t>Респ. Саха /Якутия/, у. Алданский, п. Нижний Куранах, ул. Шахтерская, д. 88</t>
  </si>
  <si>
    <t>Респ. Саха /Якутия/, у. Алданский, п. Нижний Куранах, ул. Шахтерская, д. 90</t>
  </si>
  <si>
    <t>Респ. Саха /Якутия/, у. Алданский, с. Верхний Куранах, ул. Нагорная, д. 22</t>
  </si>
  <si>
    <t>Респ. Саха /Якутия/, у. Алданский, с. Улу, ул. Центральная, д. 7</t>
  </si>
  <si>
    <t>Респ. Саха /Якутия/, у. Аллаиховский, п. Чокурдах, пер. С.Дежнева, д. 1</t>
  </si>
  <si>
    <t>Респ. Саха /Якутия/, у. Аллаиховский, п. Чокурдах, ул. им Ю.Гагарина, д. 11а</t>
  </si>
  <si>
    <t>Респ. Саха /Якутия/, у. Аллаиховский, п. Чокурдах, ул. им Ю.Гагарина, д. 13а</t>
  </si>
  <si>
    <t>Респ. Саха /Якутия/, у. Аллаиховский, п. Чокурдах, ул. им Ю.Гагарина, д. 15а</t>
  </si>
  <si>
    <t>Респ. Саха /Якутия/, у. Аллаиховский, п. Чокурдах, ул. им Ю.Гагарина, д. 17</t>
  </si>
  <si>
    <t>Респ. Саха /Якутия/, у. Аллаиховский, п. Чокурдах, ул. О.Кальвица, д. 20</t>
  </si>
  <si>
    <t>МО "Саскылахский национальный (эвенкийский) наслег"</t>
  </si>
  <si>
    <t>Респ. Саха /Якутия/, у. Анабарский, с. Саскылах, ул. Октябрьская, д. 7</t>
  </si>
  <si>
    <t>МО "Поселок Тикси"</t>
  </si>
  <si>
    <t>Респ. Саха /Якутия/, у. Булунский, п. Тикси 3-й, ул. Полярной Авиации, д. 8</t>
  </si>
  <si>
    <t>Респ. Саха /Якутия/, у. Булунский, п. Тикси, ул. 50 лет Севморпути, д. 2</t>
  </si>
  <si>
    <t>Респ. Саха /Якутия/, у. Булунский, п. Тикси, ул. 50 лет Севморпути, д. 4</t>
  </si>
  <si>
    <t>Респ. Саха /Якутия/, у. Булунский, п. Тикси, ул. 50 лет Севморпути, д. 6</t>
  </si>
  <si>
    <t>Респ. Саха /Якутия/, у. Булунский, п. Тикси, ул. Академика Федорова, д. 26</t>
  </si>
  <si>
    <t>Респ. Саха /Якутия/, у. Булунский, п. Тикси, ул. Академика Федорова, д. 28а</t>
  </si>
  <si>
    <t>Респ. Саха /Якутия/, у. Булунский, п. Тикси, ул. Гагарина, д. 7</t>
  </si>
  <si>
    <t>Респ. Саха /Якутия/, у. Булунский, п. Тикси, ул. Ленинская, д. 27</t>
  </si>
  <si>
    <t>Респ. Саха /Якутия/, у. Булунский, п. Тикси, ул. Морская, д. 35а</t>
  </si>
  <si>
    <t>Респ. Саха /Якутия/, у. Булунский, п. Тикси, ул. Трусова, д. 11</t>
  </si>
  <si>
    <t>Респ. Саха /Якутия/, у. Булунский, п. Тикси, ул. Трусова, д. 12</t>
  </si>
  <si>
    <t>Респ. Саха /Якутия/, у. Булунский, п. Тикси, ул. Трусова, д. 14</t>
  </si>
  <si>
    <t>Респ. Саха /Якутия/, у. Булунский, п. Тикси, ул. Трусова, д. 2а</t>
  </si>
  <si>
    <t>Респ. Саха /Якутия/, у. Булунский, п. Тикси, ул. Трусова, д. 3</t>
  </si>
  <si>
    <t>Респ. Саха /Якутия/, у. Булунский, п. Тикси, ул. Трусова, д. 5</t>
  </si>
  <si>
    <t>Респ. Саха /Якутия/, у. Верхнеколымский, п. Зырянка, ул. Леликова, д. 8</t>
  </si>
  <si>
    <t>Респ. Саха /Якутия/, у. Верхнеколымский, п. Зырянка, ул. Шабунина, д. 10</t>
  </si>
  <si>
    <t>МО "Верхнеколымский наслег"</t>
  </si>
  <si>
    <t>Респ. Саха /Якутия/, у. Верхнеколымский, с. Верхнеколымск, ул. Советская, д. 3а</t>
  </si>
  <si>
    <t>МО "Угольнинский наслег"</t>
  </si>
  <si>
    <t>Респ. Саха /Якутия/, у. Верхнеколымский, с. Угольное, ул. Дорожная, д. 9</t>
  </si>
  <si>
    <t>Респ. Саха /Якутия/, у. Верхоянский, пгт. Батагай, ул. Ленина, д. 26а</t>
  </si>
  <si>
    <t>Респ. Саха /Якутия/, у. Верхоянский, пгт. Батагай, ул. Центральная, д. 17</t>
  </si>
  <si>
    <t>Респ. Саха /Якутия/, у. Жиганский, с. Жиганск, ул. Ойунского, д. 22</t>
  </si>
  <si>
    <t>Респ. Саха /Якутия/, у. Ленский, г. Ленск, ул. Дзержинского, д. 11</t>
  </si>
  <si>
    <t>Респ. Саха /Якутия/, у. Ленский, г. Ленск, ул. Дзержинского, д. 9</t>
  </si>
  <si>
    <t>Респ. Саха /Якутия/, у. Ленский, г. Ленск, ул. Ойунского, д. 19</t>
  </si>
  <si>
    <t>Респ. Саха /Якутия/, у. Ленский, г. Ленск, ул. Орджоникидзе, д. 22</t>
  </si>
  <si>
    <t>Респ. Саха /Якутия/, у. Ленский, г. Ленск, ул. Пролетарская, д. 19</t>
  </si>
  <si>
    <t>Респ. Саха /Якутия/, у. Ленский, п. Пеледуй, ул. Комсомольская, д. 82</t>
  </si>
  <si>
    <t>Респ. Саха /Якутия/, у. Ленский, п. Пеледуй, ул. Комсомольская, д. 86</t>
  </si>
  <si>
    <t>Респ. Саха /Якутия/, у. Ленский, п. Пеледуй, ул. Ленская, д. 10</t>
  </si>
  <si>
    <t>Респ. Саха /Якутия/, у. Ленский, п. Пеледуй, ул. Ленская, д. 12</t>
  </si>
  <si>
    <t>Респ. Саха /Якутия/, у. Ленский, п. Пеледуй, ул. Ленская, д. 16</t>
  </si>
  <si>
    <t>Респ. Саха /Якутия/, у. Ленский, п. Пеледуй, ул. Ленская, д. 2</t>
  </si>
  <si>
    <t>Респ. Саха /Якутия/, у. Ленский, п. Пеледуй, ул. Полярная, д. 4</t>
  </si>
  <si>
    <t>Респ. Саха /Якутия/, у. Ленский, п. Пеледуй, ул. Советская, д. 79</t>
  </si>
  <si>
    <t>Респ. Саха /Якутия/, у. Ленский, п. Пеледуй, ул. Советская, д. 80</t>
  </si>
  <si>
    <t>Респ. Саха /Якутия/, у. Ленский, п. Пеледуй, ул. Советская, д. 82</t>
  </si>
  <si>
    <t>Респ. Саха /Якутия/, у. Ленский, п. Пеледуй, ул. Советская, д. 83</t>
  </si>
  <si>
    <t>МО "Село Майя"</t>
  </si>
  <si>
    <t>Респ. Саха /Якутия/, у. Мегино-Кангаласский, с. Майя, ул. Н.П.Докторова, д. 30, корп. 1</t>
  </si>
  <si>
    <t>Респ. Саха /Якутия/, у. Мегино-Кангаласский, с. Майя, ул. Степанова, д. 10, корп. 1</t>
  </si>
  <si>
    <t>Респ. Саха /Якутия/, у. Мирнинский, г. Мирный, пр-кт. Ленинградский, д. 1, корп. 1</t>
  </si>
  <si>
    <t>Респ. Саха /Якутия/, у. Мирнинский, г. Мирный, пр-кт. Ленинградский, д. 19</t>
  </si>
  <si>
    <t>Респ. Саха /Якутия/, у. Мирнинский, г. Мирный, ул. Аммосова, д. 100</t>
  </si>
  <si>
    <t>Респ. Саха /Якутия/, у. Мирнинский, г. Мирный, ул. Аммосова, д. 98, корп. 1</t>
  </si>
  <si>
    <t>Респ. Саха /Якутия/, у. Мирнинский, г. Мирный, ул. Звездная, д. 50</t>
  </si>
  <si>
    <t>Респ. Саха /Якутия/, у. Мирнинский, г. Мирный, ул. Ленина, д. 35, корп. а</t>
  </si>
  <si>
    <t>Респ. Саха /Якутия/, у. Мирнинский, г. Мирный, ул. Ленина, д. 7</t>
  </si>
  <si>
    <t>Респ. Саха /Якутия/, у. Мирнинский, г. Мирный, ул. Ручейная, д. 1</t>
  </si>
  <si>
    <t>Респ. Саха /Якутия/, у. Мирнинский, г. Мирный, ул. Солдатова, д. 2</t>
  </si>
  <si>
    <t>Респ. Саха /Якутия/, у. Мирнинский, г. Мирный, ул. Солдатова, д. 3</t>
  </si>
  <si>
    <t>Респ. Саха /Якутия/, у. Мирнинский, г. Мирный, ул. Тихонова, д. 12</t>
  </si>
  <si>
    <t>Респ. Саха /Якутия/, у. Мирнинский, г. Мирный, ул. Тихонова, д. 12, корп. 2</t>
  </si>
  <si>
    <t>Респ. Саха /Якутия/, у. Мирнинский, г. Мирный, ул. Тихонова, д. 14</t>
  </si>
  <si>
    <t>Респ. Саха /Якутия/, у. Мирнинский, г. Мирный, ш. 50 лет Октября, д. 12, корп. 1</t>
  </si>
  <si>
    <t>Респ. Саха /Якутия/, у. Мирнинский, п. Айхал, ул. Энтузиастов, д. 3</t>
  </si>
  <si>
    <t>Респ. Саха /Якутия/, у. Мирнинский, п. Светлый, ул. Молодежная, д. 19</t>
  </si>
  <si>
    <t>Респ. Саха /Якутия/, у. Мирнинский, п. Светлый, ул. Молодежная, д. 21</t>
  </si>
  <si>
    <t>Респ. Саха /Якутия/, у. Мирнинский, п. Светлый, ул. Молодежная, д. 23</t>
  </si>
  <si>
    <t>Респ. Саха /Якутия/, у. Мирнинский, п. Чернышевский, кв-л. Монтажников, д. 10</t>
  </si>
  <si>
    <t>Респ. Саха /Якутия/, у. Мирнинский, п. Чернышевский, кв-л. Таежный, д. 2</t>
  </si>
  <si>
    <t>Респ. Саха /Якутия/, у. Мирнинский, п. Чернышевский, ул. Гидростроителей, д. 26</t>
  </si>
  <si>
    <t>Респ. Саха /Якутия/, у. Мирнинский, п. Чернышевский, ул. Космонавтов, д. 10/1</t>
  </si>
  <si>
    <t>МО "поселок Черский"</t>
  </si>
  <si>
    <t>Респ. Саха /Якутия/, у. Нижнеколымский, п. Черский, ул. Пушкина, д. 9</t>
  </si>
  <si>
    <t>Респ. Саха /Якутия/, у. Нижнеколымский, п. Черский, ул. Таврата, д. 13</t>
  </si>
  <si>
    <t>Респ. Саха /Якутия/, у. Нижнеколымский, п. Черский, ул. Таврата, д. 14, корп. 17</t>
  </si>
  <si>
    <t>Респ. Саха /Якутия/, у. Нижнеколымский, п. Черский, ул. Таврата, д. 15</t>
  </si>
  <si>
    <t>Респ. Саха /Якутия/, у. Нюрбинский, г. Нюрба, кв-л. Энергетик, д. 7</t>
  </si>
  <si>
    <t>Респ. Саха /Якутия/, у. Нюрбинский, г. Нюрба, кв-л. Энергетик, д. 9</t>
  </si>
  <si>
    <t>Респ. Саха /Якутия/, у. Нюрбинский, г. Нюрба, ул. Степана Васильева, д. 129</t>
  </si>
  <si>
    <t>МО "Сюлинский наслег"</t>
  </si>
  <si>
    <t>Респ. Саха /Якутия/, у. Нюрбинский, с. Сюля, ул. Ивана Алексеева, д. 17</t>
  </si>
  <si>
    <t>Респ. Саха /Якутия/, у. Оймяконский, пгт. Усть-Нера, проезд. Спортивный, д. 1</t>
  </si>
  <si>
    <t>МО "Город Олекминск"</t>
  </si>
  <si>
    <t>Респ. Саха /Якутия/, у. Олекминский, г. Олекминск, ул. Гагарина, д. 60</t>
  </si>
  <si>
    <t>МО "Поселок Хандыга"</t>
  </si>
  <si>
    <t>Респ. Саха /Якутия/, у. Томпонский, п. Хандыга, пер. С.А.Буянова, д. 1</t>
  </si>
  <si>
    <t>Респ. Саха /Якутия/, у. Томпонский, п. Хандыга, пер. С.А.Буянова, д. 3</t>
  </si>
  <si>
    <t>Респ. Саха /Якутия/, у. Томпонский, п. Хандыга, пер. С.А.Буянова, д. 5</t>
  </si>
  <si>
    <t>Респ. Саха /Якутия/, у. Томпонский, п. Хандыга, ул. Лесная, д. 10</t>
  </si>
  <si>
    <t>Респ. Саха /Якутия/, у. Томпонский, п. Хандыга, ул. Лесная, д. 12</t>
  </si>
  <si>
    <t>Респ. Саха /Якутия/, у. Томпонский, п. Хандыга, ул. Лесная, д. 14</t>
  </si>
  <si>
    <t>Респ. Саха /Якутия/, у. Томпонский, п. Хандыга, ул. Лесная, д. 16</t>
  </si>
  <si>
    <t>Респ. Саха /Якутия/, у. Томпонский, п. Хандыга, ул. Лесная, д. 18</t>
  </si>
  <si>
    <t>Респ. Саха /Якутия/, у. Томпонский, п. Хандыга, ул. Лесная, д. 8</t>
  </si>
  <si>
    <t>Респ. Саха /Якутия/, у. Томпонский, п. Хандыга, ул. Мира, д. 1</t>
  </si>
  <si>
    <t>Респ. Саха /Якутия/, у. Томпонский, п. Хандыга, ул. Мира, д. 3</t>
  </si>
  <si>
    <t>Респ. Саха /Якутия/, у. Томпонский, п. Хандыга, ул. Молодежная, д. 11</t>
  </si>
  <si>
    <t>Респ. Саха /Якутия/, у. Томпонский, п. Хандыга, ул. Молодежная, д. 13</t>
  </si>
  <si>
    <t>Респ. Саха /Якутия/, у. Томпонский, п. Хандыга, ул. Молодежная, д. 15</t>
  </si>
  <si>
    <t>Респ. Саха /Якутия/, у. Томпонский, п. Хандыга, ул. Строда, д. 4</t>
  </si>
  <si>
    <t>МО "Петропавловский национальный наслег"</t>
  </si>
  <si>
    <t>Респ. Саха /Якутия/, у. Усть-Майский, с. Петропавловск, ул. Строда, д. 21</t>
  </si>
  <si>
    <t>МО "поселок Депутатский"</t>
  </si>
  <si>
    <t>Респ. Саха /Якутия/, у. Усть-Янский, пгт. Депутатский, мкр. Арктика, д. 2</t>
  </si>
  <si>
    <t>Респ. Саха /Якутия/, у. Усть-Янский, пгт. Депутатский, мкр. Арктика, д. 8</t>
  </si>
  <si>
    <t>Респ. Саха /Якутия/, у. Хангаласский, г. Покровск, ул. Орджоникидзе, д. 38</t>
  </si>
  <si>
    <t>Респ. Саха /Якутия/, у. Хангаласский, г. Покровск, ул. Таежная, д. 2</t>
  </si>
  <si>
    <t>Респ. Саха /Якутия/, у. Хангаласский, г. Покровск, ул. Таежная, д. 3</t>
  </si>
  <si>
    <t>Респ. Саха /Якутия/, у. Хангаласский, г. Покровск, ул. Таежная, д. 5</t>
  </si>
  <si>
    <t>Респ. Саха /Якутия/, у. Хангаласский, г. Покровск, ул. Южная, д. 8</t>
  </si>
  <si>
    <t>Респ. Саха /Якутия/, у. Хангаласский, п. Мохсоголлох, ул. Военный городок, д. 7</t>
  </si>
  <si>
    <t>Респ. Саха /Якутия/, у. Хангаласский, п. Мохсоголлох, ул. Заводская, д. 1</t>
  </si>
  <si>
    <t>Респ. Саха /Якутия/, у. Хангаласский, п. Мохсоголлох, ул. Молодежная, д. 24</t>
  </si>
  <si>
    <t>Респ. Саха /Якутия/, у. Хангаласский, п. Мохсоголлох, ул. Советская, д. 3</t>
  </si>
  <si>
    <t>Респ. Саха /Якутия/, у. Хангаласский, п. Мохсоголлох, ул. Соколиная, д. 12</t>
  </si>
  <si>
    <t>Респ. Саха /Якутия/, у. Хангаласский, п. Мохсоголлох, ул. Соколиная, д. 16</t>
  </si>
  <si>
    <t>Респ. Саха /Якутия/, у. Хангаласский, п. Мохсоголлох, ул. Соколиная, д. 22</t>
  </si>
  <si>
    <t>Респ. Саха /Якутия/, у. Хангаласский, п. Мохсоголлох, ул. Соколиная, д. 25</t>
  </si>
  <si>
    <t>Респ. Саха /Якутия/, у. Хангаласский, п. Мохсоголлох, ул. Соколиная, д. 4</t>
  </si>
  <si>
    <t>Респ. Саха /Якутия/, у. Хангаласский, п. Мохсоголлох, ул. Соколиная, д. 8</t>
  </si>
  <si>
    <t>МО "Бестяхский наслег"</t>
  </si>
  <si>
    <t>Респ. Саха /Якутия/, у. Хангаласский, с. Бестях, ул. Центральная, д. 57</t>
  </si>
  <si>
    <t>2020 год</t>
  </si>
  <si>
    <t>Респ. Саха /Якутия/, г. Нерюнгри, п. Беркакит, ул. Башарина, д. 8</t>
  </si>
  <si>
    <t>ГП "Поселок Серебряный Бор"</t>
  </si>
  <si>
    <t>Респ. Саха /Якутия/, г. Нерюнгри, п. Серебряный Бор, д. 120</t>
  </si>
  <si>
    <t>Респ. Саха /Якутия/, г. Нерюнгри, п. Серебряный Бор, д. 14</t>
  </si>
  <si>
    <t>Респ. Саха /Якутия/, г. Нерюнгри, п. Серебряный Бор, д. 208</t>
  </si>
  <si>
    <t>Респ. Саха /Якутия/, г. Нерюнгри, п. Чульман, ул. Островского, д. 12</t>
  </si>
  <si>
    <t>Респ. Саха /Якутия/, г. Нерюнгри, п. Чульман, ул. Школьная, д. 12</t>
  </si>
  <si>
    <t>Респ. Саха /Якутия/, г. Нерюнгри, пр-кт. Геологов, д. 39, корп. 1</t>
  </si>
  <si>
    <t>Респ. Саха /Якутия/, г. Нерюнгри, пр-кт. Геологов, д. 55</t>
  </si>
  <si>
    <t>Респ. Саха /Якутия/, г. Нерюнгри, пр-кт. Геологов, д. 71</t>
  </si>
  <si>
    <t>Респ. Саха /Якутия/, г. Нерюнгри, пр-кт. Геологов, д. 79</t>
  </si>
  <si>
    <t>Респ. Саха /Якутия/, г. Нерюнгри, пр-кт. Дружбы Народов, д. 12, корп. 1</t>
  </si>
  <si>
    <t>Респ. Саха /Якутия/, г. Нерюнгри, пр-кт. Дружбы Народов, д. 16, корп. 1</t>
  </si>
  <si>
    <t>Респ. Саха /Якутия/, г. Нерюнгри, пр-кт. Дружбы Народов, д. 18</t>
  </si>
  <si>
    <t>Респ. Саха /Якутия/, г. Нерюнгри, пр-кт. Дружбы Народов, д. 20, корп. 1</t>
  </si>
  <si>
    <t>Респ. Саха /Якутия/, г. Нерюнгри, пр-кт. Дружбы Народов, д. 23</t>
  </si>
  <si>
    <t>Респ. Саха /Якутия/, г. Нерюнгри, пр-кт. Дружбы Народов, д. 25, корп. 2</t>
  </si>
  <si>
    <t>Респ. Саха /Якутия/, г. Нерюнгри, пр-кт. Дружбы Народов, д. 27, корп. 2</t>
  </si>
  <si>
    <t>Респ. Саха /Якутия/, г. Нерюнгри, пр-кт. Дружбы Народов, д. 29, корп. 1</t>
  </si>
  <si>
    <t>Респ. Саха /Якутия/, г. Нерюнгри, пр-кт. Дружбы Народов, д. 29, корп. 3</t>
  </si>
  <si>
    <t>Респ. Саха /Якутия/, г. Нерюнгри, пр-кт. Дружбы Народов, д. 8</t>
  </si>
  <si>
    <t>Респ. Саха /Якутия/, г. Нерюнгри, пр-кт. Ленина, д. 10</t>
  </si>
  <si>
    <t>Респ. Саха /Якутия/, г. Нерюнгри, пр-кт. Ленина, д. 12</t>
  </si>
  <si>
    <t>Респ. Саха /Якутия/, г. Нерюнгри, пр-кт. Ленина, д. 14</t>
  </si>
  <si>
    <t>Респ. Саха /Якутия/, г. Нерюнгри, пр-кт. Ленина, д. 16</t>
  </si>
  <si>
    <t>Респ. Саха /Якутия/, г. Нерюнгри, пр-кт. Ленина, д. 18</t>
  </si>
  <si>
    <t>Респ. Саха /Якутия/, г. Нерюнгри, пр-кт. Ленина, д. 20</t>
  </si>
  <si>
    <t>Респ. Саха /Якутия/, г. Нерюнгри, пр-кт. Ленина, д. 21, корп. 1</t>
  </si>
  <si>
    <t>Респ. Саха /Якутия/, г. Нерюнгри, пр-кт. Ленина, д. 25, корп. 1</t>
  </si>
  <si>
    <t>Респ. Саха /Якутия/, г. Нерюнгри, пр-кт. Мира, д. 1</t>
  </si>
  <si>
    <t>Респ. Саха /Якутия/, г. Нерюнгри, пр-кт. Мира, д. 15</t>
  </si>
  <si>
    <t>Респ. Саха /Якутия/, г. Нерюнгри, пр-кт. Мира, д. 15, корп. 2</t>
  </si>
  <si>
    <t>Респ. Саха /Якутия/, г. Нерюнгри, пр-кт. Мира, д. 15, корп. 3</t>
  </si>
  <si>
    <t>Респ. Саха /Якутия/, г. Нерюнгри, пр-кт. Мира, д. 17, корп. 1</t>
  </si>
  <si>
    <t>Респ. Саха /Якутия/, г. Нерюнгри, пр-кт. Мира, д. 19, корп. 1</t>
  </si>
  <si>
    <t>Респ. Саха /Якутия/, г. Нерюнгри, пр-кт. Мира, д. 19, корп. 2</t>
  </si>
  <si>
    <t>Респ. Саха /Якутия/, г. Нерюнгри, пр-кт. Мира, д. 21, корп. 2</t>
  </si>
  <si>
    <t>Респ. Саха /Якутия/, г. Нерюнгри, пр-кт. Мира, д. 25, корп. 1</t>
  </si>
  <si>
    <t>Респ. Саха /Якутия/, г. Нерюнгри, пр-кт. Мира, д. 27</t>
  </si>
  <si>
    <t>Респ. Саха /Якутия/, г. Нерюнгри, пр-кт. Мира, д. 3</t>
  </si>
  <si>
    <t>Респ. Саха /Якутия/, г. Нерюнгри, пр-кт. Мира, д. 3, корп. 1</t>
  </si>
  <si>
    <t>Респ. Саха /Якутия/, г. Нерюнгри, пр-кт. Мира, д. 5</t>
  </si>
  <si>
    <t>Респ. Саха /Якутия/, г. Нерюнгри, пр-кт. Мира, д. 7</t>
  </si>
  <si>
    <t>Респ. Саха /Якутия/, г. Нерюнгри, ул. Аммосова, д. 10</t>
  </si>
  <si>
    <t>Респ. Саха /Якутия/, г. Нерюнгри, ул. Аммосова, д. 14, корп. 1</t>
  </si>
  <si>
    <t>Респ. Саха /Якутия/, г. Нерюнгри, ул. Аммосова, д. 2, корп. 2</t>
  </si>
  <si>
    <t>Респ. Саха /Якутия/, г. Нерюнгри, ул. Аммосова, д. 4, корп. 2</t>
  </si>
  <si>
    <t>Респ. Саха /Якутия/, г. Нерюнгри, ул. Аммосова, д. 6</t>
  </si>
  <si>
    <t>Респ. Саха /Якутия/, г. Нерюнгри, ул. Аммосова, д. 6, корп. 2</t>
  </si>
  <si>
    <t>Респ. Саха /Якутия/, г. Нерюнгри, ул. Аммосова, д. 8</t>
  </si>
  <si>
    <t>Респ. Саха /Якутия/, г. Нерюнгри, ул. Аммосова, д. 8, корп. 2</t>
  </si>
  <si>
    <t>Респ. Саха /Якутия/, г. Нерюнгри, ул. Карла Маркса, д. 1, корп. 1</t>
  </si>
  <si>
    <t>Респ. Саха /Якутия/, г. Нерюнгри, ул. Карла Маркса, д. 7</t>
  </si>
  <si>
    <t>Респ. Саха /Якутия/, г. Нерюнгри, ул. Комсомольская, д. 20</t>
  </si>
  <si>
    <t>Респ. Саха /Якутия/, г. Нерюнгри, ул. Новостроевская, д. 5</t>
  </si>
  <si>
    <t>Респ. Саха /Якутия/, г. Нерюнгри, ул. Строителей, д. 1</t>
  </si>
  <si>
    <t>Респ. Саха /Якутия/, г. Нерюнгри, ул. Строителей, д. 3</t>
  </si>
  <si>
    <t>Респ. Саха /Якутия/, г. Нерюнгри, ул. Тимптонская, д. 3</t>
  </si>
  <si>
    <t>Респ. Саха /Якутия/, г. Нерюнгри, ул. Тимптонская, д. 7, корп. 2</t>
  </si>
  <si>
    <t>Респ. Саха /Якутия/, г. Нерюнгри, ул. Чурапчинская, д. 36</t>
  </si>
  <si>
    <t>Респ. Саха /Якутия/, г. Нерюнгри, ул. Чурапчинская, д. 38</t>
  </si>
  <si>
    <t>Респ. Саха /Якутия/, г. Нерюнгри, ул. Чурапчинская, д. 40</t>
  </si>
  <si>
    <t>Респ. Саха /Якутия/, г. Нерюнгри, ул. Чурапчинская, д. 46</t>
  </si>
  <si>
    <t>Респ. Саха /Якутия/, г. Нерюнгри, ул. Чурапчинская, д. 8, корп. 1</t>
  </si>
  <si>
    <t>Респ. Саха /Якутия/, г. Нерюнгри, ул. Южно-Якутская, д. 41</t>
  </si>
  <si>
    <t>Респ. Саха /Якутия/, г. Нерюнгри, ул. Южно-Якутская, д. 42</t>
  </si>
  <si>
    <t>Респ. Саха /Якутия/, г. Нерюнгри, ул. Южно-Якутская, д. 43</t>
  </si>
  <si>
    <t>Респ. Саха /Якутия/, г. Нерюнгри, ул. Южно-Якутская, д. 43, корп. 1</t>
  </si>
  <si>
    <t>Респ. Саха /Якутия/, г. Якутск, мкр. Марха, кв-л. Мелиораторов, д. 9</t>
  </si>
  <si>
    <t>Респ. Саха /Якутия/, г. Якутск, мкр. Марха, ул. Есенина, д. 5, корп. 1</t>
  </si>
  <si>
    <t>Респ. Саха /Якутия/, г. Якутск, мкр. Марха, ул. Маганский тракт 2 км, д. 1</t>
  </si>
  <si>
    <t>Респ. Саха /Якутия/, г. Якутск, мкр. Марха, ул. Маганский тракт 2 км, д. 2</t>
  </si>
  <si>
    <t>Респ. Саха /Якутия/, г. Якутск, мкр. Марха, ул. Маганский тракт 2 км, д. 3</t>
  </si>
  <si>
    <t>Респ. Саха /Якутия/, г. Якутск, мкр. Марха, ул. О.Кошевого, д. 67, корп. 1</t>
  </si>
  <si>
    <t>Респ. Саха /Якутия/, г. Якутск, мкр. Марха, ул. О.Кошевого, д. 69</t>
  </si>
  <si>
    <t>Респ. Саха /Якутия/, г. Якутск, мкр. Марха, ул. О.Кошевого, д. 71</t>
  </si>
  <si>
    <t>Респ. Саха /Якутия/, г. Якутск, мкр. Марха, ул. Совхозная, д. 8</t>
  </si>
  <si>
    <t>Респ. Саха /Якутия/, г. Якутск, мкр. Марха, ул. Совхозная, д. 9</t>
  </si>
  <si>
    <t>Респ. Саха /Якутия/, г. Якутск, мкр. Птицефабрика, д. 6</t>
  </si>
  <si>
    <t>Респ. Саха /Якутия/, г. Якутск, мкр. Птицефабрика, д. 7</t>
  </si>
  <si>
    <t>Респ. Саха /Якутия/, г. Якутск, пр-кт. Ленина, д. 11</t>
  </si>
  <si>
    <t>Респ. Саха /Якутия/, г. Якутск, пр-кт. Ленина, д. 11, корп. 2</t>
  </si>
  <si>
    <t>Респ. Саха /Якутия/, г. Якутск, пр-кт. Ленина, д. 7</t>
  </si>
  <si>
    <t>Респ. Саха /Якутия/, г. Якутск, пр-кт. Ленина, д. 7, корп. 1</t>
  </si>
  <si>
    <t>Респ. Саха /Якутия/, г. Якутск, с. Кильдямцы, ул. Уваровского, д. 1</t>
  </si>
  <si>
    <t>Респ. Саха /Якутия/, г. Якутск, с. Маган, ул. 40 лет Победы, д. 60</t>
  </si>
  <si>
    <t>Респ. Саха /Якутия/, г. Якутск, с. Маган, ул. Алымова, д. 27, корп. 1</t>
  </si>
  <si>
    <t>Респ. Саха /Якутия/, г. Якутск, с. Табага, ул. Комсомольская, д. 3</t>
  </si>
  <si>
    <t>Респ. Саха /Якутия/, г. Якутск, ул. Автодорожная, д. 40, корп. 5</t>
  </si>
  <si>
    <t>Респ. Саха /Якутия/, г. Якутск, ул. Автодорожная, д. 40, корп. 6</t>
  </si>
  <si>
    <t>Респ. Саха /Якутия/, г. Якутск, ул. Автодорожная, д. 40, корп. 7</t>
  </si>
  <si>
    <t>Респ. Саха /Якутия/, г. Якутск, ул. Билибина, д. 50</t>
  </si>
  <si>
    <t>Респ. Саха /Якутия/, г. Якутск, ул. Богатырева, д. 11, корп. 1</t>
  </si>
  <si>
    <t>Респ. Саха /Якутия/, г. Якутск, ул. Богдана Чижика, д. 4</t>
  </si>
  <si>
    <t>Респ. Саха /Якутия/, г. Якутск, ул. Дежнева, д. 75</t>
  </si>
  <si>
    <t>Респ. Саха /Якутия/, г. Якутск, ул. Дежнева, д. 87</t>
  </si>
  <si>
    <t>Респ. Саха /Якутия/, г. Якутск, ул. Дзержинского, д. 22, корп. 6</t>
  </si>
  <si>
    <t>Респ. Саха /Якутия/, г. Якутск, ул. Дзержинского, д. 8, корп. 2</t>
  </si>
  <si>
    <t>Респ. Саха /Якутия/, г. Якутск, ул. Каландаришвили, д. 25, корп. 1</t>
  </si>
  <si>
    <t>Респ. Саха /Якутия/, г. Якутск, ул. Каландаришвили, д. 25, корп. 6</t>
  </si>
  <si>
    <t>Респ. Саха /Якутия/, г. Якутск, ул. Каландаришвили, д. 25, корп. 8</t>
  </si>
  <si>
    <t>Респ. Саха /Якутия/, г. Якутск, ул. Каландаришвили, д. 27</t>
  </si>
  <si>
    <t>Респ. Саха /Якутия/, г. Якутск, ул. Каландаришвили, д. 38, корп. 1</t>
  </si>
  <si>
    <t>Респ. Саха /Якутия/, г. Якутск, ул. Каландаришвили, д. 38, корп. 2</t>
  </si>
  <si>
    <t>Респ. Саха /Якутия/, г. Якутск, ул. Каландаришвили, д. 38, корп. 3</t>
  </si>
  <si>
    <t>Респ. Саха /Якутия/, г. Якутск, ул. Каландаришвили, д. 38, корп. 4</t>
  </si>
  <si>
    <t>Респ. Саха /Якутия/, г. Якутск, ул. Каландаришвили, д. 40</t>
  </si>
  <si>
    <t>Респ. Саха /Якутия/, г. Якутск, ул. Каландаришвили, д. 40, корп. 1</t>
  </si>
  <si>
    <t>Респ. Саха /Якутия/, г. Якутск, ул. Каландаришвили, д. 40, корп. 2</t>
  </si>
  <si>
    <t>Респ. Саха /Якутия/, г. Якутск, ул. Каландаришвили, д. 40, корп. 3</t>
  </si>
  <si>
    <t>Респ. Саха /Якутия/, г. Якутск, ул. Каландаришвили, д. 40, корп. 4</t>
  </si>
  <si>
    <t>Респ. Саха /Якутия/, г. Якутск, ул. Каландаришвили, д. 40, корп. 5</t>
  </si>
  <si>
    <t>Респ. Саха /Якутия/, г. Якутск, ул. Каландаришвили, д. 40, корп. 7</t>
  </si>
  <si>
    <t>Респ. Саха /Якутия/, г. Якутск, ул. Каландаришвили, д. 40, корп. 8</t>
  </si>
  <si>
    <t>Респ. Саха /Якутия/, г. Якутск, ул. Кальвица, д. 5</t>
  </si>
  <si>
    <t>Респ. Саха /Якутия/, г. Якутск, ул. Кальвица, д. 9, корп. 2</t>
  </si>
  <si>
    <t>Респ. Саха /Якутия/, г. Якутск, ул. Кирова, д. 17, корп. 1</t>
  </si>
  <si>
    <t>Респ. Саха /Якутия/, г. Якутск, ул. Кирова, д. 21, корп. 2</t>
  </si>
  <si>
    <t>Респ. Саха /Якутия/, г. Якутск, ул. Кирова, д. 7, корп. 2</t>
  </si>
  <si>
    <t>Респ. Саха /Якутия/, г. Якутск, ул. Кирова, д. 7, корп. 3</t>
  </si>
  <si>
    <t>Респ. Саха /Якутия/, г. Якутск, ул. Кирова, д. 7, корп. 4</t>
  </si>
  <si>
    <t>Респ. Саха /Якутия/, г. Якутск, ул. Короленко, д. 17</t>
  </si>
  <si>
    <t>Респ. Саха /Якутия/, г. Якутск, ул. Кузьмина, д. 14</t>
  </si>
  <si>
    <t>Респ. Саха /Якутия/, г. Якутск, ул. Кузьмина, д. 16, корп. 1</t>
  </si>
  <si>
    <t>Респ. Саха /Якутия/, г. Якутск, ул. Кузьмина, д. 26, корп. 3</t>
  </si>
  <si>
    <t>Респ. Саха /Якутия/, г. Якутск, ул. Кузьмина, д. 34</t>
  </si>
  <si>
    <t>Респ. Саха /Якутия/, г. Якутск, ул. Кузьмина, д. 34, корп. 1</t>
  </si>
  <si>
    <t>Респ. Саха /Якутия/, г. Якутск, ул. Кулаковского, д. 30</t>
  </si>
  <si>
    <t>Респ. Саха /Якутия/, г. Якутск, ул. Кулаковского, д. 4, корп. 1</t>
  </si>
  <si>
    <t>Респ. Саха /Якутия/, г. Якутск, ул. Кулаковского, д. 4, корп. 2</t>
  </si>
  <si>
    <t>Респ. Саха /Якутия/, г. Якутск, ул. Кулаковского, д. 4, корп. 3</t>
  </si>
  <si>
    <t>Респ. Саха /Якутия/, г. Якутск, ул. Лермонтова, д. 103</t>
  </si>
  <si>
    <t>Респ. Саха /Якутия/, г. Якутск, ул. Лермонтова, д. 111</t>
  </si>
  <si>
    <t>Респ. Саха /Якутия/, г. Якутск, ул. Лермонтова, д. 113</t>
  </si>
  <si>
    <t>Респ. Саха /Якутия/, г. Якутск, ул. Лермонтова, д. 117</t>
  </si>
  <si>
    <t>Респ. Саха /Якутия/, г. Якутск, ул. Лермонтова, д. 94, корп. 1</t>
  </si>
  <si>
    <t>Респ. Саха /Якутия/, г. Якутск, ул. Маяковского, д. 98</t>
  </si>
  <si>
    <t>Респ. Саха /Якутия/, г. Якутск, ул. Можайского, д. 15</t>
  </si>
  <si>
    <t>Респ. Саха /Якутия/, г. Якутск, ул. Можайского, д. 17</t>
  </si>
  <si>
    <t>Респ. Саха /Якутия/, г. Якутск, ул. Можайского, д. 17, корп. 2</t>
  </si>
  <si>
    <t>Респ. Саха /Якутия/, г. Якутск, ул. Можайского, д. 17, корп. 3</t>
  </si>
  <si>
    <t>Респ. Саха /Якутия/, г. Якутск, ул. Можайского, д. 17, корп. 4</t>
  </si>
  <si>
    <t>Респ. Саха /Якутия/, г. Якутск, ул. Можайского, д. 17, корп. 5</t>
  </si>
  <si>
    <t>Респ. Саха /Якутия/, г. Якутск, ул. Можайского, д. 17, корп. 6</t>
  </si>
  <si>
    <t>Респ. Саха /Якутия/, г. Якутск, ул. Можайского, д. 17, корп. 8</t>
  </si>
  <si>
    <t>Респ. Саха /Якутия/, г. Якутск, ул. Можайского, д. 19, корп. 4</t>
  </si>
  <si>
    <t>Респ. Саха /Якутия/, г. Якутск, ул. Ново-Карьерная, д. 20, корп. 1</t>
  </si>
  <si>
    <t>Респ. Саха /Якутия/, г. Якутск, ул. Ново-Карьерная, д. 20, корп. 2</t>
  </si>
  <si>
    <t>Респ. Саха /Якутия/, г. Якутск, ул. Ойунского, д. 20, корп. 1</t>
  </si>
  <si>
    <t>Респ. Саха /Якутия/, г. Якутск, ул. Ойунского, д. 20, корп. 2</t>
  </si>
  <si>
    <t>Респ. Саха /Якутия/, г. Якутск, ул. Октябрьская, д. 16</t>
  </si>
  <si>
    <t>Респ. Саха /Якутия/, г. Якутск, ул. Октябрьская, д. 18</t>
  </si>
  <si>
    <t>Респ. Саха /Якутия/, г. Якутск, ул. Октябрьская, д. 20</t>
  </si>
  <si>
    <t>Респ. Саха /Якутия/, г. Якутск, ул. Октябрьская, д. 26, корп. 1</t>
  </si>
  <si>
    <t>Респ. Саха /Якутия/, г. Якутск, ул. Октябрьская, д. 26, корп. 2</t>
  </si>
  <si>
    <t>Респ. Саха /Якутия/, г. Якутск, ул. Октябрьская, д. 26, корп. 3</t>
  </si>
  <si>
    <t>Респ. Саха /Якутия/, г. Якутск, ул. Октябрьская, д. 28</t>
  </si>
  <si>
    <t>Респ. Саха /Якутия/, г. Якутск, ул. Орджоникидзе, д. 44</t>
  </si>
  <si>
    <t>Респ. Саха /Якутия/, г. Якутск, ул. Орджоникидзе, д. 44, корп. 1</t>
  </si>
  <si>
    <t>Респ. Саха /Якутия/, г. Якутск, ул. Орджоникидзе, д. 46</t>
  </si>
  <si>
    <t>Респ. Саха /Якутия/, г. Якутск, ул. Орджоникидзе, д. 46, корп. 1</t>
  </si>
  <si>
    <t>Респ. Саха /Якутия/, г. Якутск, ул. Орджоникидзе, д. 7, корп. 2</t>
  </si>
  <si>
    <t>Респ. Саха /Якутия/, г. Якутск, ул. Петра Алексеева, д. 21, корп. 5</t>
  </si>
  <si>
    <t>Респ. Саха /Якутия/, г. Якутск, ул. Петра Алексеева, д. 4, корп. 3</t>
  </si>
  <si>
    <t>Респ. Саха /Якутия/, г. Якутск, ул. Петра Алексеева, д. 49, корп. 1</t>
  </si>
  <si>
    <t>Респ. Саха /Якутия/, г. Якутск, ул. Петра Алексеева, д. 5, корп. 1</t>
  </si>
  <si>
    <t>Респ. Саха /Якутия/, г. Якутск, ул. Петра Алексеева, д. 73, корп. 2</t>
  </si>
  <si>
    <t>Респ. Саха /Якутия/, г. Якутск, ул. Петровского, д. 21, корп. 1</t>
  </si>
  <si>
    <t>Респ. Саха /Якутия/, г. Якутск, ул. Петровского, д. 23</t>
  </si>
  <si>
    <t>Респ. Саха /Якутия/, г. Якутск, ул. Петровского, д. 23, корп. 1</t>
  </si>
  <si>
    <t>Респ. Саха /Якутия/, г. Якутск, ул. Сосновая, д. 2</t>
  </si>
  <si>
    <t>Респ. Саха /Якутия/, г. Якутск, ул. Стадухина, д. 86</t>
  </si>
  <si>
    <t>Респ. Саха /Якутия/, г. Якутск, ул. Федора Попова, д. 10, корп. 1</t>
  </si>
  <si>
    <t>Респ. Саха /Якутия/, г. Якутск, ул. Хабарова, д. 11</t>
  </si>
  <si>
    <t>Респ. Саха /Якутия/, г. Якутск, ул. Хабарова, д. 19, корп. 3</t>
  </si>
  <si>
    <t>Респ. Саха /Якутия/, г. Якутск, ул. Халтурина, д. 11, корп. 2</t>
  </si>
  <si>
    <t>Респ. Саха /Якутия/, г. Якутск, ул. Чернышевского, д. 12, корп. 1</t>
  </si>
  <si>
    <t>Респ. Саха /Якутия/, г. Якутск, ул. Чернышевского, д. 4, корп. 1</t>
  </si>
  <si>
    <t>Респ. Саха /Якутия/, г. Якутск, ул. Чиряева, д. 1</t>
  </si>
  <si>
    <t>Респ. Саха /Якутия/, г. Якутск, ул. Ярославского, д. 19, корп. 1</t>
  </si>
  <si>
    <t>Респ. Саха /Якутия/, г. Якутск, ул. Ярославского, д. 32</t>
  </si>
  <si>
    <t>Респ. Саха /Якутия/, г. Якутск, ул. Ярославского, д. 5, корп. 1</t>
  </si>
  <si>
    <t>Респ. Саха /Якутия/, г. Якутск, ул. Ярославского, д. 7</t>
  </si>
  <si>
    <t>Респ. Саха /Якутия/, г. Якутск, ул. Ярославского, д. 7, корп. 1</t>
  </si>
  <si>
    <t>Респ. Саха /Якутия/, г. Якутск, ш. Сергеляхское 11 км, д. 6</t>
  </si>
  <si>
    <t>Респ. Саха /Якутия/, г. Якутск, ш. Сергеляхское, д. 1</t>
  </si>
  <si>
    <t>Респ. Саха /Якутия/, п. Жатай, ул. Северная, д. 21/1</t>
  </si>
  <si>
    <t>Респ. Саха /Якутия/, п. Жатай, ул. Северная, д. 37</t>
  </si>
  <si>
    <t>Респ. Саха /Якутия/, у. Абыйский, пгт. Белая Гора, ул. Авиаторов, д. 3</t>
  </si>
  <si>
    <t>Респ. Саха /Якутия/, у. Абыйский, пгт. Белая Гора, ул. Строителей, д. 14</t>
  </si>
  <si>
    <t>Респ. Саха /Якутия/, у. Алданский, г. Томмот, ул. Геологическая, д. 2</t>
  </si>
  <si>
    <t>Респ. Саха /Якутия/, у. Алданский, г. Томмот, ул. Крупской, д. 4</t>
  </si>
  <si>
    <t>Респ. Саха /Якутия/, у. Алданский, г. Томмот, ул. Крупской, д. 8</t>
  </si>
  <si>
    <t>Респ. Саха /Якутия/, у. Алданский, г. Томмот, ул. Семенова, д. 15</t>
  </si>
  <si>
    <t>Респ. Саха /Якутия/, у. Алданский, г. Томмот, ул. Укуланская, д. 61</t>
  </si>
  <si>
    <t>Респ. Саха /Якутия/, у. Алданский, п. Лебединый, ул. Карла Маркса, д. 20</t>
  </si>
  <si>
    <t>Респ. Саха /Якутия/, у. Алданский, п. Лебединый, ул. Карла Маркса, д. 20, корп. А</t>
  </si>
  <si>
    <t>Респ. Саха /Якутия/, у. Алданский, п. Лебединый, ул. Октябрьская, д. 36</t>
  </si>
  <si>
    <t>Респ. Саха /Якутия/, у. Алданский, п. Нижний Куранах, мкр. 1-й, д. 1, секц. б</t>
  </si>
  <si>
    <t>Респ. Саха /Якутия/, у. Алданский, п. Нижний Куранах, мкр. 1-й, д. 10</t>
  </si>
  <si>
    <t>Респ. Саха /Якутия/, у. Алданский, п. Нижний Куранах, мкр. 1-й, д. 2, секц. а</t>
  </si>
  <si>
    <t>Респ. Саха /Якутия/, у. Алданский, п. Нижний Куранах, мкр. 1-й, д. 4</t>
  </si>
  <si>
    <t>Респ. Саха /Якутия/, у. Алданский, п. Нижний Куранах, мкр. 1-й, д. 7</t>
  </si>
  <si>
    <t>Респ. Саха /Якутия/, у. Алданский, п. Нижний Куранах, мкр. 1-й, д. 8</t>
  </si>
  <si>
    <t>Респ. Саха /Якутия/, у. Алданский, п. Нижний Куранах, ул. Нагорная, д. 109, секц. а</t>
  </si>
  <si>
    <t>Респ. Саха /Якутия/, у. Алданский, п. Нижний Куранах, ул. Нагорная, д. 96</t>
  </si>
  <si>
    <t>Респ. Саха /Якутия/, у. Алданский, п. Нижний Куранах, ул. Строительная, д. 1-в</t>
  </si>
  <si>
    <t>Респ. Саха /Якутия/, у. Алданский, п. Нижний Куранах, ул. Школьная, д. 40</t>
  </si>
  <si>
    <t>Респ. Саха /Якутия/, у. Алданский, п. Нижний Куранах, ул. Школьная, д. 42</t>
  </si>
  <si>
    <t>Респ. Саха /Якутия/, у. Алданский, с. Верхний Куранах, ул. Нагорная, д. 24</t>
  </si>
  <si>
    <t>Респ. Саха /Якутия/, у. Алданский, с. Улу, ул. Центральная, д. 3</t>
  </si>
  <si>
    <t>Респ. Саха /Якутия/, у. Булунский, п. Тикси, ул. Академика Федорова, д. 38</t>
  </si>
  <si>
    <t>Респ. Саха /Якутия/, у. Булунский, п. Тикси, ул. Гагарина, д. 3</t>
  </si>
  <si>
    <t>Респ. Саха /Якутия/, у. Булунский, п. Тикси, ул. Гагарина, д. 8а</t>
  </si>
  <si>
    <t>Респ. Саха /Якутия/, у. Булунский, п. Тикси, ул. Ленинская, д. 17</t>
  </si>
  <si>
    <t>Респ. Саха /Якутия/, у. Булунский, п. Тикси, ул. Ленинская, д. 21</t>
  </si>
  <si>
    <t>Респ. Саха /Якутия/, у. Булунский, п. Тикси, ул. Ленинская, д. 2а</t>
  </si>
  <si>
    <t>Респ. Саха /Якутия/, у. Булунский, п. Тикси, ул. Морская, д. 18</t>
  </si>
  <si>
    <t>Респ. Саха /Якутия/, у. Булунский, п. Тикси, ул. Морская, д. 32</t>
  </si>
  <si>
    <t>Респ. Саха /Якутия/, у. Булунский, п. Тикси, ул. Морская, д. 33</t>
  </si>
  <si>
    <t>Респ. Саха /Якутия/, у. Булунский, п. Тикси, ул. Морская, д. 33а</t>
  </si>
  <si>
    <t>Респ. Саха /Якутия/, у. Булунский, п. Тикси, ул. Трусова, д. 2</t>
  </si>
  <si>
    <t>Респ. Саха /Якутия/, у. Булунский, п. Тикси, ул. Трусова, д. 9</t>
  </si>
  <si>
    <t>Респ. Саха /Якутия/, у. Верхнеколымский, с. Угольное, ул. Дорожная, д. 12</t>
  </si>
  <si>
    <t>МО "Город Верхоянск"</t>
  </si>
  <si>
    <t>Респ. Саха /Якутия/, у. Верхоянский, г. Верхоянск, ул. Кирова, д. 10а</t>
  </si>
  <si>
    <t>Респ. Саха /Якутия/, у. Верхоянский, г. Верхоянск, ул. Кирова, д. 23</t>
  </si>
  <si>
    <t>Респ. Саха /Якутия/, у. Верхоянский, пгт. Батагай, ул. Ленина, д. 56</t>
  </si>
  <si>
    <t>Респ. Саха /Якутия/, у. Верхоянский, пгт. Батагай, ул. Рабочая, д. 7</t>
  </si>
  <si>
    <t>Респ. Саха /Якутия/, у. Жиганский, с. Жиганск, ул. Ойунского, д. 24</t>
  </si>
  <si>
    <t>Респ. Саха /Якутия/, у. Ленский, г. Ленск, ул. Дзержинского, д. 19</t>
  </si>
  <si>
    <t>Респ. Саха /Якутия/, у. Ленский, г. Ленск, ул. Дзержинского, д. 21</t>
  </si>
  <si>
    <t>Респ. Саха /Якутия/, у. Ленский, г. Ленск, ул. Ленина, д. 56, корп. а</t>
  </si>
  <si>
    <t>Респ. Саха /Якутия/, у. Ленский, г. Ленск, ул. Ленина, д. 71</t>
  </si>
  <si>
    <t>Респ. Саха /Якутия/, у. Ленский, г. Ленск, ул. Ойунского, д. 26</t>
  </si>
  <si>
    <t>Респ. Саха /Якутия/, у. Ленский, г. Ленск, ул. Ойунского, д. 28</t>
  </si>
  <si>
    <t>Респ. Саха /Якутия/, у. Ленский, г. Ленск, ул. Орджоникидзе, д. 18</t>
  </si>
  <si>
    <t>Респ. Саха /Якутия/, у. Ленский, г. Ленск, ул. Орджоникидзе, д. 20</t>
  </si>
  <si>
    <t>Респ. Саха /Якутия/, у. Ленский, г. Ленск, ул. Первомайская, д. 18</t>
  </si>
  <si>
    <t>Респ. Саха /Якутия/, у. Ленский, г. Ленск, ул. Первомайская, д. 20</t>
  </si>
  <si>
    <t>Респ. Саха /Якутия/, у. Ленский, г. Ленск, ул. Победы, д. 22</t>
  </si>
  <si>
    <t>Респ. Саха /Якутия/, у. Ленский, г. Ленск, ул. Пролетарская, д. 17</t>
  </si>
  <si>
    <t>Респ. Саха /Якутия/, у. Ленский, г. Ленск, ул. Пролетарская, д. 5</t>
  </si>
  <si>
    <t>Респ. Саха /Якутия/, у. Ленский, п. Пеледуй, ул. Комиссара Гусева, д. 19</t>
  </si>
  <si>
    <t>Респ. Саха /Якутия/, у. Ленский, п. Пеледуй, ул. Комсомольская, д. 88</t>
  </si>
  <si>
    <t>Респ. Саха /Якутия/, у. Ленский, п. Пеледуй, ул. Советская, д. 68</t>
  </si>
  <si>
    <t>Респ. Саха /Якутия/, у. Ленский, п. Пеледуй, ул. Советская, д. 81</t>
  </si>
  <si>
    <t>Респ. Саха /Якутия/, у. Мирнинский, г. Мирный, пр-кт. Ленинградский, д. 21, корп. 1</t>
  </si>
  <si>
    <t>Респ. Саха /Якутия/, у. Мирнинский, г. Мирный, ул. Вилюйская, д. 7</t>
  </si>
  <si>
    <t>Респ. Саха /Якутия/, у. Мирнинский, г. Мирный, ул. Комсомольская, д. 4, корп. а</t>
  </si>
  <si>
    <t>Респ. Саха /Якутия/, у. Мирнинский, г. Мирный, ул. Логовая, д. 1</t>
  </si>
  <si>
    <t>Респ. Саха /Якутия/, у. Мирнинский, г. Мирный, ул. Логовая, д. 150</t>
  </si>
  <si>
    <t>Респ. Саха /Якутия/, у. Мирнинский, г. Мирный, ул. Московская, д. 28, корп. а</t>
  </si>
  <si>
    <t>Респ. Саха /Якутия/, у. Мирнинский, г. Мирный, ул. Павлова, д. 10</t>
  </si>
  <si>
    <t>Респ. Саха /Якутия/, у. Мирнинский, г. Мирный, ул. Соболева, д. 7</t>
  </si>
  <si>
    <t>Респ. Саха /Якутия/, у. Мирнинский, г. Мирный, ул. Советская, д. 13, корп. 4</t>
  </si>
  <si>
    <t>Респ. Саха /Якутия/, у. Мирнинский, г. Мирный, ул. Советская, д. 15, корп. 1</t>
  </si>
  <si>
    <t>Респ. Саха /Якутия/, у. Мирнинский, г. Мирный, ул. Советская, д. 15, корп. 2</t>
  </si>
  <si>
    <t>Респ. Саха /Якутия/, у. Мирнинский, г. Мирный, ул. Солдатова, д. 12</t>
  </si>
  <si>
    <t>Респ. Саха /Якутия/, у. Мирнинский, г. Мирный, ул. Солдатова, д. 16</t>
  </si>
  <si>
    <t>Респ. Саха /Якутия/, у. Мирнинский, г. Мирный, ул. Солдатова, д. 2, корп. 1</t>
  </si>
  <si>
    <t>Респ. Саха /Якутия/, у. Мирнинский, г. Мирный, ул. Солдатова, д. 6</t>
  </si>
  <si>
    <t>Респ. Саха /Якутия/, у. Мирнинский, г. Мирный, ул. Тихонова, д. 2</t>
  </si>
  <si>
    <t>Респ. Саха /Якутия/, у. Мирнинский, г. Мирный, ул. Тихонова, д. 29, корп. 2</t>
  </si>
  <si>
    <t>Респ. Саха /Якутия/, у. Мирнинский, г. Мирный, ул. Тихонова, д. 29/4</t>
  </si>
  <si>
    <t>Респ. Саха /Якутия/, у. Мирнинский, г. Мирный, ул. Тихонова, д. 4</t>
  </si>
  <si>
    <t>Респ. Саха /Якутия/, у. Мирнинский, г. Мирный, ул. Тихонова, д. 8</t>
  </si>
  <si>
    <t>Респ. Саха /Якутия/, у. Мирнинский, г. Мирный, ш. 50 лет Октября, д. 14</t>
  </si>
  <si>
    <t>Респ. Саха /Якутия/, у. Мирнинский, г. Мирный, ш. 50 лет Октября, д. 7</t>
  </si>
  <si>
    <t>Респ. Саха /Якутия/, у. Мирнинский, г. Мирный, ш. Кирова, д. 2, корп. б</t>
  </si>
  <si>
    <t>Респ. Саха /Якутия/, у. Мирнинский, п. Айхал, ул. Советская, д. 15</t>
  </si>
  <si>
    <t>МО "Поселок Алмазный"</t>
  </si>
  <si>
    <t>Респ. Саха /Якутия/, у. Мирнинский, п. Алмазный, ул. Гагарина, д. 10</t>
  </si>
  <si>
    <t>Респ. Саха /Якутия/, у. Мирнинский, п. Алмазный, ул. Гагарина, д. 12</t>
  </si>
  <si>
    <t>Респ. Саха /Якутия/, у. Мирнинский, п. Алмазный, ул. Гагарина, д. 14</t>
  </si>
  <si>
    <t>Респ. Саха /Якутия/, у. Мирнинский, п. Алмазный, ул. Речная, д. 3, корп. А</t>
  </si>
  <si>
    <t>Респ. Саха /Якутия/, у. Мирнинский, п. Светлый, ул. Вилюйская, д. 1</t>
  </si>
  <si>
    <t>Респ. Саха /Якутия/, у. Мирнинский, п. Светлый, ул. Вилюйская, д. 2</t>
  </si>
  <si>
    <t>Респ. Саха /Якутия/, у. Мирнинский, п. Светлый, ул. Воропая, д. 1</t>
  </si>
  <si>
    <t>Респ. Саха /Якутия/, у. Мирнинский, п. Светлый, ул. Воропая, д. 16</t>
  </si>
  <si>
    <t>Респ. Саха /Якутия/, у. Мирнинский, п. Светлый, ул. Воропая, д. 18</t>
  </si>
  <si>
    <t>Респ. Саха /Якутия/, у. Мирнинский, п. Светлый, ул. Воропая, д. 5</t>
  </si>
  <si>
    <t>Респ. Саха /Якутия/, у. Мирнинский, п. Светлый, ул. Воропая, д. 7</t>
  </si>
  <si>
    <t>Респ. Саха /Якутия/, у. Мирнинский, п. Светлый, ул. Воропая, д. 9</t>
  </si>
  <si>
    <t>Респ. Саха /Якутия/, у. Мирнинский, п. Светлый, ул. Гидростроителей, д. 1</t>
  </si>
  <si>
    <t>Респ. Саха /Якутия/, у. Мирнинский, п. Светлый, ул. Гидростроителей, д. 2</t>
  </si>
  <si>
    <t>Респ. Саха /Якутия/, у. Мирнинский, п. Светлый, ул. Гидростроителей, д. 3</t>
  </si>
  <si>
    <t>Респ. Саха /Якутия/, у. Мирнинский, п. Светлый, ул. Дружбы Народов, д. 13</t>
  </si>
  <si>
    <t>Респ. Саха /Якутия/, у. Мирнинский, п. Светлый, ул. Молодежная, д. 11</t>
  </si>
  <si>
    <t>Респ. Саха /Якутия/, у. Мирнинский, п. Светлый, ул. Советская, д. 2</t>
  </si>
  <si>
    <t>Респ. Саха /Якутия/, у. Мирнинский, п. Чернышевский, кв-л. Таежный, д. 1</t>
  </si>
  <si>
    <t>Респ. Саха /Якутия/, у. Мирнинский, п. Чернышевский, кв-л. Энтузиастов, д. 13</t>
  </si>
  <si>
    <t>Респ. Саха /Якутия/, у. Мирнинский, п. Чернышевский, кв-л. Энтузиастов, д. 15</t>
  </si>
  <si>
    <t>Респ. Саха /Якутия/, у. Мирнинский, п. Чернышевский, кв-л. Энтузиастов, д. 17</t>
  </si>
  <si>
    <t>Респ. Саха /Якутия/, у. Мирнинский, п. Чернышевский, кв-л. Энтузиастов, д. 21</t>
  </si>
  <si>
    <t>Респ. Саха /Якутия/, у. Мирнинский, п. Чернышевский, кв-л. Энтузиастов, д. 8</t>
  </si>
  <si>
    <t>Респ. Саха /Якутия/, у. Мирнинский, п. Чернышевский, ул. Космонавтов, д. 10/2</t>
  </si>
  <si>
    <t>Респ. Саха /Якутия/, у. Нижнеколымский, п. Черский, ул. Молодежная, д. 6, корп. 2</t>
  </si>
  <si>
    <t>Респ. Саха /Якутия/, у. Нижнеколымский, п. Черский, ул. Таврата, д. 11</t>
  </si>
  <si>
    <t>Респ. Саха /Якутия/, у. Нижнеколымский, п. Черский, ул. Таврата, д. 12</t>
  </si>
  <si>
    <t>Респ. Саха /Якутия/, у. Нижнеколымский, с. Андрюшкино, ул. Курилова, д. 1</t>
  </si>
  <si>
    <t>Респ. Саха /Якутия/, у. Нижнеколымский, с. Андрюшкино, ул. Курилова, д. 3</t>
  </si>
  <si>
    <t>Респ. Саха /Якутия/, у. Нижнеколымский, с. Андрюшкино, ул. Курилова, д. 4</t>
  </si>
  <si>
    <t>Респ. Саха /Якутия/, у. Нюрбинский, г. Нюрба, кв-л. Энергетик, д. 67</t>
  </si>
  <si>
    <t>Респ. Саха /Якутия/, у. Нюрбинский, г. Нюрба, кв-л. Энергетик, д. 73</t>
  </si>
  <si>
    <t>Респ. Саха /Якутия/, у. Нюрбинский, г. Нюрба, кв-л. Энергетик, д. 75</t>
  </si>
  <si>
    <t>Респ. Саха /Якутия/, у. Оймяконский, пгт. Усть-Нера, ул. Мацкепладзе, д. 15</t>
  </si>
  <si>
    <t>Респ. Саха /Якутия/, у. Оймяконский, пгт. Усть-Нера, ул. Мацкепладзе, д. 16</t>
  </si>
  <si>
    <t>Респ. Саха /Якутия/, у. Оймяконский, с. Куйдусун, д. 3</t>
  </si>
  <si>
    <t>Респ. Саха /Якутия/, у. Оймяконский, с. Куйдусун, д. 5</t>
  </si>
  <si>
    <t>Респ. Саха /Якутия/, у. Оймяконский, с. Томтор, ул. Советская, д. 9</t>
  </si>
  <si>
    <t>Респ. Саха /Якутия/, у. Олекминский, г. Олекминск, ул. Калинина, д. 2</t>
  </si>
  <si>
    <t>МО "Оленекский наслег"</t>
  </si>
  <si>
    <t>Респ. Саха /Якутия/, у. Оленекский эвенкийский национальный, с. Оленек, ул. Боескорова, д. 47</t>
  </si>
  <si>
    <t>Респ. Саха /Якутия/, у. Томпонский, п. Хандыга, ул. Геолога Кудрявого, д. 31</t>
  </si>
  <si>
    <t>Респ. Саха /Якутия/, у. Томпонский, п. Хандыга, ул. Геолога Кудрявого, д. 32</t>
  </si>
  <si>
    <t>Респ. Саха /Якутия/, у. Томпонский, п. Хандыга, ул. Геолога Кудрявого, д. 36</t>
  </si>
  <si>
    <t>Респ. Саха /Якутия/, у. Томпонский, п. Хандыга, ул. М.Карпова, д. 3</t>
  </si>
  <si>
    <t>Респ. Саха /Якутия/, у. Томпонский, п. Хандыга, ул. Магаданская, д. 4</t>
  </si>
  <si>
    <t>Респ. Саха /Якутия/, у. Томпонский, п. Хандыга, ул. П.Алексеева, д. 2</t>
  </si>
  <si>
    <t>Респ. Саха /Якутия/, у. Томпонский, п. Хандыга, ул. П.Алексеева, д. 4</t>
  </si>
  <si>
    <t>Респ. Саха /Якутия/, у. Томпонский, п. Хандыга, ул. П.Алексеева, д. 6</t>
  </si>
  <si>
    <t>Респ. Саха /Якутия/, у. Усть-Алданский, с. Огородтах, ул. С.Г.Охлопкова, д. 15</t>
  </si>
  <si>
    <t>МО "Поселок Солнечный"</t>
  </si>
  <si>
    <t>Респ. Саха /Якутия/, у. Усть-Майский, п. Солнечный, ул. Профсоюзов, д. 6</t>
  </si>
  <si>
    <t>Респ. Саха /Якутия/, у. Усть-Майский, п. Эльдикан, ул. Куйбышева, д. 34</t>
  </si>
  <si>
    <t>Респ. Саха /Якутия/, у. Усть-Янский, п. Усть-Куйга, ул. Зеленая, д. 30</t>
  </si>
  <si>
    <t>Респ. Саха /Якутия/, у. Усть-Янский, пгт. Депутатский, мкр. Арктика, д. 1</t>
  </si>
  <si>
    <t>Респ. Саха /Якутия/, у. Усть-Янский, пгт. Депутатский, мкр. Арктика, д. 10</t>
  </si>
  <si>
    <t>Респ. Саха /Якутия/, у. Усть-Янский, пгт. Депутатский, мкр. Арктика, д. 11</t>
  </si>
  <si>
    <t>Респ. Саха /Якутия/, у. Усть-Янский, пгт. Депутатский, мкр. Арктика, д. 12</t>
  </si>
  <si>
    <t>Респ. Саха /Якутия/, у. Усть-Янский, пгт. Депутатский, мкр. Арктика, д. 14</t>
  </si>
  <si>
    <t>Респ. Саха /Якутия/, у. Усть-Янский, пгт. Депутатский, мкр. Арктика, д. 18</t>
  </si>
  <si>
    <t>Респ. Саха /Якутия/, у. Усть-Янский, пгт. Депутатский, мкр. Арктика, д. 24</t>
  </si>
  <si>
    <t>Респ. Саха /Якутия/, у. Усть-Янский, пгт. Депутатский, мкр. Арктика, д. 26</t>
  </si>
  <si>
    <t>Респ. Саха /Якутия/, у. Усть-Янский, пгт. Депутатский, мкр. Арктика, д. 3</t>
  </si>
  <si>
    <t>Респ. Саха /Якутия/, у. Усть-Янский, пгт. Депутатский, мкр. Арктика, д. 4</t>
  </si>
  <si>
    <t>Респ. Саха /Якутия/, у. Усть-Янский, пгт. Депутатский, мкр. Арктика, д. 5</t>
  </si>
  <si>
    <t>Респ. Саха /Якутия/, у. Усть-Янский, пгт. Депутатский, мкр. Арктика, д. 6</t>
  </si>
  <si>
    <t>Респ. Саха /Якутия/, у. Усть-Янский, пгт. Депутатский, мкр. Арктика, д. 9</t>
  </si>
  <si>
    <t>Респ. Саха /Якутия/, у. Хангаласский, г. Покровск, ул. Орджоникидзе, д. 18</t>
  </si>
  <si>
    <t>Респ. Саха /Якутия/, у. Хангаласский, п. Мохсоголлох, ул. Молодежная, д. 18</t>
  </si>
  <si>
    <t>Респ. Саха /Якутия/, у. Хангаласский, п. Мохсоголлох, ул. Молодежная, д. 18, корп. а</t>
  </si>
  <si>
    <t>Респ. Саха /Якутия/, у. Хангаласский, п. Мохсоголлох, ул. Соколиная, д. 11</t>
  </si>
  <si>
    <t>Респ. Саха /Якутия/, у. Хангаласский, п. Мохсоголлох, ул. Соколиная, д. 19</t>
  </si>
  <si>
    <t>Респ. Саха /Якутия/, у. Хангаласский, п. Мохсоголлох, ул. Соколиная, д. 21</t>
  </si>
  <si>
    <t>Респ. Саха /Якутия/, у. Хангаласский, п. Мохсоголлох, ул. Соколиная, д. 23</t>
  </si>
  <si>
    <t>Респ. Саха /Якутия/, у. Хангаласский, п. Мохсоголлох, ул. Соколиная, д. 24</t>
  </si>
  <si>
    <t>Респ. Саха /Якутия/, у. Хангаласский, с. Бестях, ул. Центральная, д. 26</t>
  </si>
  <si>
    <t>МО "Тюгясирский наслег"</t>
  </si>
  <si>
    <t>Респ. Саха /Якутия/, у. Эвено-Бытантайский Национальный, с. Батагай-Алыта, ул. Школьная, д. 13</t>
  </si>
  <si>
    <t>Респ. Саха /Якутия/, г. Нерюнгри, п. Беркакит, ул. Дорожников, д. 4</t>
  </si>
  <si>
    <t>Респ. Саха /Якутия/, г. Нерюнгри, п. Серебряный Бор, д. 118</t>
  </si>
  <si>
    <t>Респ. Саха /Якутия/, г. Нерюнгри, п. Чульман, ул. Первомайская, д. 11</t>
  </si>
  <si>
    <t>Респ. Саха /Якутия/, г. Нерюнгри, п. Чульман, ул. Советская, д. 77</t>
  </si>
  <si>
    <t>Респ. Саха /Якутия/, г. Нерюнгри, п. Чульман, ул. Советская, д. 79</t>
  </si>
  <si>
    <t>Респ. Саха /Якутия/, г. Нерюнгри, п. Чульман, ул. Титова, д. 13</t>
  </si>
  <si>
    <t>Респ. Саха /Якутия/, г. Нерюнгри, пр-кт. Геологов, д. 43</t>
  </si>
  <si>
    <t>Респ. Саха /Якутия/, г. Нерюнгри, ул. им Кравченко, д. 10</t>
  </si>
  <si>
    <t>Респ. Саха /Якутия/, г. Нерюнгри, ул. им Кравченко, д. 12</t>
  </si>
  <si>
    <t>Респ. Саха /Якутия/, г. Нерюнгри, ул. им Кравченко, д. 4</t>
  </si>
  <si>
    <t>Респ. Саха /Якутия/, г. Нерюнгри, ул. им Кравченко, д. 6</t>
  </si>
  <si>
    <t>Респ. Саха /Якутия/, г. Нерюнгри, ул. им Кравченко, д. 8</t>
  </si>
  <si>
    <t>Респ. Саха /Якутия/, г. Нерюнгри, ул. Карла Маркса, д. 14</t>
  </si>
  <si>
    <t>Респ. Саха /Якутия/, г. Нерюнгри, ул. Строителей, д. 3, корп. 1</t>
  </si>
  <si>
    <t>Респ. Саха /Якутия/, г. Нерюнгри, ул. Южно-Якутская, д. 36, корп. 3</t>
  </si>
  <si>
    <t>Респ. Саха /Якутия/, г. Якутск, мкр. 202-й, д. 14</t>
  </si>
  <si>
    <t>Респ. Саха /Якутия/, г. Якутск, мкр. 202-й, д. 17</t>
  </si>
  <si>
    <t>Респ. Саха /Якутия/, г. Якутск, пр-кт. Ленина, д. 21</t>
  </si>
  <si>
    <t>Респ. Саха /Якутия/, г. Якутск, пр-кт. Ленина, д. 37</t>
  </si>
  <si>
    <t>Респ. Саха /Якутия/, г. Якутск, пр-кт. Ленина, д. 38</t>
  </si>
  <si>
    <t>Респ. Саха /Якутия/, г. Якутск, пр-кт. Ленина, д. 44</t>
  </si>
  <si>
    <t>Респ. Саха /Якутия/, г. Якутск, пр-кт. Ленина, д. 63</t>
  </si>
  <si>
    <t>Респ. Саха /Якутия/, г. Якутск, пр-кт. Ленина, д. 9</t>
  </si>
  <si>
    <t>Респ. Саха /Якутия/, г. Якутск, ул. 50 лет Советской Армии, д. 27</t>
  </si>
  <si>
    <t>Респ. Саха /Якутия/, г. Якутск, ул. 50 лет Советской Армии, д. 4</t>
  </si>
  <si>
    <t>Респ. Саха /Якутия/, г. Якутск, ул. 50 лет Советской Армии, д. 6</t>
  </si>
  <si>
    <t>Респ. Саха /Якутия/, г. Якутск, ул. Автодорожная, д. 28, корп. 10</t>
  </si>
  <si>
    <t>Респ. Саха /Якутия/, г. Якутск, ул. Бабушкина, д. 10</t>
  </si>
  <si>
    <t>Респ. Саха /Якутия/, г. Якутск, ул. Бабушкина, д. 3</t>
  </si>
  <si>
    <t>Респ. Саха /Якутия/, г. Якутск, ул. Бабушкина, д. 6, корп. 1</t>
  </si>
  <si>
    <t>Респ. Саха /Якутия/, г. Якутск, ул. Губина, д. 1, корп. 1</t>
  </si>
  <si>
    <t>Респ. Саха /Якутия/, г. Якутск, ул. Дежнева, д. 2</t>
  </si>
  <si>
    <t>Респ. Саха /Якутия/, г. Якутск, ул. Дежнева, д. 4</t>
  </si>
  <si>
    <t>Респ. Саха /Якутия/, г. Якутск, ул. Дежнева, д. 81, корп. 3</t>
  </si>
  <si>
    <t>Респ. Саха /Якутия/, г. Якутск, ул. Дежнева, д. 81, корп. 4</t>
  </si>
  <si>
    <t>Респ. Саха /Якутия/, г. Якутск, ул. Дежнева, д. 85</t>
  </si>
  <si>
    <t>Респ. Саха /Якутия/, г. Якутск, ул. Дежнева, д. 85, корп. 2</t>
  </si>
  <si>
    <t>Респ. Саха /Якутия/, г. Якутск, ул. Ильменская, д. 63</t>
  </si>
  <si>
    <t>Респ. Саха /Якутия/, г. Якутск, ул. им. Д.Д.Красильникова, д. 9, корп. 5</t>
  </si>
  <si>
    <t>Респ. Саха /Якутия/, г. Якутск, ул. Каландаришвили, д. 23, корп. 1</t>
  </si>
  <si>
    <t>Респ. Саха /Якутия/, г. Якутск, ул. Каландаришвили, д. 25, корп. 3</t>
  </si>
  <si>
    <t>Респ. Саха /Якутия/, г. Якутск, ул. Каландаришвили, д. 25, корп. 4</t>
  </si>
  <si>
    <t>Респ. Саха /Якутия/, г. Якутск, ул. Каландаришвили, д. 25, корп. 5</t>
  </si>
  <si>
    <t>Респ. Саха /Якутия/, г. Якутск, ул. Кальвица, д. 2, корп. 3</t>
  </si>
  <si>
    <t>Респ. Саха /Якутия/, г. Якутск, ул. Крупской, д. 21</t>
  </si>
  <si>
    <t>Респ. Саха /Якутия/, г. Якутск, ул. Лермонтова, д. 105</t>
  </si>
  <si>
    <t>Респ. Саха /Якутия/, г. Якутск, ул. Лермонтова, д. 107</t>
  </si>
  <si>
    <t>Респ. Саха /Якутия/, г. Якутск, ул. Лермонтова, д. 109</t>
  </si>
  <si>
    <t>Респ. Саха /Якутия/, г. Якутск, ул. Лермонтова, д. 156, корп. 2</t>
  </si>
  <si>
    <t>Респ. Саха /Якутия/, г. Якутск, ул. Лермонтова, д. 27, корп. 1</t>
  </si>
  <si>
    <t>Респ. Саха /Якутия/, г. Якутск, ул. Лермонтова, д. 29</t>
  </si>
  <si>
    <t>Респ. Саха /Якутия/, г. Якутск, ул. Лонгинова, д. 38</t>
  </si>
  <si>
    <t>Респ. Саха /Якутия/, г. Якутск, ул. Матросова, д. 1, корп. 3</t>
  </si>
  <si>
    <t>Респ. Саха /Якутия/, г. Якутск, ул. Маяковского, д. 77, корп. 1</t>
  </si>
  <si>
    <t>Респ. Саха /Якутия/, г. Якутск, ул. Маяковского, д. 96</t>
  </si>
  <si>
    <t>Респ. Саха /Якутия/, г. Якутск, ул. Можайского, д. 19, корп. 1</t>
  </si>
  <si>
    <t>Респ. Саха /Якутия/, г. Якутск, ул. Можайского, д. 21</t>
  </si>
  <si>
    <t>Респ. Саха /Якутия/, г. Якутск, ул. Можайского, д. 21, корп. 1</t>
  </si>
  <si>
    <t>Респ. Саха /Якутия/, г. Якутск, ул. Октябрьская, д. 26, корп. 5</t>
  </si>
  <si>
    <t>Респ. Саха /Якутия/, г. Якутск, ул. Октябрьская, д. 5</t>
  </si>
  <si>
    <t>Респ. Саха /Якутия/, г. Якутск, ул. Орджоникидзе, д. 33</t>
  </si>
  <si>
    <t>Респ. Саха /Якутия/, г. Якутск, ул. Орджоникидзе, д. 45</t>
  </si>
  <si>
    <t>Респ. Саха /Якутия/, г. Якутск, ул. Очиченко, д. 17, корп. 5</t>
  </si>
  <si>
    <t>Респ. Саха /Якутия/, г. Якутск, ул. Петра Алексеева, д. 4, корп. 1</t>
  </si>
  <si>
    <t>Респ. Саха /Якутия/, г. Якутск, ул. Петра Алексеева, д. 4, корп. 2</t>
  </si>
  <si>
    <t>Респ. Саха /Якутия/, г. Якутск, ул. Полины Осипенко, д. 8, корп. 2</t>
  </si>
  <si>
    <t>Респ. Саха /Якутия/, г. Якутск, ул. Сергеляхская, д. 12</t>
  </si>
  <si>
    <t>Респ. Саха /Якутия/, г. Якутск, ул. Тимирязева, д. 31</t>
  </si>
  <si>
    <t>Респ. Саха /Якутия/, г. Якутск, ул. Хабарова, д. 21</t>
  </si>
  <si>
    <t>Респ. Саха /Якутия/, г. Якутск, ул. Чернышевского, д. 8</t>
  </si>
  <si>
    <t>Респ. Саха /Якутия/, г. Якутск, ул. Чернышевского, д. 8, корп. 1</t>
  </si>
  <si>
    <t>Респ. Саха /Якутия/, г. Якутск, ш. Сергеляхское 12 км, д. 7, корп. 1</t>
  </si>
  <si>
    <t>Респ. Саха /Якутия/, п. Жатай, ул. Северная, д. 21</t>
  </si>
  <si>
    <t>Респ. Саха /Якутия/, у. Абыйский, пгт. Белая Гора, ул. Строителей, д. 11, корп. 1</t>
  </si>
  <si>
    <t>Респ. Саха /Якутия/, у. Абыйский, пгт. Белая Гора, ул. Строителей, д. 14, корп. 2</t>
  </si>
  <si>
    <t>Респ. Саха /Якутия/, у. Алданский, г. Алдан, ул. Дзержинского, д. 53</t>
  </si>
  <si>
    <t>Респ. Саха /Якутия/, у. Алданский, г. Алдан, ул. Кузнецова, д. 37</t>
  </si>
  <si>
    <t>Респ. Саха /Якутия/, у. Алданский, г. Алдан, ул. Кузнецова, д. 39</t>
  </si>
  <si>
    <t>Респ. Саха /Якутия/, у. Алданский, г. Алдан, ул. Тарабукина, д. 54</t>
  </si>
  <si>
    <t>Респ. Саха /Якутия/, у. Алданский, г. Томмот, ул. Нагорная, д. 15</t>
  </si>
  <si>
    <t>Респ. Саха /Якутия/, у. Алданский, г. Томмот, ул. Нагорная, д. 19</t>
  </si>
  <si>
    <t>Респ. Саха /Якутия/, у. Алданский, п. Нижний Куранах, ул. Строительная, д. 17</t>
  </si>
  <si>
    <t>Респ. Саха /Якутия/, у. Алданский, п. Нижний Куранах, ул. Строительная, д. 19</t>
  </si>
  <si>
    <t>Респ. Саха /Якутия/, у. Алданский, п. Нижний Куранах, ул. Строительная, д. 7</t>
  </si>
  <si>
    <t>Респ. Саха /Якутия/, у. Алданский, п. Нижний Куранах, ул. Шахтерская, д. 85</t>
  </si>
  <si>
    <t>Респ. Саха /Якутия/, у. Аллаиховский, п. Чокурдах, ул. им Ленина, д. 14а</t>
  </si>
  <si>
    <t>Респ. Саха /Якутия/, у. Аллаиховский, п. Чокурдах, ул. им Ю.Гагарина, д. 15г</t>
  </si>
  <si>
    <t>Респ. Саха /Якутия/, у. Аллаиховский, п. Чокурдах, ул. О.Кальвица, д. 28</t>
  </si>
  <si>
    <t>Респ. Саха /Якутия/, у. Амгинский, с. Амга, ул. Мира, д. 31</t>
  </si>
  <si>
    <t>Респ. Саха /Якутия/, у. Верхнеколымский, п. Зырянка, ул. Стадухина, д. 7</t>
  </si>
  <si>
    <t>Респ. Саха /Якутия/, у. Верхоянский, пгт. Батагай, ул. Октябрьская, д. 31</t>
  </si>
  <si>
    <t>МО "Эгинский наслег"</t>
  </si>
  <si>
    <t>Респ. Саха /Якутия/, у. Верхоянский, с. Сайды, ул. Советская, д. 18</t>
  </si>
  <si>
    <t>Респ. Саха /Якутия/, у. Жиганский, с. Жиганск, ул. Ойунского, д. 20</t>
  </si>
  <si>
    <t>Респ. Саха /Якутия/, у. Жиганский, с. Жиганск, ул. Чкалова, д. 29</t>
  </si>
  <si>
    <t>Респ. Саха /Якутия/, у. Кобяйский, пгт. Сангар, ул. Советская, д. 4</t>
  </si>
  <si>
    <t>Респ. Саха /Якутия/, у. Ленский, г. Ленск, ул. Дзержинского, д. 25</t>
  </si>
  <si>
    <t>Респ. Саха /Якутия/, у. Ленский, г. Ленск, ул. Ленина, д. 73</t>
  </si>
  <si>
    <t>Респ. Саха /Якутия/, у. Ленский, г. Ленск, ул. Набережная, д. 105</t>
  </si>
  <si>
    <t>Респ. Саха /Якутия/, у. Ленский, г. Ленск, ул. Первомайская, д. 10</t>
  </si>
  <si>
    <t>Респ. Саха /Якутия/, у. Ленский, г. Ленск, ул. Первомайская, д. 5</t>
  </si>
  <si>
    <t>Респ. Саха /Якутия/, у. Ленский, г. Ленск, ул. Первомайская, д. 9</t>
  </si>
  <si>
    <t>Респ. Саха /Якутия/, у. Ленский, г. Ленск, ул. Пролетарская, д. 3</t>
  </si>
  <si>
    <t>Респ. Саха /Якутия/, у. Ленский, п. Витим, ул. Аэропорт, д. 13</t>
  </si>
  <si>
    <t>Респ. Саха /Якутия/, у. Ленский, п. Витим, ул. Нахимова, д. 14</t>
  </si>
  <si>
    <t>Респ. Саха /Якутия/, у. Ленский, п. Витим, ул. Школьная, д. 3</t>
  </si>
  <si>
    <t>Респ. Саха /Якутия/, у. Ленский, п. Пеледуй, ул. Молодежная, д. 5</t>
  </si>
  <si>
    <t>Респ. Саха /Якутия/, у. Ленский, п. Пеледуй, ул. Советская, д. 66</t>
  </si>
  <si>
    <t>Респ. Саха /Якутия/, у. Ленский, п. Пеледуй, ул. Советская, д. 70</t>
  </si>
  <si>
    <t>Респ. Саха /Якутия/, у. Ленский, п. Пеледуй, ул. Советская, д. 85</t>
  </si>
  <si>
    <t>Респ. Саха /Якутия/, у. Мегино-Кангаласский, с. Майя, ул. Степанова, д. 26</t>
  </si>
  <si>
    <t>Респ. Саха /Якутия/, у. Мирнинский, г. Мирный, пр-кт. Ленинградский, д. 20, корп. а</t>
  </si>
  <si>
    <t>Респ. Саха /Якутия/, у. Мирнинский, г. Мирный, пр-кт. Ленинградский, д. 3, корп. б</t>
  </si>
  <si>
    <t>Респ. Саха /Якутия/, у. Мирнинский, г. Мирный, пр-кт. Ленинградский, д. 44</t>
  </si>
  <si>
    <t>Респ. Саха /Якутия/, у. Мирнинский, г. Мирный, пр-кт. Ленинградский, д. 7, корп. 2</t>
  </si>
  <si>
    <t>Респ. Саха /Якутия/, у. Мирнинский, г. Мирный, ул. 40 лет Октября, д. 28б</t>
  </si>
  <si>
    <t>Респ. Саха /Якутия/, у. Мирнинский, г. Мирный, ул. 40 лет Октября, д. 30, корп. б</t>
  </si>
  <si>
    <t>Респ. Саха /Якутия/, у. Мирнинский, г. Мирный, ул. 40 лет Октября, д. 36</t>
  </si>
  <si>
    <t>Респ. Саха /Якутия/, у. Мирнинский, г. Мирный, ул. Аммосова, д. 98, корп. 2</t>
  </si>
  <si>
    <t>Респ. Саха /Якутия/, у. Мирнинский, г. Мирный, ул. Звездная, д. 16</t>
  </si>
  <si>
    <t>Респ. Саха /Якутия/, у. Мирнинский, г. Мирный, ул. Комсомольская, д. 11, корп. а</t>
  </si>
  <si>
    <t>Респ. Саха /Якутия/, у. Мирнинский, г. Мирный, ул. Комсомольская, д. 22</t>
  </si>
  <si>
    <t>Респ. Саха /Якутия/, у. Мирнинский, г. Мирный, ул. Комсомольская, д. 25</t>
  </si>
  <si>
    <t>Респ. Саха /Якутия/, у. Мирнинский, г. Мирный, ул. Комсомольская, д. 25, корп. а</t>
  </si>
  <si>
    <t>Респ. Саха /Якутия/, у. Мирнинский, г. Мирный, ул. Комсомольская, д. 29</t>
  </si>
  <si>
    <t>Респ. Саха /Якутия/, у. Мирнинский, г. Мирный, ул. Комсомольская, д. 7</t>
  </si>
  <si>
    <t>Респ. Саха /Якутия/, у. Мирнинский, г. Мирный, ул. Комсомольская, д. 9, корп. а</t>
  </si>
  <si>
    <t>Респ. Саха /Якутия/, у. Мирнинский, г. Мирный, ул. Ленина, д. 10</t>
  </si>
  <si>
    <t>Респ. Саха /Якутия/, у. Мирнинский, г. Мирный, ул. Ленина, д. 10, корп. а</t>
  </si>
  <si>
    <t>Респ. Саха /Якутия/, у. Мирнинский, г. Мирный, ул. Ленина, д. 11</t>
  </si>
  <si>
    <t>Респ. Саха /Якутия/, у. Мирнинский, г. Мирный, ул. Ленина, д. 12</t>
  </si>
  <si>
    <t>Респ. Саха /Якутия/, у. Мирнинский, г. Мирный, ул. Ленина, д. 18</t>
  </si>
  <si>
    <t>Респ. Саха /Якутия/, у. Мирнинский, г. Мирный, ул. Ленина, д. 20</t>
  </si>
  <si>
    <t>Респ. Саха /Якутия/, у. Мирнинский, г. Мирный, ул. Ленина, д. 21</t>
  </si>
  <si>
    <t>Респ. Саха /Якутия/, у. Мирнинский, г. Мирный, ул. Ленина, д. 22</t>
  </si>
  <si>
    <t>Респ. Саха /Якутия/, у. Мирнинский, г. Мирный, ул. Ленина, д. 23</t>
  </si>
  <si>
    <t>Респ. Саха /Якутия/, у. Мирнинский, г. Мирный, ул. Ленина, д. 24</t>
  </si>
  <si>
    <t>Респ. Саха /Якутия/, у. Мирнинский, г. Мирный, ул. Ленина, д. 26</t>
  </si>
  <si>
    <t>Респ. Саха /Якутия/, у. Мирнинский, г. Мирный, ул. Ленина, д. 28</t>
  </si>
  <si>
    <t>Респ. Саха /Якутия/, у. Мирнинский, г. Мирный, ул. Ленина, д. 34</t>
  </si>
  <si>
    <t>Респ. Саха /Якутия/, у. Мирнинский, г. Мирный, ул. Ленина, д. 34, корп. б</t>
  </si>
  <si>
    <t>Респ. Саха /Якутия/, у. Мирнинский, г. Мирный, ул. Ленина, д. 35</t>
  </si>
  <si>
    <t>Респ. Саха /Якутия/, у. Мирнинский, г. Мирный, ул. Ленина, д. 38</t>
  </si>
  <si>
    <t>Респ. Саха /Якутия/, у. Мирнинский, г. Мирный, ул. Ленина, д. 4, корп. 2</t>
  </si>
  <si>
    <t>Респ. Саха /Якутия/, у. Мирнинский, г. Мирный, ул. Логовая, д. 156</t>
  </si>
  <si>
    <t>Респ. Саха /Якутия/, у. Мирнинский, г. Мирный, ул. Московская, д. 10</t>
  </si>
  <si>
    <t>Респ. Саха /Якутия/, у. Мирнинский, г. Мирный, ул. Московская, д. 12</t>
  </si>
  <si>
    <t>Респ. Саха /Якутия/, у. Мирнинский, г. Мирный, ул. Московская, д. 2</t>
  </si>
  <si>
    <t>Респ. Саха /Якутия/, у. Мирнинский, г. Мирный, ул. Московская, д. 20</t>
  </si>
  <si>
    <t>Респ. Саха /Якутия/, у. Мирнинский, г. Мирный, ул. Московская, д. 24, корп. б</t>
  </si>
  <si>
    <t>Респ. Саха /Якутия/, у. Мирнинский, г. Мирный, ул. Московская, д. 4</t>
  </si>
  <si>
    <t>Респ. Саха /Якутия/, у. Мирнинский, г. Мирный, ул. Московская, д. 6</t>
  </si>
  <si>
    <t>Респ. Саха /Якутия/, у. Мирнинский, г. Мирный, ул. Московская, д. 8</t>
  </si>
  <si>
    <t>Респ. Саха /Якутия/, у. Мирнинский, г. Мирный, ул. Ойунского, д. 36</t>
  </si>
  <si>
    <t>Респ. Саха /Якутия/, у. Мирнинский, г. Мирный, ул. Ойунского, д. 41</t>
  </si>
  <si>
    <t>Респ. Саха /Якутия/, у. Мирнинский, г. Мирный, ул. Советская, д. 14</t>
  </si>
  <si>
    <t>Респ. Саха /Якутия/, у. Мирнинский, г. Мирный, ул. Советская, д. 5</t>
  </si>
  <si>
    <t>Респ. Саха /Якутия/, у. Мирнинский, г. Мирный, ул. Советская, д. 8</t>
  </si>
  <si>
    <t>Респ. Саха /Якутия/, у. Мирнинский, г. Мирный, ул. Солдатова, д. 10</t>
  </si>
  <si>
    <t>Респ. Саха /Якутия/, у. Мирнинский, г. Мирный, ул. Тихонова, д. 29, корп. 1</t>
  </si>
  <si>
    <t>Респ. Саха /Якутия/, у. Мирнинский, г. Мирный, ул. Тихонова, д. 29, корп. 3</t>
  </si>
  <si>
    <t>Респ. Саха /Якутия/, у. Мирнинский, г. Мирный, ул. Тихонова, д. 3, корп. 2</t>
  </si>
  <si>
    <t>Респ. Саха /Якутия/, у. Мирнинский, г. Мирный, ш. 50 лет Октября, д. 16, корп. 1</t>
  </si>
  <si>
    <t>Респ. Саха /Якутия/, у. Мирнинский, г. Удачный, мкр. Новый город, д. 1</t>
  </si>
  <si>
    <t>Респ. Саха /Якутия/, у. Мирнинский, г. Удачный, ул. Мира, д. 12</t>
  </si>
  <si>
    <t>Респ. Саха /Якутия/, у. Мирнинский, г. Удачный, ул. Мира, д. 14</t>
  </si>
  <si>
    <t>Респ. Саха /Якутия/, у. Мирнинский, п. Алмазный, ул. Гагарина, д. 16</t>
  </si>
  <si>
    <t>Респ. Саха /Якутия/, у. Мирнинский, п. Алмазный, ул. Октябрьская, д. 18</t>
  </si>
  <si>
    <t>Респ. Саха /Якутия/, у. Мирнинский, п. Чернышевский, кв-л. Энтузиастов, д. 27</t>
  </si>
  <si>
    <t>Респ. Саха /Якутия/, у. Мирнинский, п. Чернышевский, кв-л. Энтузиастов, д. 28</t>
  </si>
  <si>
    <t>Респ. Саха /Якутия/, у. Мирнинский, п. Чернышевский, кв-л. Энтузиастов, д. 31</t>
  </si>
  <si>
    <t>Респ. Саха /Якутия/, у. Мирнинский, п. Чернышевский, ул. Гидростроителей, д. 24</t>
  </si>
  <si>
    <t>МО "Момский национальный наслег"</t>
  </si>
  <si>
    <t>Респ. Саха /Якутия/, у. Момский, с. Хонуу, мкр. Спортивный, д. 15</t>
  </si>
  <si>
    <t>Респ. Саха /Якутия/, у. Момский, с. Хонуу, мкр. Спортивный, д. 17</t>
  </si>
  <si>
    <t>Респ. Саха /Якутия/, у. Момский, с. Хонуу, мкр. Спортивный, д. 18</t>
  </si>
  <si>
    <t>Респ. Саха /Якутия/, у. Момский, с. Хонуу, мкр. Спортивный, д. 19</t>
  </si>
  <si>
    <t>Респ. Саха /Якутия/, у. Момский, с. Хонуу, мкр. Спортивный, д. 20</t>
  </si>
  <si>
    <t>Респ. Саха /Якутия/, у. Момский, с. Хонуу, мкр. Спортивный, д. 21</t>
  </si>
  <si>
    <t>Респ. Саха /Якутия/, у. Момский, с. Хонуу, мкр. Спортивный, д. 22</t>
  </si>
  <si>
    <t>Респ. Саха /Якутия/, у. Момский, с. Хонуу, ул. Молодежная, д. 41</t>
  </si>
  <si>
    <t>Респ. Саха /Якутия/, у. Момский, с. Хонуу, ул. Молодежная, д. 42</t>
  </si>
  <si>
    <t>Респ. Саха /Якутия/, у. Момский, с. Хонуу, ул. Молодежная, д. 44</t>
  </si>
  <si>
    <t>Респ. Саха /Якутия/, у. Момский, с. Хонуу, ул. Молодежная, д. 49</t>
  </si>
  <si>
    <t>Респ. Саха /Якутия/, у. Момский, с. Хонуу, ул. Советская, д. 50</t>
  </si>
  <si>
    <t>Респ. Саха /Якутия/, у. Момский, с. Хонуу, ул. Советская, д. 52</t>
  </si>
  <si>
    <t>МО "Ленский наслег"</t>
  </si>
  <si>
    <t>Респ. Саха /Якутия/, у. Намский, с. Намцы, ул. Ржевская, д. 5</t>
  </si>
  <si>
    <t>Респ. Саха /Якутия/, у. Намский, с. Намцы, ул. Чернышевского, д. 30</t>
  </si>
  <si>
    <t>Респ. Саха /Якутия/, у. Нижнеколымский, п. Черский, ул. Котельникова, д. 9</t>
  </si>
  <si>
    <t>Респ. Саха /Якутия/, у. Нижнеколымский, п. Черский, ул. Пушкина, д. 15</t>
  </si>
  <si>
    <t>Респ. Саха /Якутия/, у. Нижнеколымский, п. Черский, ул. Седова, д. 7, корп. 2</t>
  </si>
  <si>
    <t>Респ. Саха /Якутия/, у. Нижнеколымский, с. Андрюшкино, ул. Набережная, д. 12</t>
  </si>
  <si>
    <t>Респ. Саха /Якутия/, у. Нюрбинский, г. Нюрба, кв-л. Энергетик, д. 67, корп. 1</t>
  </si>
  <si>
    <t>Респ. Саха /Якутия/, у. Нюрбинский, г. Нюрба, кв-л. Энергетик, д. 71</t>
  </si>
  <si>
    <t>Респ. Саха /Якутия/, у. Олекминский, г. Олекминск, пер. Автотранспортников, д. 2</t>
  </si>
  <si>
    <t>Респ. Саха /Якутия/, у. Олекминский, г. Олекминск, с. Авиапорт, ул. Березовая, д. 19</t>
  </si>
  <si>
    <t>Респ. Саха /Якутия/, у. Олекминский, г. Олекминск, с. Селиваново, д. 9</t>
  </si>
  <si>
    <t>Респ. Саха /Якутия/, у. Олекминский, г. Олекминск, ул. Красноярова, д. 8</t>
  </si>
  <si>
    <t>Респ. Саха /Якутия/, у. Олекминский, г. Олекминск, ул. Кульбертинова, д. 2</t>
  </si>
  <si>
    <t>Респ. Саха /Якутия/, у. Томпонский, п. Хандыга, пер. С.А.Буянова, д. 2</t>
  </si>
  <si>
    <t>Респ. Саха /Якутия/, у. Томпонский, п. Хандыга, пер. С.А.Буянова, д. 4</t>
  </si>
  <si>
    <t>Респ. Саха /Якутия/, у. Томпонский, п. Хандыга, ул. Алданская, д. 1</t>
  </si>
  <si>
    <t>Респ. Саха /Якутия/, у. Томпонский, п. Хандыга, ул. Лесная, д. 37</t>
  </si>
  <si>
    <t>Респ. Саха /Якутия/, у. Томпонский, п. Хандыга, ул. Магаданская, д. 43</t>
  </si>
  <si>
    <t>Респ. Саха /Якутия/, у. Томпонский, п. Хандыга, ул. Магаданская, д. 45</t>
  </si>
  <si>
    <t>Респ. Саха /Якутия/, у. Томпонский, п. Хандыга, ул. Магаданская, д. 47</t>
  </si>
  <si>
    <t>Респ. Саха /Якутия/, у. Томпонский, п. Хандыга, ул. Магаданская, д. 49</t>
  </si>
  <si>
    <t>Респ. Саха /Якутия/, у. Томпонский, п. Хандыга, ул. Мира, д. 10</t>
  </si>
  <si>
    <t>Респ. Саха /Якутия/, у. Томпонский, п. Хандыга, ул. Мира, д. 4</t>
  </si>
  <si>
    <t>Респ. Саха /Якутия/, у. Томпонский, п. Хандыга, ул. Мира, д. 6</t>
  </si>
  <si>
    <t>Респ. Саха /Якутия/, у. Томпонский, п. Хандыга, ул. Строда, д. 6</t>
  </si>
  <si>
    <t>Респ. Саха /Якутия/, у. Томпонский, п. Хандыга, ул. Строителей, д. 2а</t>
  </si>
  <si>
    <t>МО "Теплоключевской наслег"</t>
  </si>
  <si>
    <t>Респ. Саха /Якутия/, у. Томпонский, с. Теплый Ключ, ул. Дружбы, д. 10а</t>
  </si>
  <si>
    <t>Респ. Саха /Якутия/, у. Томпонский, с. Теплый Ключ, ул. Октябрьская, д. 4а</t>
  </si>
  <si>
    <t>Респ. Саха /Якутия/, у. Усть-Алданский, с. Борогонцы, ул. Ленина, д. 46, корп. 3</t>
  </si>
  <si>
    <t>Респ. Саха /Якутия/, у. Усть-Майский, п. Эльдикан, ул. Алданская, д. 81</t>
  </si>
  <si>
    <t>Респ. Саха /Якутия/, у. Усть-Майский, п. Эльдикан, ул. Победы, д. 1</t>
  </si>
  <si>
    <t>Респ. Саха /Якутия/, у. Усть-Майский, п. Эльдикан, ул. Рабочая, д. 8</t>
  </si>
  <si>
    <t>Респ. Саха /Якутия/, у. Хангаласский, г. Покровск, ул. Братьев Ксенофонтовых, д. 1</t>
  </si>
  <si>
    <t>Респ. Саха /Якутия/, у. Хангаласский, г. Покровск, ул. Орджоникидзе, д. 20</t>
  </si>
  <si>
    <t>Респ. Саха /Якутия/, у. Хангаласский, г. Покровск, ул. Южная, д. 6</t>
  </si>
  <si>
    <t>Респ. Саха /Якутия/, у. Хангаласский, п. Мохсоголлох, ул. Советская, д. 5</t>
  </si>
  <si>
    <t>Респ. Саха /Якутия/, у. Хангаласский, п. Мохсоголлох, ул. Соколиная, д. 10</t>
  </si>
  <si>
    <t>Респ. Саха /Якутия/, у. Хангаласский, п. Мохсоголлох, ул. Соколиная, д. 17</t>
  </si>
  <si>
    <t>Респ. Саха /Якутия/, у. Хангаласский, п. Мохсоголлох, ул. Соколиная, д. 20</t>
  </si>
  <si>
    <t>Респ. Саха /Якутия/, у. Хангаласский, с. Бестях, ул. Центральная, д. 55</t>
  </si>
  <si>
    <t>Респ. Саха /Якутия/, у. Хангаласский, с. Ой, ул. Горького, д. 22, корп. 1</t>
  </si>
  <si>
    <t>МО "Чурапчинский наслег"</t>
  </si>
  <si>
    <t>Респ. Саха /Якутия/, у. Чурапчинский, с. Чурапча, ул. Ленина, д. 39</t>
  </si>
  <si>
    <t>Респ. Саха /Якутия/, у. Эвено-Бытантайский Национальный, с. Батагай-Алыта, ул. Школьная, д. 2</t>
  </si>
  <si>
    <t>Приложение № 2 к приказу</t>
  </si>
  <si>
    <t>Респ. Саха /Якутия/, у. Алданский, п. Нижний Куранах, ул. Нагорная, д. 94</t>
  </si>
  <si>
    <t>Разработка проектной документациина проведение капитального ремонта</t>
  </si>
  <si>
    <t>Проведение экспертизы проектной документациина проведение капитального ремонта, 
проверки
достоверности
определения
сметной
стоимости</t>
  </si>
  <si>
    <t>Проведение
строительного
контроля
(технического
надзора)</t>
  </si>
  <si>
    <t>Респ. Саха /Якутия/, г. Якутск, мкр. 202-й, д. 15</t>
  </si>
  <si>
    <t>План на 2021 год</t>
  </si>
  <si>
    <t>Остатки 2019 г.</t>
  </si>
  <si>
    <t>2019 год с учетом остатков предыдущих периодов</t>
  </si>
  <si>
    <t>Респ. Саха /Якутия/, г. Якутск, мкр. Борисовка 1-й, д. 10</t>
  </si>
  <si>
    <t>Респ. Саха /Якутия/, г. Якутск, мкр. Борисовка 1-й, д. 13</t>
  </si>
  <si>
    <t>Респ. Саха /Якутия/, г. Якутск, мкр. Борисовка 1-й, д. 17</t>
  </si>
  <si>
    <t>Респ. Саха /Якутия/, г. Якутск, мкр. Борисовка 1-й, д. 18</t>
  </si>
  <si>
    <t>Респ. Саха /Якутия/, г. Якутск, мкр. Борисовка 1-й, д. 2</t>
  </si>
  <si>
    <t>Респ. Саха /Якутия/, г. Якутск, мкр. Борисовка 1-й, д. 4</t>
  </si>
  <si>
    <t>Респ. Саха /Якутия/, г. Якутск, мкр. Борисовка 1-й, д. 21</t>
  </si>
  <si>
    <t>Респ. Саха /Якутия/, г. Якутск, мкр. Борисовка 1-й, д. 22</t>
  </si>
  <si>
    <t>Респ. Саха /Якутия/, г. Якутск, мкр. Борисовка 1-й, д. 24</t>
  </si>
  <si>
    <t>Респ. Саха /Якутия/, г. Якутск, мкр. Борисовка 1-й, д. 25</t>
  </si>
  <si>
    <t>Респ. Саха /Якутия/, г. Якутск, мкр. Борисовка 1-й, д. 26</t>
  </si>
  <si>
    <t>Респ. Саха /Якутия/, г. Якутск, мкр. Борисовка 1-й, д. 29</t>
  </si>
  <si>
    <t>Респ. Саха /Якутия/, г. Якутск, мкр. Борисовка 1-й, д. 31</t>
  </si>
  <si>
    <t>Респ. Саха /Якутия/, г. Якутск, мкр. Борисовка 1-й, д. 34</t>
  </si>
  <si>
    <t>Респ. Саха /Якутия/, г. Якутск, мкр. Борисовка 1-й, д. 35</t>
  </si>
  <si>
    <t>Респ. Саха /Якутия/, г. Якутск, мкр. Борисовка 1-й, д. 36</t>
  </si>
  <si>
    <t>Респ. Саха /Якутия/, г. Якутск, мкр. Борисовка 1-й, д. 38</t>
  </si>
  <si>
    <t>Респ. Саха /Якутия/, г. Якутск, мкр. Борисовка 1-й, д. 39</t>
  </si>
  <si>
    <t>Респ. Саха /Якутия/, г. Якутск, мкр. Борисовка 1-й, д. 41</t>
  </si>
  <si>
    <t>Респ. Саха /Якутия/, г. Якутск, мкр. Борисовка 1-й, д. 42</t>
  </si>
  <si>
    <t>Респ. Саха /Якутия/, г. Якутск, мкр. Борисовка 1-й, д. 43</t>
  </si>
  <si>
    <t>Респ. Саха /Якутия/, г. Якутск, мкр. Борисовка 1-й, д. 44</t>
  </si>
  <si>
    <t>Респ. Саха /Якутия/, г. Якутск, мкр. Борисовка 1-й, д. 45</t>
  </si>
  <si>
    <t>Респ. Саха /Якутия/, г. Якутск, мкр. Борисовка 1-й, д. 46</t>
  </si>
  <si>
    <t>Респ. Саха /Якутия/, г. Якутск, мкр. Борисовка 1-й, д. 47</t>
  </si>
  <si>
    <t>Респ. Саха /Якутия/, г. Якутск, мкр. Борисовка 1-й, д. 49</t>
  </si>
  <si>
    <t>Респ. Саха /Якутия/, г. Якутск, мкр. Борисовка 1-й, д. 51</t>
  </si>
  <si>
    <t>Респ. Саха /Якутия/, г. Якутск, мкр. Борисовка 1-й, д. 53</t>
  </si>
  <si>
    <t>Респ. Саха /Якутия/, г. Якутск, мкр. Борисовка 1-й, д. 54</t>
  </si>
  <si>
    <t>Респ. Саха /Якутия/, г. Якутск, мкр. Борисовка 1-й, д. 55</t>
  </si>
  <si>
    <t>Респ. Саха /Якутия/, г. Якутск, мкр. Борисовка 1-й, д. 56</t>
  </si>
  <si>
    <t>Респ. Саха /Якутия/, г. Якутск, мкр. Борисовка 1-й, д. 57</t>
  </si>
  <si>
    <t>Респ. Саха /Якутия/, г. Якутск, мкр. Борисовка 1-й, д. 58</t>
  </si>
  <si>
    <t>Респ. Саха /Якутия/, г. Якутск, мкр. Борисовка 1-й, д. 59</t>
  </si>
  <si>
    <t>Респ. Саха /Якутия/, г. Якутск, пр-кт. Ленина, д. 46</t>
  </si>
  <si>
    <t>Респ. Саха /Якутия/, г. Якутск, ул. Космонавтов, д. 17, корп. 1</t>
  </si>
  <si>
    <t>Респ. Саха /Якутия/, г. Якутск, ул. Лермонтова, д. 23, корп. 2</t>
  </si>
  <si>
    <t>Респ. Саха /Якутия/, г. Якутск, ул. Орджоникидзе, д. 5, корп. 1</t>
  </si>
  <si>
    <t>Респ. Саха /Якутия/, г. Якутск, ул. Орджоникидзе, д. 7</t>
  </si>
  <si>
    <t>Респ. Саха /Якутия/, г. Якутск, ул. Орджоникидзе, д. 7, корп. 1</t>
  </si>
  <si>
    <t>Респ. Саха /Якутия/, г. Якутск, ул. Петра Алексеева, д. 73</t>
  </si>
  <si>
    <t>Респ. Саха /Якутия/, г. Якутск, ул. Петра Алексеева, д. 75</t>
  </si>
  <si>
    <t>Респ. Саха /Якутия/, г. Якутск, ул. Петра Алексеева, д. 79</t>
  </si>
  <si>
    <t>Респ. Саха /Якутия/, г. Якутск, ул. Сергеляхская, д. 10, корп. 2</t>
  </si>
  <si>
    <t>Респ. Саха /Якутия/, г. Якутск, ул. Билибина, д. 19, корп. 1</t>
  </si>
  <si>
    <t>Респ. Саха /Якутия/, г. Якутск, ул. Билибина, д. 19, корп. 2</t>
  </si>
  <si>
    <t>Виды работ, установленные ч.1 ст.19 Закона Республики Саха (Якутия) от 24.6.213 года 121-З №1329-IV "Об организации проведения капитального ремонта общего имущества в многоквартирных домах на территории Республики Саха (Якутия)"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</si>
  <si>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видам работ</t>
  </si>
  <si>
    <t>Респ. Саха /Якутия/, у. Мирнинский, г. Мирный, ул. 4 лет Октября, д. 46, корп. а</t>
  </si>
  <si>
    <t>Респ. Саха /Якутия/, у. Верхнеколымский, п. Зырянка, ул. Ленина, д. 2</t>
  </si>
  <si>
    <t>Респ. Саха /Якутия/, у. Верхнеколымский, п. Зырянка, ул. Победы, д. 2</t>
  </si>
  <si>
    <t>Респ. Саха /Якутия/, у. Мирнинский, п. Чернышевский, ул. Космонавтов, д. 2</t>
  </si>
  <si>
    <t>0Респ. Саха /Якутия/, у. Верхнеколымский, п. Зырянка, ул. Победы, д. 20</t>
  </si>
  <si>
    <t>Респ. Саха /Якутия/, у. Мирнинский, п. Чернышевский, ул. Космонавтов, д. 1/1</t>
  </si>
  <si>
    <t>Респ. Саха /Якутия/, у. Олекминский, г. Олекминск, ул. Гагарина, д. 6</t>
  </si>
  <si>
    <t>Респ. Саха /Якутия/, г. Нерюнгри, п. Серебряный Бор, д. 12</t>
  </si>
  <si>
    <t>Респ. Саха /Якутия/, г. Нерюнгри, п. Серебряный Бор, д. 28</t>
  </si>
  <si>
    <t>Респ. Саха /Якутия/, г. Якутск, мкр. 22-й, д. 15</t>
  </si>
  <si>
    <t>Респ. Саха /Якутия/, г. Якутск, с. Маган, ул. 4 лет Победы, д. 6</t>
  </si>
  <si>
    <t>Респ. Саха /Якутия/, г. Якутск, ул. Автодорожная, д. 4, корп. 5</t>
  </si>
  <si>
    <t>Респ. Саха /Якутия/, г. Якутск, ул. Автодорожная, д. 4, корп. 6</t>
  </si>
  <si>
    <t>Респ. Саха /Якутия/, г. Якутск, ул. Автодорожная, д. 4, корп. 7</t>
  </si>
  <si>
    <t>Респ. Саха /Якутия/, г. Якутск, ул. Билибина, д. 5</t>
  </si>
  <si>
    <t>Респ. Саха /Якутия/, г. Якутск, ул. Дзержинского, д. 4</t>
  </si>
  <si>
    <t>Респ. Саха /Якутия/, г. Якутск, ул. Кулаковского, д. 3</t>
  </si>
  <si>
    <t>Респ. Саха /Якутия/, г. Якутск, ул. Ойунского, д. 2, корп. 1</t>
  </si>
  <si>
    <t>Респ. Саха /Якутия/, г. Якутск, ул. Ойунского, д. 2, корп. 2</t>
  </si>
  <si>
    <t>Респ. Саха /Якутия/, г. Якутск, ул. Октябрьская, д. 2</t>
  </si>
  <si>
    <t>Респ. Саха /Якутия/, г. Якутск, ул. Федора Попова, д. 1, корп. 1</t>
  </si>
  <si>
    <t>Респ. Саха /Якутия/, у. Алданский, п. Лебединый, ул. Карла Маркса, д. 2</t>
  </si>
  <si>
    <t>Респ. Саха /Якутия/, у. Алданский, п. Лебединый, ул. Карла Маркса, д. 2, корп. А</t>
  </si>
  <si>
    <t>Респ. Саха /Якутия/, у. Алданский, п. Нижний Куранах, мкр. 1-й, д. 1</t>
  </si>
  <si>
    <t>Респ. Саха /Якутия/, у. Ленский, г. Ленск, ул. Орджоникидзе, д. 2</t>
  </si>
  <si>
    <t>Респ. Саха /Якутия/, у. Ленский, г. Ленск, ул. Первомайская, д. 2</t>
  </si>
  <si>
    <t>Респ. Саха /Якутия/, у. Мирнинский, п. Чернышевский, ул. Космонавтов, д. 1/2</t>
  </si>
  <si>
    <t>Респ. Саха /Якутия/, г. Якутск, ул. Лермонтова, д. 2</t>
  </si>
  <si>
    <t>Респ. Саха /Якутия/, у. Ленский, г. Ленск, ул. Набережная, д. 15</t>
  </si>
  <si>
    <t>Респ. Саха /Якутия/, у. Ленский, г. Ленск, ул. Первомайская, д. 1</t>
  </si>
  <si>
    <t>Респ. Саха /Якутия/, у. Мирнинский, г. Мирный, ул. Солдатова, д. 1</t>
  </si>
  <si>
    <t>Респ. Саха /Якутия/, у. Мирнинский, г. Мирный, ш. 5 лет Октября, д. 12, корп. 1</t>
  </si>
  <si>
    <t>Респ. Саха /Якутия/, у. Мирнинский, г. Мирный, ш. 5 лет Октября, д. 16, корп. 1</t>
  </si>
  <si>
    <t>Респ. Саха /Якутия/, у. Намский, с. Намцы, ул. Чернышевского, д. 3</t>
  </si>
  <si>
    <t>Респ. Саха /Якутия/, у. Хангаласский, г. Покровск, ул. Орджоникидзе, д. 2</t>
  </si>
  <si>
    <t>Респ. Саха /Якутия/, г. Якутск, мкр. Борисовка 1-й, д. 40</t>
  </si>
  <si>
    <t>Респ. Саха /Якутия/, у. Мирнинский, с. Арылах, ул. Центральная, д. 33</t>
  </si>
  <si>
    <t>Респ. Саха /Якутия/, у. Мирнинский, с. Арылах, ул. Центральная, д. 34</t>
  </si>
  <si>
    <t>Респ. Саха /Якутия/, у. Мирнинский, с. Арылах, ул. Центральная, д. 35</t>
  </si>
  <si>
    <t>Респ. Саха /Якутия/, у. Мирнинский, с. Арылах, ул. Центральная, д. 37</t>
  </si>
  <si>
    <t>Респ. Саха /Якутия/, у. Мирнинский, с. Арылах, ул. Центральная, д. 38</t>
  </si>
  <si>
    <t>Респ. Саха /Якутия/, у. Мирнинский, с. Арылах, ул. Центральная, д. 39</t>
  </si>
  <si>
    <t>Респ. Саха /Якутия/, у. Мирнинский, с. Арылах, ул. Центральная, д. 40</t>
  </si>
  <si>
    <t>Респ. Саха /Якутия/, у. Мирнинский, с. Арылах, ул. Центральная, д. 42</t>
  </si>
  <si>
    <t>Респ. Саха /Якутия/, у. Мирнинский, с. Арылах, ул. Центральная, д. 43</t>
  </si>
  <si>
    <t>Респ. Саха /Якутия/, у. Мирнинский, с. Арылах, ул. Центральная, д. 44</t>
  </si>
  <si>
    <t>Респ. Саха /Якутия/, у. Мирнинский, с. Арылах, ул. Центральная, д. 45</t>
  </si>
  <si>
    <t>Респ. Саха /Якутия/, у. Мирнинский, с. Арылах, ул. Центральная, д. 47</t>
  </si>
  <si>
    <t>Респ. Саха /Якутия/, у. Мирнинский, с. Арылах, ул. Центральная, д. 48</t>
  </si>
  <si>
    <t>Респ. Саха /Якутия/, у. Мирнинский, с. Арылах, ул. Центральная, д. 49</t>
  </si>
  <si>
    <t>Респ. Саха /Якутия/, у. Мирнинский, п. Заря, ул. Космонавтов, д. 2</t>
  </si>
  <si>
    <t>Респ. Саха /Якутия/, у. Мирнинский, п. Заря, ул. Лесная, д. 2</t>
  </si>
  <si>
    <t>Респ. Саха /Якутия/, у. Мирнинский, г. Мирный, ул. Тихонова, д. 6</t>
  </si>
  <si>
    <t>Респ. Саха /Якутия/, г. Якутск, ул. Петра Алексеева, д. 81, корп. 1</t>
  </si>
  <si>
    <t>ГО "город Якутск" спецсчет</t>
  </si>
  <si>
    <t>МО "поселок Депутатский" спецсчет</t>
  </si>
  <si>
    <t>ГП "Поселок Чульман" спецсчет</t>
  </si>
  <si>
    <t>МО "Поселок Чернышевский" спецсчет</t>
  </si>
  <si>
    <t>Респ. Саха /Якутия/, г. Якутск, пер. Зои Космодемьянской, д. 4/3</t>
  </si>
  <si>
    <t>перенос на 2034-36 гг</t>
  </si>
  <si>
    <t>План на 2021 год с учетом остатков предыдущих периодов</t>
  </si>
  <si>
    <t>2020 год с учетом остатков предыдущих периодов</t>
  </si>
  <si>
    <t>2021 год</t>
  </si>
  <si>
    <t>Приложение № 3</t>
  </si>
  <si>
    <t>к приказу от 19 мая 2017г. № 212-п</t>
  </si>
  <si>
    <t>№</t>
  </si>
  <si>
    <t>стоимость контракта по ПСД</t>
  </si>
  <si>
    <t>стоимость контракта по СМР</t>
  </si>
  <si>
    <t>экономия по торгам</t>
  </si>
  <si>
    <t>Предельная стоимость ремонта или замены одного лифтового оборудования с ремонтом лифтовой шахты в многоквартирном доме</t>
  </si>
  <si>
    <t>ед.</t>
  </si>
  <si>
    <t>х</t>
  </si>
  <si>
    <t>-</t>
  </si>
  <si>
    <t>ВСЕГО ПО РЕСПУБЛИКЕ САХА (ЯКУТИЯ) НА 2021 ГОД</t>
  </si>
  <si>
    <t>ГО "поселок Жатай"</t>
  </si>
  <si>
    <t>Респ. Саха /Якутия/, г. Нерюнгри, пр-кт Дружбы Народов, д. 12, корп. 1</t>
  </si>
  <si>
    <t>№ _____-ОД  от  "___" ___________ 2021 г.</t>
  </si>
  <si>
    <t>№ _______-ОД  от  "___" ____________ 2021 г.</t>
  </si>
  <si>
    <t>Респ. Саха /Якутия/, у. Мирнинский, с. Арылах, ул. Центральная, д. 55</t>
  </si>
  <si>
    <t>Респ. Саха /Якутия/, у. Мирнинский, с. Арылах, ул. Центральная, д. 55а</t>
  </si>
  <si>
    <t>ЗС</t>
  </si>
  <si>
    <t>21 год</t>
  </si>
  <si>
    <t>СС</t>
  </si>
  <si>
    <t>с ГБ СС</t>
  </si>
  <si>
    <t>БЫЛО СС</t>
  </si>
  <si>
    <t>Ремонт, замена, модернизация лифтов, ремонт лифтовых шахт, машинных и блочных помещений</t>
  </si>
  <si>
    <t>Адресный перечень многоквартирных домов, в отношении которых в 2021 году планируется ремонт, замена, модернизация лифтов, ремонт лифтовых шахт, машинных и блочных помещений,</t>
  </si>
  <si>
    <t>с разбивкой по источникам финансирования</t>
  </si>
  <si>
    <t>Стоимость ремонта, замены, модернизации лифтов, ремонта лифтовых шахт, машинных и блочных помещений в многоквартирных домах, с разбивкой по источникам финансирования</t>
  </si>
  <si>
    <t>Количество лифтов, подлежащих  замене в связи с истечением назначенного срока службы</t>
  </si>
  <si>
    <t>Итого по МО "Город Нерюнгри":</t>
  </si>
  <si>
    <t>Респ. Саха /Якутия/, г. Нерюнгри, пр-кт Мира, д. 5, корп. 1</t>
  </si>
  <si>
    <t>Остатки 2020 г.</t>
  </si>
  <si>
    <t>Приложение № 3 к приказу</t>
  </si>
  <si>
    <t>Остатки 2020 год</t>
  </si>
  <si>
    <t>МО "Город Нерюнгри"</t>
  </si>
  <si>
    <t>МО "Город Нерюнгри" спецсчет</t>
  </si>
  <si>
    <t>Уточнить почему мало ПСЛ ???</t>
  </si>
  <si>
    <t>перенос на 2024 г письмо № 60 от 03.09.2020</t>
  </si>
  <si>
    <t>Панельный</t>
  </si>
  <si>
    <t>повтор, по РПКР в 2020 году</t>
  </si>
  <si>
    <t>протокол переносе от 10.08.2017 на 2022 год ПТО</t>
  </si>
  <si>
    <t>Добавить</t>
  </si>
  <si>
    <t>перенос на 2022 по приказу 62 от 20.04.2021, крыши с 2022 на 2021</t>
  </si>
  <si>
    <t>перенос на 2022 по приказу 62 от 20.04.2021, крыши с 2022 на 2022</t>
  </si>
  <si>
    <t>перенос на 2022 по приказу 62 от 20.04.2021, крыши с 2022 на 2023</t>
  </si>
  <si>
    <t>несделанные по пилотному</t>
  </si>
  <si>
    <t xml:space="preserve"> мирный Аммосова 98 корп 1 ???</t>
  </si>
  <si>
    <t>повтор, по рпкр 2020 год</t>
  </si>
  <si>
    <t>повтор, газ в 2021</t>
  </si>
  <si>
    <t xml:space="preserve"> мирный Аммосова 100 ???</t>
  </si>
  <si>
    <t>По работам 2020 года</t>
  </si>
  <si>
    <t>По работам 2019-2020 г.г.</t>
  </si>
  <si>
    <t>Проведение
строительного
контроля
(технического
надзора)+T391</t>
  </si>
  <si>
    <t>Респ. Саха /Якутия/, у. Ленский, г. Ленск, ул. Ленина, д. 66</t>
  </si>
  <si>
    <t>1982</t>
  </si>
  <si>
    <t>5</t>
  </si>
  <si>
    <t>4</t>
  </si>
  <si>
    <t>ГП "Город Нерюнгри" спецсчет</t>
  </si>
  <si>
    <t>Аварийные</t>
  </si>
  <si>
    <t>Якутск</t>
  </si>
  <si>
    <t>Распоряжение ГО Якутск 1635р от 23.08.2022</t>
  </si>
  <si>
    <t>г. Якутск, с. Маган, ул. Кухто, д. 5</t>
  </si>
  <si>
    <t>г. Якутск, ул. Очиченко, д. 24</t>
  </si>
  <si>
    <t xml:space="preserve"> г. Якутск, ул. Очиченко, д. 26</t>
  </si>
  <si>
    <t>Распоряжение ГО Якутск 1661р от 27.08.2023</t>
  </si>
  <si>
    <t>Распоряжение ГО Якутск 1661р от 27.08.2024</t>
  </si>
  <si>
    <t>г. Якутск, с. Табага, ул. Комсомольская, д. 16</t>
  </si>
  <si>
    <t xml:space="preserve"> г. Якутск, ул. Билибина, д. 34</t>
  </si>
  <si>
    <t>Распоряжение ГО Якутск 1669р от 30.08.2025</t>
  </si>
  <si>
    <t>Распоряжение ГО Якутск 1669р от 30.08.2026</t>
  </si>
  <si>
    <t>Распоряжение ГО Якутск 1463р от 26.07.2021</t>
  </si>
  <si>
    <t>с. Табага, ул. Комсомольская, д. 18</t>
  </si>
  <si>
    <t>Мирный</t>
  </si>
  <si>
    <t xml:space="preserve">г. Мирный ул. 40 лет октября д. 40 </t>
  </si>
  <si>
    <t>постановление МО Город Мирный от 15.10.2021 № 1177</t>
  </si>
  <si>
    <t>Верхневилюйский, с. Верхневилюйск, ул. Ленина, д. 3, корп. 12</t>
  </si>
  <si>
    <t>Аварийный. Распоряжение МО "с. Верхневилюйск" №261-1 от 22.10.2020 г. Заключение МВК №1 от 15.09.2021 г.</t>
  </si>
  <si>
    <t>Аварийный. Распоряжение МО "с. Верхневилюйск" №261-1 от 22.10.2020 г. . Заключение МВК №003 от 15.10.2021 г.</t>
  </si>
  <si>
    <t>Аварийный. Распоряжение МО "с. Верхневилюйск" №261-1 от 22.10.2020 г. Заключение МВК №002 от 15.10.2020 г.</t>
  </si>
  <si>
    <t>Верхневилюйский, с. Верхневилюйск, ул. Ленина, д. 5, корп. 10</t>
  </si>
  <si>
    <t>Верхневилюйский, с. Верхневилюйск, ул. Ленина, д. 5, корп. 8</t>
  </si>
  <si>
    <t>Верхневилюйск</t>
  </si>
  <si>
    <t>г. Якутск, мкр. Кангалассы, ул. Дачная, д. 7, корп. 1</t>
  </si>
  <si>
    <t>Распоряжение ГО г.Якутск от 12.07.2021г. № 1344р. Заключение МВК от 14.05.2021г. № 95</t>
  </si>
  <si>
    <t>г. Якутск, ул. Дзержинского, д. 60</t>
  </si>
  <si>
    <t>Аварийный. Распоряжение ГО г. Якутска от 04.08.2021г. № 1538р.</t>
  </si>
  <si>
    <t>г. Якутск, ул. Лермонтова, д. 101</t>
  </si>
  <si>
    <t>Распоряжение ГО г.Якутск от 22.07.2021г. № 1443р. Заключение МВК от 11.06.2021г. № 113</t>
  </si>
  <si>
    <t>г. Якутск, ул. Очиченко, д. 22, корп. а</t>
  </si>
  <si>
    <t>Распоряжение ГО г.Якутск от 29.06.2021г. № 1243р. Заключение МВК от 04.06.2021г. № 109</t>
  </si>
  <si>
    <t>г. Якутск, ул. Рихарда Зорге, д. 13, корп. 3</t>
  </si>
  <si>
    <t>г. Якутск, ул. Рихарда Зорге, д. 15, корп. 2</t>
  </si>
  <si>
    <t>Распоряжение ГО г.Якутск от 29.06.2021г. № 1243р. Заключение МВК от 04.06.2021г. № 108</t>
  </si>
  <si>
    <t>Распоряжение ГО г.Якутск от 12.07.2021г. № 1344р. Заключение МВК от 14.05.2021г. № 89</t>
  </si>
  <si>
    <t xml:space="preserve"> г. Якутск, ул. Челюскина, д. 37, корп. 4</t>
  </si>
  <si>
    <t xml:space="preserve"> г. Якутск, ул. Челюскина, д. 8, корп. 5</t>
  </si>
  <si>
    <t>Аварийный. Распоряжение ГО "город Якутск" от 25.08.2021 г. №1649р</t>
  </si>
  <si>
    <t>Распоряжение ГО г.Якутск от 12.07.2021г. № 1344р. Заключение МВК от 14.05.2021г. № 93</t>
  </si>
  <si>
    <t>Аварийный. Распоряжение ГО г. Якутска от 04.10.2021г. № 1852р.</t>
  </si>
  <si>
    <t>г. Якутск, ул. Челюскина, д. 10</t>
  </si>
  <si>
    <t>сангар</t>
  </si>
  <si>
    <t>Аварийный. Распоряжение МО "П. Сангар" №354-р от 13.09.2021 г.. Заключение МВК №208 от 09.09.2021 г.</t>
  </si>
  <si>
    <t>Аварийный. Постановление МО "Город Мирный" от 28.06.2021 №745. Заключение МВК 08.06.2021 №93</t>
  </si>
  <si>
    <t>г. Мирный, ул. Амакинская, д. 2, корп. 3</t>
  </si>
  <si>
    <t>г. Мирный, ул. Бобкова, д. 9</t>
  </si>
  <si>
    <t>Аварийный. Постановление МО г. Мирный от 02.08.2021г. № 929</t>
  </si>
  <si>
    <t>г. Мирный, ул. Ленина, д. 38</t>
  </si>
  <si>
    <t>Перенос сроков ремонта крыши на более поздний. Протокол заседания комиссии по установлнию необходимости проведения капитального ремонта общего имущества в МКД, расположенных на территории МО "Город Мирный" от 18.06.2021 №ПР/140. Акт технического осмотра от 17.06.2021 г.</t>
  </si>
  <si>
    <t>ПЕРЕНОСЫ</t>
  </si>
  <si>
    <t>г. Мирный, ул. Московская, д. 22, корп. а</t>
  </si>
  <si>
    <t>Аварийный. Постановление МО г. Мирный от 28.09.2021г. № 1083</t>
  </si>
  <si>
    <t>Аварийный. Постановление МО г. Мирный от 28.09.2021г. № 1085</t>
  </si>
  <si>
    <t>г. Мирный, ул. Амакинская, д. 14</t>
  </si>
  <si>
    <t>г. Мирный, ул. Комсомольская, д. 9, корп. б</t>
  </si>
  <si>
    <t>Аварийный. Постановление МО г. Мирный от 28.09.2021г. № 1086</t>
  </si>
  <si>
    <t>Нюрба</t>
  </si>
  <si>
    <t>у. Кобяйский, пгт. Сангар, ул. Г.Е.Максимова, д. 11</t>
  </si>
  <si>
    <t>у. Нюрбинский, г. Нюрба, кв-л. Энергетик, д. 13</t>
  </si>
  <si>
    <t>Аварийный. Распоряжение МО "Город Нюрба" №02-520 от 09.09.2021 г.. Заключение МВК №11 от 08.09.2021 г.</t>
  </si>
  <si>
    <t>у. Нюрбинский, г. Нюрба, ул. Комсомольская, д. 83</t>
  </si>
  <si>
    <t>у. Нюрбинский, г. Нюрба, ул. Комсомольская, д. 97</t>
  </si>
  <si>
    <t>Аварийный. Распоряжение МО "Город Нюрба" №02-520 от 09.09.2021 г.. Заключение МВК №09 от 08.09.2021 г.</t>
  </si>
  <si>
    <t>Аварийный. Распоряжение МО "Город Нюрба" №02-520 от 09.09.2021 г.. Заключение МВК №31 от 08.09.2021 г.</t>
  </si>
  <si>
    <t>у. Нюрбинский, г. Нюрба, ул. Менделеева, д. 2</t>
  </si>
  <si>
    <t>Аварийный. Распоряжение МО "Город Нюрба" №02-520 от 09.09.2021 г.. Заключение МВК №29 от 08.09.2021 г.</t>
  </si>
  <si>
    <t>у. Нюрбинский, г. Нюрба, ул. Обручева, д. 5</t>
  </si>
  <si>
    <t>Аварийный. Распоряжение МО "Город Нюрба" №02-520 от 09.09.2021 г.. Заключение МВК №16 от 08.09.2021 г.</t>
  </si>
  <si>
    <t>у. Нюрбинский, г. Нюрба, ул. Сюлинская, д. 2</t>
  </si>
  <si>
    <t>Аварийный. Распоряжение МО "Город Нюрба" №02-520 от 09.09.2021 г.. Заключение МВК №15 от 08.09.2021 г.</t>
  </si>
  <si>
    <t>Аварийный. Распоряжение МО "Город Нюрба" №02-520 от 09.09.2021 г. Заключение МВК №23 от 08.09.2021 г.</t>
  </si>
  <si>
    <t>у. Нюрбинский, г. Нюрба, ул. Степана Васильева, д. 72</t>
  </si>
  <si>
    <t>Аварийный. Распоряжение МО "Город Нюрба" №02-520 от 09.09.2021 г.. Заключение МВК №05 от 08.09.2021 г.</t>
  </si>
  <si>
    <t>у. Нюрбинский, г. Нюрба, ул. Чусовского, д. 34</t>
  </si>
  <si>
    <t>у. Нюрбинский, г. Нюрба, ул. Степана Васильева, д. 101</t>
  </si>
  <si>
    <t>у. Нюрбинский, г. Нюрба, ул. Степана Васильева, д. 105</t>
  </si>
  <si>
    <t>у. Нюрбинский, г. Нюрба, ул. Степана Васильева, д. 45</t>
  </si>
  <si>
    <t>у. Нюрбинский, г. Нюрба, ул. Степана Васильева, д. 68</t>
  </si>
  <si>
    <t>у. Нюрбинский, г. Нюрба, ул. Степана Васильева, д. 70</t>
  </si>
  <si>
    <t>Аварийный. Распоряжение МО "Город Нюрба" №02-520 от 09.09.2021 г.. Заключение МВК №22 от 08.09.2021 г.</t>
  </si>
  <si>
    <t>Аварийный. Распоряжение МО "Город Нюрба" №02-520 от 09.09.2021 г.. Заключение МВК №24 от 08.09.2021 г.</t>
  </si>
  <si>
    <t>Аварийный. Распоряжение МО "Город Нюрба" №02-520 от 09.09.2021 г.. Заключение МВК №10 от 08.09.2021 г.</t>
  </si>
  <si>
    <t>Аварийный. Распоряжение МО "Город Нюрба" №02-520 от 09.09.2021 г.. Заключение МВК №17 от 08.09.2021 г.</t>
  </si>
  <si>
    <t>Аварийный. Распоряжение МО "Город Нюрба" №02-520 от 09.09.2021 г.. Заключение МВК №33 от 08.09.2021 г.</t>
  </si>
  <si>
    <t>Аварийный. Распоряжение МО "Город Нюрба" №02-520 от 09.09.2021 г.. Заключение МВК №34 от 08.09.2021 г.</t>
  </si>
  <si>
    <t>Усть-Нера</t>
  </si>
  <si>
    <t>у. Нюрбинский, г. Нюрба, ул. Чусовского, д. 25, корп. а</t>
  </si>
  <si>
    <t>у. Оймяконский, пгт. Усть-Нера, ул. Мацкепладзе, д. 10</t>
  </si>
  <si>
    <t>Аварийный. Распоряжение МО "Поселок Усть-Нера" №314 от 29.09.2021</t>
  </si>
  <si>
    <t>Солнечный</t>
  </si>
  <si>
    <t>у. Усть-Майский, п. Солнечный, ул. Советская, д. 5</t>
  </si>
  <si>
    <t>Нецелесообразный. Протокол заседания комиссии МО п. Солнечный от 09.08.2021г.</t>
  </si>
  <si>
    <t>Покровск</t>
  </si>
  <si>
    <t>у. Хангаласский, г. Покровск, ул. Южная, д. 2</t>
  </si>
  <si>
    <t>Аварийный. Распоряжение ГП г. Покровск от 08.09.2021г. № 465/08.</t>
  </si>
  <si>
    <t>Чульман</t>
  </si>
  <si>
    <t>Износ более 70проц. Протокол заседания комиссии МО Поселок Чульман от 08.10.2021г. № 1</t>
  </si>
  <si>
    <t>г. Мирный, ш. Кирова, д. 20</t>
  </si>
  <si>
    <t>Аварийный. Постановление МО г. Мирный от 22.10.2021г. № 1206</t>
  </si>
  <si>
    <t>г. Мирный, ул. Московская, д. 28, корп. б</t>
  </si>
  <si>
    <t>Аварийный. Постановление МО г. Мирный от 22.10.2021г. № 1205</t>
  </si>
  <si>
    <t>Усть-Мая</t>
  </si>
  <si>
    <t>г. Нерюнгри, п. Чульман, ул. Островского, д. 6</t>
  </si>
  <si>
    <t>у. Усть-Майский, п. Усть-Мая, ул. Прилесная, д. 26</t>
  </si>
  <si>
    <t>Аварийный. Постановление МО "Поселок Усть-Мая" № 289п от 08.11.2021</t>
  </si>
  <si>
    <t>г. Якутск, ул. 50 лет Советской Армии, д. 8</t>
  </si>
  <si>
    <t>Респ. Саха /Якутия/, у. Мирнинский, с. Арылах, ул. Центральная, д. 27</t>
  </si>
  <si>
    <t>Респ. Саха /Якутия/, у. Мирнинский, с. Арылах, ул. Центральная, д. 29</t>
  </si>
  <si>
    <t>Респ. Саха /Якутия/, у. Верхневилюйский, с. Верхневилюйск, ул. Ленина, д. 5, корп. 10 (признан аварийным и подлежащим сносу)</t>
  </si>
  <si>
    <t>Респ. Саха /Якутия/, у. Кобяйский, пгт. Сангар, ул. Г.Е.Максимова, д. 11 (признан аварийным и подлежащим сносу)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</si>
</sst>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-;\-* #,##0.00_-;_-* &quot;-&quot;??_-;_-@_-"/>
    <numFmt numFmtId="165" formatCode="_-* #,##0.00\ _₽_-;\-* #,##0.00\ _₽_-;_-* &quot;-&quot;??\ _₽_-;_-@_-"/>
    <numFmt numFmtId="166" formatCode="#,##0.0"/>
    <numFmt numFmtId="167" formatCode="#,##0.00_ ;[Red]\-#,##0.00\ "/>
    <numFmt numFmtId="168" formatCode="#,##0_ ;[Red]\-#,##0\ "/>
    <numFmt numFmtId="169" formatCode="#,##0.0000_ ;[Red]\-#,##0.0000\ "/>
    <numFmt numFmtId="170" formatCode="#,##0.00_ ;\-#,##0.00\ "/>
    <numFmt numFmtId="171" formatCode="#,##0.000&quot;р.&quot;"/>
  </numFmts>
  <fonts count="2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1"/>
      <charset val="204"/>
    </font>
    <font>
      <sz val="11"/>
      <color theme="1"/>
      <name val="Calibri"/>
      <family val="2"/>
      <scheme val="minor"/>
    </font>
    <font>
      <sz val="8"/>
      <name val="Verdana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1BE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3" fillId="0" borderId="0"/>
    <xf numFmtId="0" fontId="12" fillId="0" borderId="0"/>
    <xf numFmtId="0" fontId="13" fillId="0" borderId="0"/>
    <xf numFmtId="0" fontId="16" fillId="0" borderId="0"/>
    <xf numFmtId="0" fontId="17" fillId="0" borderId="0"/>
    <xf numFmtId="0" fontId="3" fillId="0" borderId="0"/>
    <xf numFmtId="165" fontId="3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>
      <alignment vertical="top"/>
      <protection locked="0"/>
    </xf>
    <xf numFmtId="0" fontId="18" fillId="0" borderId="0">
      <alignment vertical="top"/>
      <protection locked="0"/>
    </xf>
    <xf numFmtId="0" fontId="13" fillId="0" borderId="0"/>
    <xf numFmtId="0" fontId="19" fillId="0" borderId="0"/>
    <xf numFmtId="0" fontId="13" fillId="0" borderId="0"/>
    <xf numFmtId="0" fontId="2" fillId="0" borderId="0"/>
    <xf numFmtId="0" fontId="1" fillId="0" borderId="0"/>
  </cellStyleXfs>
  <cellXfs count="323">
    <xf numFmtId="0" fontId="0" fillId="0" borderId="0" xfId="0"/>
    <xf numFmtId="167" fontId="7" fillId="0" borderId="14" xfId="1" applyNumberFormat="1" applyFont="1" applyFill="1" applyBorder="1"/>
    <xf numFmtId="0" fontId="4" fillId="0" borderId="13" xfId="1" applyFont="1" applyFill="1" applyBorder="1"/>
    <xf numFmtId="0" fontId="4" fillId="0" borderId="14" xfId="1" applyFont="1" applyFill="1" applyBorder="1"/>
    <xf numFmtId="0" fontId="7" fillId="0" borderId="14" xfId="1" applyFont="1" applyFill="1" applyBorder="1" applyAlignment="1">
      <alignment vertical="top"/>
    </xf>
    <xf numFmtId="0" fontId="7" fillId="0" borderId="13" xfId="1" applyFont="1" applyFill="1" applyBorder="1"/>
    <xf numFmtId="0" fontId="4" fillId="0" borderId="14" xfId="1" applyFont="1" applyFill="1" applyBorder="1" applyAlignment="1">
      <alignment horizontal="center"/>
    </xf>
    <xf numFmtId="168" fontId="4" fillId="0" borderId="14" xfId="1" applyNumberFormat="1" applyFont="1" applyFill="1" applyBorder="1"/>
    <xf numFmtId="0" fontId="4" fillId="0" borderId="16" xfId="1" applyFont="1" applyFill="1" applyBorder="1" applyAlignment="1">
      <alignment horizontal="center"/>
    </xf>
    <xf numFmtId="0" fontId="4" fillId="0" borderId="0" xfId="1" applyFont="1" applyFill="1"/>
    <xf numFmtId="167" fontId="4" fillId="0" borderId="16" xfId="1" applyNumberFormat="1" applyFont="1" applyFill="1" applyBorder="1"/>
    <xf numFmtId="167" fontId="4" fillId="0" borderId="17" xfId="1" applyNumberFormat="1" applyFont="1" applyFill="1" applyBorder="1"/>
    <xf numFmtId="167" fontId="4" fillId="0" borderId="0" xfId="1" applyNumberFormat="1" applyFont="1" applyFill="1"/>
    <xf numFmtId="167" fontId="7" fillId="0" borderId="17" xfId="1" applyNumberFormat="1" applyFont="1" applyFill="1" applyBorder="1"/>
    <xf numFmtId="0" fontId="4" fillId="0" borderId="17" xfId="1" applyFont="1" applyFill="1" applyBorder="1"/>
    <xf numFmtId="167" fontId="4" fillId="0" borderId="18" xfId="1" applyNumberFormat="1" applyFont="1" applyFill="1" applyBorder="1"/>
    <xf numFmtId="0" fontId="4" fillId="0" borderId="0" xfId="1" applyFont="1" applyFill="1" applyAlignment="1">
      <alignment horizontal="center"/>
    </xf>
    <xf numFmtId="0" fontId="4" fillId="0" borderId="0" xfId="1" applyFont="1" applyFill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center" vertical="top" wrapText="1"/>
    </xf>
    <xf numFmtId="169" fontId="4" fillId="0" borderId="14" xfId="1" applyNumberFormat="1" applyFont="1" applyFill="1" applyBorder="1"/>
    <xf numFmtId="0" fontId="4" fillId="0" borderId="0" xfId="1" applyFont="1" applyFill="1" applyBorder="1"/>
    <xf numFmtId="0" fontId="7" fillId="0" borderId="14" xfId="1" applyFont="1" applyFill="1" applyBorder="1"/>
    <xf numFmtId="0" fontId="4" fillId="0" borderId="20" xfId="1" applyFont="1" applyFill="1" applyBorder="1"/>
    <xf numFmtId="0" fontId="4" fillId="0" borderId="21" xfId="1" applyFont="1" applyFill="1" applyBorder="1"/>
    <xf numFmtId="169" fontId="7" fillId="0" borderId="14" xfId="1" applyNumberFormat="1" applyFont="1" applyFill="1" applyBorder="1"/>
    <xf numFmtId="4" fontId="7" fillId="0" borderId="14" xfId="1" applyNumberFormat="1" applyFont="1" applyFill="1" applyBorder="1"/>
    <xf numFmtId="4" fontId="4" fillId="0" borderId="0" xfId="1" applyNumberFormat="1" applyFont="1" applyFill="1"/>
    <xf numFmtId="167" fontId="4" fillId="0" borderId="14" xfId="1" applyNumberFormat="1" applyFont="1" applyFill="1" applyBorder="1"/>
    <xf numFmtId="4" fontId="6" fillId="0" borderId="6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0" fontId="14" fillId="0" borderId="0" xfId="1" applyFont="1" applyFill="1" applyAlignment="1">
      <alignment horizontal="right"/>
    </xf>
    <xf numFmtId="0" fontId="14" fillId="0" borderId="0" xfId="1" applyFont="1" applyFill="1" applyAlignment="1">
      <alignment horizontal="right" vertical="center"/>
    </xf>
    <xf numFmtId="4" fontId="4" fillId="0" borderId="0" xfId="1" applyNumberFormat="1" applyFont="1" applyFill="1" applyAlignment="1">
      <alignment vertical="center"/>
    </xf>
    <xf numFmtId="0" fontId="6" fillId="0" borderId="13" xfId="1" applyFont="1" applyFill="1" applyBorder="1" applyAlignment="1">
      <alignment horizontal="center"/>
    </xf>
    <xf numFmtId="0" fontId="7" fillId="0" borderId="17" xfId="1" applyFont="1" applyFill="1" applyBorder="1"/>
    <xf numFmtId="0" fontId="8" fillId="0" borderId="13" xfId="1" applyFont="1" applyFill="1" applyBorder="1" applyAlignment="1">
      <alignment horizontal="center"/>
    </xf>
    <xf numFmtId="0" fontId="4" fillId="0" borderId="0" xfId="1" applyFont="1" applyFill="1" applyAlignment="1">
      <alignment vertical="top"/>
    </xf>
    <xf numFmtId="0" fontId="4" fillId="0" borderId="0" xfId="0" applyFont="1" applyFill="1"/>
    <xf numFmtId="4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166" fontId="4" fillId="0" borderId="0" xfId="1" applyNumberFormat="1" applyFont="1" applyFill="1" applyAlignment="1">
      <alignment horizontal="right" vertical="center"/>
    </xf>
    <xf numFmtId="3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left" vertical="center"/>
    </xf>
    <xf numFmtId="0" fontId="7" fillId="0" borderId="15" xfId="1" applyFont="1" applyFill="1" applyBorder="1"/>
    <xf numFmtId="0" fontId="7" fillId="0" borderId="14" xfId="1" applyFont="1" applyFill="1" applyBorder="1" applyAlignment="1">
      <alignment horizontal="center"/>
    </xf>
    <xf numFmtId="168" fontId="7" fillId="0" borderId="14" xfId="1" applyNumberFormat="1" applyFont="1" applyFill="1" applyBorder="1"/>
    <xf numFmtId="0" fontId="7" fillId="0" borderId="16" xfId="1" applyFont="1" applyFill="1" applyBorder="1" applyAlignment="1">
      <alignment horizontal="center"/>
    </xf>
    <xf numFmtId="169" fontId="11" fillId="0" borderId="14" xfId="1" applyNumberFormat="1" applyFont="1" applyFill="1" applyBorder="1"/>
    <xf numFmtId="0" fontId="7" fillId="0" borderId="14" xfId="1" applyFont="1" applyFill="1" applyBorder="1" applyAlignment="1">
      <alignment horizontal="center" vertical="top"/>
    </xf>
    <xf numFmtId="167" fontId="7" fillId="0" borderId="14" xfId="1" applyNumberFormat="1" applyFont="1" applyFill="1" applyBorder="1" applyAlignment="1">
      <alignment vertical="top"/>
    </xf>
    <xf numFmtId="169" fontId="7" fillId="0" borderId="14" xfId="1" applyNumberFormat="1" applyFont="1" applyFill="1" applyBorder="1" applyAlignment="1">
      <alignment vertical="top"/>
    </xf>
    <xf numFmtId="167" fontId="4" fillId="0" borderId="14" xfId="1" applyNumberFormat="1" applyFont="1" applyFill="1" applyBorder="1" applyAlignment="1">
      <alignment horizontal="center"/>
    </xf>
    <xf numFmtId="0" fontId="4" fillId="0" borderId="14" xfId="1" applyFont="1" applyFill="1" applyBorder="1" applyAlignment="1">
      <alignment horizontal="right"/>
    </xf>
    <xf numFmtId="0" fontId="4" fillId="0" borderId="19" xfId="1" applyFont="1" applyFill="1" applyBorder="1"/>
    <xf numFmtId="167" fontId="4" fillId="0" borderId="19" xfId="1" applyNumberFormat="1" applyFont="1" applyFill="1" applyBorder="1"/>
    <xf numFmtId="167" fontId="7" fillId="0" borderId="19" xfId="1" applyNumberFormat="1" applyFont="1" applyFill="1" applyBorder="1"/>
    <xf numFmtId="0" fontId="6" fillId="2" borderId="8" xfId="1" applyFont="1" applyFill="1" applyBorder="1" applyAlignment="1">
      <alignment horizontal="center" vertical="top" wrapText="1"/>
    </xf>
    <xf numFmtId="167" fontId="6" fillId="2" borderId="9" xfId="1" applyNumberFormat="1" applyFont="1" applyFill="1" applyBorder="1" applyAlignment="1">
      <alignment vertical="top" wrapText="1"/>
    </xf>
    <xf numFmtId="4" fontId="6" fillId="2" borderId="9" xfId="1" applyNumberFormat="1" applyFont="1" applyFill="1" applyBorder="1" applyAlignment="1">
      <alignment vertical="top" wrapText="1"/>
    </xf>
    <xf numFmtId="0" fontId="7" fillId="2" borderId="13" xfId="1" applyFont="1" applyFill="1" applyBorder="1"/>
    <xf numFmtId="0" fontId="7" fillId="2" borderId="14" xfId="1" applyFont="1" applyFill="1" applyBorder="1"/>
    <xf numFmtId="0" fontId="7" fillId="2" borderId="15" xfId="1" applyFont="1" applyFill="1" applyBorder="1"/>
    <xf numFmtId="0" fontId="8" fillId="2" borderId="14" xfId="1" applyFont="1" applyFill="1" applyBorder="1" applyAlignment="1">
      <alignment horizontal="center"/>
    </xf>
    <xf numFmtId="0" fontId="7" fillId="2" borderId="14" xfId="1" applyFont="1" applyFill="1" applyBorder="1" applyAlignment="1">
      <alignment horizontal="center"/>
    </xf>
    <xf numFmtId="167" fontId="8" fillId="2" borderId="14" xfId="1" applyNumberFormat="1" applyFont="1" applyFill="1" applyBorder="1"/>
    <xf numFmtId="4" fontId="8" fillId="2" borderId="14" xfId="1" applyNumberFormat="1" applyFont="1" applyFill="1" applyBorder="1"/>
    <xf numFmtId="167" fontId="7" fillId="2" borderId="14" xfId="1" applyNumberFormat="1" applyFont="1" applyFill="1" applyBorder="1"/>
    <xf numFmtId="0" fontId="7" fillId="2" borderId="16" xfId="1" applyFont="1" applyFill="1" applyBorder="1" applyAlignment="1">
      <alignment horizontal="center"/>
    </xf>
    <xf numFmtId="0" fontId="6" fillId="2" borderId="14" xfId="1" applyFont="1" applyFill="1" applyBorder="1" applyAlignment="1">
      <alignment horizontal="center"/>
    </xf>
    <xf numFmtId="0" fontId="4" fillId="2" borderId="14" xfId="1" applyFont="1" applyFill="1" applyBorder="1" applyAlignment="1">
      <alignment horizontal="center"/>
    </xf>
    <xf numFmtId="167" fontId="6" fillId="2" borderId="14" xfId="1" applyNumberFormat="1" applyFont="1" applyFill="1" applyBorder="1"/>
    <xf numFmtId="4" fontId="6" fillId="2" borderId="14" xfId="1" applyNumberFormat="1" applyFont="1" applyFill="1" applyBorder="1"/>
    <xf numFmtId="0" fontId="4" fillId="2" borderId="16" xfId="1" applyFont="1" applyFill="1" applyBorder="1" applyAlignment="1">
      <alignment horizontal="center"/>
    </xf>
    <xf numFmtId="0" fontId="6" fillId="2" borderId="11" xfId="1" applyFont="1" applyFill="1" applyBorder="1" applyAlignment="1">
      <alignment horizontal="center" vertical="top" wrapText="1"/>
    </xf>
    <xf numFmtId="167" fontId="6" fillId="2" borderId="12" xfId="1" applyNumberFormat="1" applyFont="1" applyFill="1" applyBorder="1" applyAlignment="1">
      <alignment vertical="top" wrapText="1"/>
    </xf>
    <xf numFmtId="0" fontId="7" fillId="2" borderId="17" xfId="1" applyFont="1" applyFill="1" applyBorder="1"/>
    <xf numFmtId="0" fontId="4" fillId="2" borderId="17" xfId="1" applyFont="1" applyFill="1" applyBorder="1"/>
    <xf numFmtId="0" fontId="6" fillId="2" borderId="13" xfId="1" applyFont="1" applyFill="1" applyBorder="1" applyAlignment="1">
      <alignment horizontal="center"/>
    </xf>
    <xf numFmtId="0" fontId="4" fillId="3" borderId="13" xfId="1" applyFont="1" applyFill="1" applyBorder="1"/>
    <xf numFmtId="4" fontId="4" fillId="3" borderId="0" xfId="1" applyNumberFormat="1" applyFont="1" applyFill="1"/>
    <xf numFmtId="0" fontId="4" fillId="3" borderId="0" xfId="1" applyFont="1" applyFill="1"/>
    <xf numFmtId="167" fontId="4" fillId="3" borderId="0" xfId="1" applyNumberFormat="1" applyFont="1" applyFill="1"/>
    <xf numFmtId="0" fontId="4" fillId="2" borderId="13" xfId="1" applyFont="1" applyFill="1" applyBorder="1"/>
    <xf numFmtId="4" fontId="4" fillId="2" borderId="0" xfId="1" applyNumberFormat="1" applyFont="1" applyFill="1"/>
    <xf numFmtId="0" fontId="4" fillId="2" borderId="0" xfId="1" applyFont="1" applyFill="1"/>
    <xf numFmtId="167" fontId="4" fillId="2" borderId="0" xfId="1" applyNumberFormat="1" applyFont="1" applyFill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3" fontId="20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vertical="center"/>
    </xf>
    <xf numFmtId="0" fontId="20" fillId="0" borderId="0" xfId="0" applyFont="1"/>
    <xf numFmtId="4" fontId="20" fillId="0" borderId="0" xfId="0" applyNumberFormat="1" applyFont="1"/>
    <xf numFmtId="0" fontId="20" fillId="0" borderId="6" xfId="0" applyFont="1" applyBorder="1" applyAlignment="1">
      <alignment horizontal="left"/>
    </xf>
    <xf numFmtId="4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Fill="1"/>
    <xf numFmtId="0" fontId="21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3" fontId="20" fillId="0" borderId="0" xfId="0" applyNumberFormat="1" applyFont="1" applyFill="1" applyAlignment="1">
      <alignment horizontal="right"/>
    </xf>
    <xf numFmtId="4" fontId="20" fillId="0" borderId="0" xfId="0" applyNumberFormat="1" applyFont="1" applyFill="1" applyAlignment="1">
      <alignment horizontal="left"/>
    </xf>
    <xf numFmtId="4" fontId="20" fillId="0" borderId="0" xfId="0" applyNumberFormat="1" applyFont="1" applyFill="1"/>
    <xf numFmtId="4" fontId="4" fillId="0" borderId="0" xfId="1" applyNumberFormat="1" applyFont="1" applyFill="1" applyAlignment="1">
      <alignment vertical="top"/>
    </xf>
    <xf numFmtId="0" fontId="4" fillId="6" borderId="0" xfId="1" applyFont="1" applyFill="1"/>
    <xf numFmtId="4" fontId="4" fillId="5" borderId="0" xfId="1" applyNumberFormat="1" applyFont="1" applyFill="1" applyAlignment="1">
      <alignment vertical="top"/>
    </xf>
    <xf numFmtId="0" fontId="4" fillId="5" borderId="0" xfId="1" applyFont="1" applyFill="1"/>
    <xf numFmtId="4" fontId="4" fillId="5" borderId="0" xfId="1" applyNumberFormat="1" applyFont="1" applyFill="1"/>
    <xf numFmtId="4" fontId="6" fillId="0" borderId="9" xfId="1" applyNumberFormat="1" applyFont="1" applyFill="1" applyBorder="1" applyAlignment="1">
      <alignment vertical="top" wrapText="1"/>
    </xf>
    <xf numFmtId="0" fontId="4" fillId="0" borderId="22" xfId="1" applyFont="1" applyFill="1" applyBorder="1"/>
    <xf numFmtId="4" fontId="4" fillId="0" borderId="9" xfId="1" applyNumberFormat="1" applyFont="1" applyFill="1" applyBorder="1" applyAlignment="1">
      <alignment vertical="top" wrapText="1"/>
    </xf>
    <xf numFmtId="4" fontId="4" fillId="7" borderId="0" xfId="1" applyNumberFormat="1" applyFont="1" applyFill="1" applyAlignment="1">
      <alignment vertical="top"/>
    </xf>
    <xf numFmtId="0" fontId="4" fillId="7" borderId="0" xfId="1" applyFont="1" applyFill="1"/>
    <xf numFmtId="167" fontId="4" fillId="7" borderId="0" xfId="1" applyNumberFormat="1" applyFont="1" applyFill="1"/>
    <xf numFmtId="4" fontId="4" fillId="2" borderId="0" xfId="1" applyNumberFormat="1" applyFont="1" applyFill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0" fontId="21" fillId="0" borderId="6" xfId="1" applyFont="1" applyBorder="1" applyAlignment="1">
      <alignment horizontal="center" vertical="center" wrapText="1"/>
    </xf>
    <xf numFmtId="0" fontId="21" fillId="0" borderId="6" xfId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4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/>
    </xf>
    <xf numFmtId="0" fontId="20" fillId="0" borderId="14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left"/>
    </xf>
    <xf numFmtId="4" fontId="20" fillId="0" borderId="14" xfId="0" applyNumberFormat="1" applyFont="1" applyFill="1" applyBorder="1" applyAlignment="1">
      <alignment horizontal="left"/>
    </xf>
    <xf numFmtId="0" fontId="20" fillId="0" borderId="14" xfId="0" applyFont="1" applyFill="1" applyBorder="1"/>
    <xf numFmtId="4" fontId="20" fillId="0" borderId="14" xfId="0" applyNumberFormat="1" applyFont="1" applyFill="1" applyBorder="1"/>
    <xf numFmtId="0" fontId="20" fillId="0" borderId="14" xfId="0" applyFont="1" applyFill="1" applyBorder="1" applyAlignment="1">
      <alignment horizontal="right"/>
    </xf>
    <xf numFmtId="4" fontId="20" fillId="0" borderId="14" xfId="0" applyNumberFormat="1" applyFont="1" applyFill="1" applyBorder="1" applyAlignment="1">
      <alignment horizontal="right"/>
    </xf>
    <xf numFmtId="3" fontId="20" fillId="0" borderId="14" xfId="0" applyNumberFormat="1" applyFont="1" applyFill="1" applyBorder="1" applyAlignment="1">
      <alignment horizontal="right"/>
    </xf>
    <xf numFmtId="4" fontId="4" fillId="0" borderId="14" xfId="1" applyNumberFormat="1" applyFont="1" applyFill="1" applyBorder="1" applyAlignment="1">
      <alignment vertical="top"/>
    </xf>
    <xf numFmtId="167" fontId="7" fillId="0" borderId="15" xfId="1" applyNumberFormat="1" applyFont="1" applyFill="1" applyBorder="1"/>
    <xf numFmtId="167" fontId="4" fillId="0" borderId="15" xfId="1" applyNumberFormat="1" applyFont="1" applyFill="1" applyBorder="1"/>
    <xf numFmtId="0" fontId="6" fillId="2" borderId="24" xfId="1" applyFont="1" applyFill="1" applyBorder="1" applyAlignment="1">
      <alignment horizontal="center" vertical="top" wrapText="1"/>
    </xf>
    <xf numFmtId="0" fontId="6" fillId="2" borderId="25" xfId="1" applyFont="1" applyFill="1" applyBorder="1" applyAlignment="1">
      <alignment horizontal="center" vertical="top" wrapText="1"/>
    </xf>
    <xf numFmtId="167" fontId="6" fillId="2" borderId="25" xfId="1" applyNumberFormat="1" applyFont="1" applyFill="1" applyBorder="1" applyAlignment="1">
      <alignment vertical="top" wrapText="1"/>
    </xf>
    <xf numFmtId="4" fontId="6" fillId="2" borderId="25" xfId="1" applyNumberFormat="1" applyFont="1" applyFill="1" applyBorder="1" applyAlignment="1">
      <alignment vertical="top" wrapText="1"/>
    </xf>
    <xf numFmtId="167" fontId="7" fillId="0" borderId="16" xfId="1" applyNumberFormat="1" applyFont="1" applyFill="1" applyBorder="1"/>
    <xf numFmtId="167" fontId="8" fillId="2" borderId="16" xfId="1" applyNumberFormat="1" applyFont="1" applyFill="1" applyBorder="1"/>
    <xf numFmtId="4" fontId="6" fillId="2" borderId="10" xfId="1" applyNumberFormat="1" applyFont="1" applyFill="1" applyBorder="1" applyAlignment="1">
      <alignment vertical="top" wrapText="1"/>
    </xf>
    <xf numFmtId="0" fontId="7" fillId="0" borderId="21" xfId="1" applyFont="1" applyFill="1" applyBorder="1"/>
    <xf numFmtId="0" fontId="7" fillId="0" borderId="19" xfId="1" applyFont="1" applyFill="1" applyBorder="1"/>
    <xf numFmtId="4" fontId="6" fillId="2" borderId="23" xfId="1" applyNumberFormat="1" applyFont="1" applyFill="1" applyBorder="1" applyAlignment="1">
      <alignment vertical="top" wrapText="1"/>
    </xf>
    <xf numFmtId="0" fontId="6" fillId="2" borderId="27" xfId="1" applyFont="1" applyFill="1" applyBorder="1" applyAlignment="1">
      <alignment horizontal="center" vertical="top" wrapText="1"/>
    </xf>
    <xf numFmtId="167" fontId="6" fillId="2" borderId="26" xfId="1" applyNumberFormat="1" applyFont="1" applyFill="1" applyBorder="1" applyAlignment="1">
      <alignment vertical="top" wrapText="1"/>
    </xf>
    <xf numFmtId="4" fontId="4" fillId="0" borderId="10" xfId="1" applyNumberFormat="1" applyFont="1" applyFill="1" applyBorder="1" applyAlignment="1">
      <alignment vertical="top" wrapText="1"/>
    </xf>
    <xf numFmtId="167" fontId="6" fillId="2" borderId="16" xfId="1" applyNumberFormat="1" applyFont="1" applyFill="1" applyBorder="1" applyAlignment="1">
      <alignment vertical="top" wrapText="1"/>
    </xf>
    <xf numFmtId="167" fontId="6" fillId="2" borderId="17" xfId="1" applyNumberFormat="1" applyFont="1" applyFill="1" applyBorder="1" applyAlignment="1">
      <alignment vertical="top" wrapText="1"/>
    </xf>
    <xf numFmtId="167" fontId="4" fillId="0" borderId="9" xfId="1" applyNumberFormat="1" applyFont="1" applyFill="1" applyBorder="1"/>
    <xf numFmtId="4" fontId="4" fillId="0" borderId="14" xfId="6" applyNumberFormat="1" applyFont="1" applyFill="1" applyBorder="1" applyAlignment="1">
      <alignment vertical="center"/>
    </xf>
    <xf numFmtId="167" fontId="7" fillId="0" borderId="28" xfId="1" applyNumberFormat="1" applyFont="1" applyFill="1" applyBorder="1"/>
    <xf numFmtId="4" fontId="4" fillId="0" borderId="28" xfId="5" applyNumberFormat="1" applyFont="1" applyFill="1" applyBorder="1" applyAlignment="1">
      <alignment horizontal="right" vertical="center" wrapText="1"/>
    </xf>
    <xf numFmtId="4" fontId="4" fillId="0" borderId="17" xfId="6" applyNumberFormat="1" applyFont="1" applyFill="1" applyBorder="1" applyAlignment="1">
      <alignment vertical="center"/>
    </xf>
    <xf numFmtId="167" fontId="7" fillId="0" borderId="10" xfId="1" applyNumberFormat="1" applyFont="1" applyFill="1" applyBorder="1"/>
    <xf numFmtId="4" fontId="7" fillId="0" borderId="16" xfId="5" applyNumberFormat="1" applyFont="1" applyFill="1" applyBorder="1" applyAlignment="1">
      <alignment horizontal="right" vertical="center" wrapText="1"/>
    </xf>
    <xf numFmtId="4" fontId="4" fillId="0" borderId="18" xfId="5" applyNumberFormat="1" applyFont="1" applyFill="1" applyBorder="1" applyAlignment="1">
      <alignment horizontal="right" vertical="center" wrapText="1"/>
    </xf>
    <xf numFmtId="4" fontId="4" fillId="0" borderId="9" xfId="6" applyNumberFormat="1" applyFont="1" applyFill="1" applyBorder="1" applyAlignment="1">
      <alignment vertical="center"/>
    </xf>
    <xf numFmtId="4" fontId="4" fillId="0" borderId="18" xfId="6" applyNumberFormat="1" applyFont="1" applyFill="1" applyBorder="1" applyAlignment="1">
      <alignment vertical="center"/>
    </xf>
    <xf numFmtId="167" fontId="4" fillId="0" borderId="22" xfId="1" applyNumberFormat="1" applyFont="1" applyFill="1" applyBorder="1"/>
    <xf numFmtId="4" fontId="4" fillId="0" borderId="16" xfId="5" applyNumberFormat="1" applyFont="1" applyFill="1" applyBorder="1" applyAlignment="1">
      <alignment horizontal="right" vertical="center" wrapText="1"/>
    </xf>
    <xf numFmtId="4" fontId="4" fillId="0" borderId="12" xfId="1" applyNumberFormat="1" applyFont="1" applyFill="1" applyBorder="1" applyAlignment="1">
      <alignment vertical="top" wrapText="1"/>
    </xf>
    <xf numFmtId="167" fontId="7" fillId="0" borderId="9" xfId="1" applyNumberFormat="1" applyFont="1" applyFill="1" applyBorder="1"/>
    <xf numFmtId="170" fontId="4" fillId="0" borderId="14" xfId="1" applyNumberFormat="1" applyFont="1" applyFill="1" applyBorder="1" applyAlignment="1">
      <alignment horizontal="right" vertical="center"/>
    </xf>
    <xf numFmtId="167" fontId="7" fillId="0" borderId="18" xfId="1" applyNumberFormat="1" applyFont="1" applyFill="1" applyBorder="1"/>
    <xf numFmtId="170" fontId="4" fillId="0" borderId="15" xfId="1" applyNumberFormat="1" applyFont="1" applyFill="1" applyBorder="1" applyAlignment="1">
      <alignment horizontal="right" vertical="center"/>
    </xf>
    <xf numFmtId="170" fontId="4" fillId="0" borderId="17" xfId="1" applyNumberFormat="1" applyFont="1" applyFill="1" applyBorder="1" applyAlignment="1">
      <alignment horizontal="right" vertical="center"/>
    </xf>
    <xf numFmtId="167" fontId="4" fillId="0" borderId="28" xfId="1" applyNumberFormat="1" applyFont="1" applyFill="1" applyBorder="1"/>
    <xf numFmtId="4" fontId="4" fillId="0" borderId="28" xfId="1" applyNumberFormat="1" applyFont="1" applyFill="1" applyBorder="1" applyAlignment="1">
      <alignment horizontal="right" vertical="center"/>
    </xf>
    <xf numFmtId="4" fontId="4" fillId="0" borderId="31" xfId="1" applyNumberFormat="1" applyFont="1" applyFill="1" applyBorder="1" applyAlignment="1">
      <alignment horizontal="right" vertical="center"/>
    </xf>
    <xf numFmtId="167" fontId="6" fillId="2" borderId="14" xfId="1" applyNumberFormat="1" applyFont="1" applyFill="1" applyBorder="1" applyAlignment="1">
      <alignment vertical="top" wrapText="1"/>
    </xf>
    <xf numFmtId="0" fontId="6" fillId="2" borderId="26" xfId="1" applyFont="1" applyFill="1" applyBorder="1" applyAlignment="1">
      <alignment horizontal="center" vertical="top" wrapText="1"/>
    </xf>
    <xf numFmtId="4" fontId="22" fillId="0" borderId="0" xfId="1" applyNumberFormat="1" applyFont="1" applyFill="1" applyAlignment="1">
      <alignment vertical="center"/>
    </xf>
    <xf numFmtId="0" fontId="6" fillId="2" borderId="16" xfId="1" applyFont="1" applyFill="1" applyBorder="1" applyAlignment="1">
      <alignment horizontal="center" vertical="top" wrapText="1"/>
    </xf>
    <xf numFmtId="0" fontId="7" fillId="0" borderId="32" xfId="1" applyFont="1" applyFill="1" applyBorder="1"/>
    <xf numFmtId="0" fontId="6" fillId="2" borderId="17" xfId="1" applyFont="1" applyFill="1" applyBorder="1" applyAlignment="1">
      <alignment horizontal="center" vertical="top" wrapText="1"/>
    </xf>
    <xf numFmtId="0" fontId="6" fillId="2" borderId="14" xfId="1" applyFont="1" applyFill="1" applyBorder="1" applyAlignment="1">
      <alignment horizontal="center" vertical="top" wrapText="1"/>
    </xf>
    <xf numFmtId="0" fontId="4" fillId="2" borderId="14" xfId="1" applyFont="1" applyFill="1" applyBorder="1"/>
    <xf numFmtId="166" fontId="6" fillId="0" borderId="1" xfId="1" applyNumberFormat="1" applyFont="1" applyFill="1" applyBorder="1" applyAlignment="1">
      <alignment horizontal="center" vertical="top" wrapText="1"/>
    </xf>
    <xf numFmtId="4" fontId="6" fillId="2" borderId="14" xfId="1" applyNumberFormat="1" applyFont="1" applyFill="1" applyBorder="1" applyAlignment="1">
      <alignment vertical="top" wrapText="1"/>
    </xf>
    <xf numFmtId="0" fontId="6" fillId="2" borderId="13" xfId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/>
    </xf>
    <xf numFmtId="0" fontId="20" fillId="0" borderId="18" xfId="0" applyFont="1" applyFill="1" applyBorder="1" applyAlignment="1">
      <alignment horizontal="center"/>
    </xf>
    <xf numFmtId="0" fontId="20" fillId="0" borderId="18" xfId="0" applyFont="1" applyFill="1" applyBorder="1" applyAlignment="1">
      <alignment horizontal="right"/>
    </xf>
    <xf numFmtId="2" fontId="20" fillId="0" borderId="18" xfId="1" applyNumberFormat="1" applyFont="1" applyFill="1" applyBorder="1"/>
    <xf numFmtId="3" fontId="20" fillId="0" borderId="18" xfId="0" applyNumberFormat="1" applyFont="1" applyFill="1" applyBorder="1" applyAlignment="1">
      <alignment horizontal="right"/>
    </xf>
    <xf numFmtId="0" fontId="4" fillId="0" borderId="18" xfId="1" applyFont="1" applyFill="1" applyBorder="1"/>
    <xf numFmtId="4" fontId="20" fillId="0" borderId="18" xfId="0" applyNumberFormat="1" applyFont="1" applyFill="1" applyBorder="1"/>
    <xf numFmtId="4" fontId="21" fillId="0" borderId="6" xfId="0" applyNumberFormat="1" applyFont="1" applyFill="1" applyBorder="1"/>
    <xf numFmtId="3" fontId="21" fillId="0" borderId="6" xfId="1" applyNumberFormat="1" applyFont="1" applyBorder="1" applyAlignment="1">
      <alignment horizontal="right" vertical="center" wrapText="1"/>
    </xf>
    <xf numFmtId="4" fontId="21" fillId="0" borderId="6" xfId="1" applyNumberFormat="1" applyFont="1" applyBorder="1" applyAlignment="1">
      <alignment horizontal="center" vertical="center" wrapText="1"/>
    </xf>
    <xf numFmtId="4" fontId="21" fillId="0" borderId="6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/>
    </xf>
    <xf numFmtId="0" fontId="20" fillId="0" borderId="21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left"/>
    </xf>
    <xf numFmtId="0" fontId="20" fillId="0" borderId="8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left"/>
    </xf>
    <xf numFmtId="0" fontId="20" fillId="0" borderId="9" xfId="1" applyFont="1" applyFill="1" applyBorder="1"/>
    <xf numFmtId="0" fontId="20" fillId="0" borderId="9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/>
    </xf>
    <xf numFmtId="0" fontId="20" fillId="0" borderId="9" xfId="1" applyFont="1" applyFill="1" applyBorder="1" applyAlignment="1"/>
    <xf numFmtId="167" fontId="20" fillId="0" borderId="9" xfId="1" applyNumberFormat="1" applyFont="1" applyFill="1" applyBorder="1"/>
    <xf numFmtId="168" fontId="20" fillId="0" borderId="9" xfId="1" applyNumberFormat="1" applyFont="1" applyFill="1" applyBorder="1"/>
    <xf numFmtId="0" fontId="20" fillId="0" borderId="9" xfId="0" applyFont="1" applyFill="1" applyBorder="1" applyAlignment="1"/>
    <xf numFmtId="4" fontId="20" fillId="0" borderId="9" xfId="0" applyNumberFormat="1" applyFont="1" applyFill="1" applyBorder="1" applyAlignment="1">
      <alignment horizontal="left"/>
    </xf>
    <xf numFmtId="0" fontId="20" fillId="0" borderId="9" xfId="0" applyFont="1" applyFill="1" applyBorder="1"/>
    <xf numFmtId="4" fontId="20" fillId="0" borderId="9" xfId="0" applyNumberFormat="1" applyFont="1" applyFill="1" applyBorder="1"/>
    <xf numFmtId="0" fontId="21" fillId="0" borderId="33" xfId="0" applyFont="1" applyFill="1" applyBorder="1" applyAlignment="1">
      <alignment horizontal="center"/>
    </xf>
    <xf numFmtId="0" fontId="21" fillId="0" borderId="30" xfId="0" applyFont="1" applyFill="1" applyBorder="1" applyAlignment="1"/>
    <xf numFmtId="0" fontId="21" fillId="0" borderId="30" xfId="0" applyFont="1" applyFill="1" applyBorder="1" applyAlignment="1">
      <alignment horizontal="center"/>
    </xf>
    <xf numFmtId="0" fontId="21" fillId="0" borderId="30" xfId="0" applyFont="1" applyFill="1" applyBorder="1" applyAlignment="1">
      <alignment horizontal="center" vertical="center"/>
    </xf>
    <xf numFmtId="167" fontId="21" fillId="0" borderId="30" xfId="0" applyNumberFormat="1" applyFont="1" applyFill="1" applyBorder="1" applyAlignment="1"/>
    <xf numFmtId="168" fontId="21" fillId="0" borderId="30" xfId="0" applyNumberFormat="1" applyFont="1" applyFill="1" applyBorder="1" applyAlignment="1"/>
    <xf numFmtId="0" fontId="21" fillId="0" borderId="30" xfId="0" applyFont="1" applyFill="1" applyBorder="1" applyAlignment="1">
      <alignment horizontal="left"/>
    </xf>
    <xf numFmtId="4" fontId="21" fillId="0" borderId="30" xfId="0" applyNumberFormat="1" applyFont="1" applyFill="1" applyBorder="1" applyAlignment="1">
      <alignment horizontal="left"/>
    </xf>
    <xf numFmtId="0" fontId="21" fillId="0" borderId="30" xfId="0" applyFont="1" applyFill="1" applyBorder="1"/>
    <xf numFmtId="4" fontId="21" fillId="0" borderId="30" xfId="0" applyNumberFormat="1" applyFont="1" applyFill="1" applyBorder="1"/>
    <xf numFmtId="0" fontId="21" fillId="0" borderId="29" xfId="0" applyFont="1" applyFill="1" applyBorder="1" applyAlignment="1">
      <alignment horizontal="center"/>
    </xf>
    <xf numFmtId="0" fontId="21" fillId="0" borderId="33" xfId="0" applyFont="1" applyFill="1" applyBorder="1" applyAlignment="1">
      <alignment vertical="center"/>
    </xf>
    <xf numFmtId="0" fontId="21" fillId="0" borderId="34" xfId="0" applyFont="1" applyFill="1" applyBorder="1" applyAlignment="1">
      <alignment horizontal="center" vertical="center"/>
    </xf>
    <xf numFmtId="0" fontId="21" fillId="0" borderId="29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left"/>
    </xf>
    <xf numFmtId="0" fontId="21" fillId="0" borderId="4" xfId="0" applyFont="1" applyFill="1" applyBorder="1" applyAlignment="1">
      <alignment horizontal="left"/>
    </xf>
    <xf numFmtId="4" fontId="21" fillId="0" borderId="35" xfId="0" applyNumberFormat="1" applyFont="1" applyFill="1" applyBorder="1"/>
    <xf numFmtId="3" fontId="21" fillId="0" borderId="35" xfId="0" applyNumberFormat="1" applyFont="1" applyFill="1" applyBorder="1"/>
    <xf numFmtId="4" fontId="21" fillId="0" borderId="2" xfId="0" applyNumberFormat="1" applyFont="1" applyFill="1" applyBorder="1"/>
    <xf numFmtId="4" fontId="21" fillId="0" borderId="3" xfId="0" applyNumberFormat="1" applyFont="1" applyFill="1" applyBorder="1"/>
    <xf numFmtId="3" fontId="21" fillId="0" borderId="30" xfId="0" applyNumberFormat="1" applyFont="1" applyFill="1" applyBorder="1"/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top" wrapText="1"/>
    </xf>
    <xf numFmtId="167" fontId="7" fillId="6" borderId="14" xfId="1" applyNumberFormat="1" applyFont="1" applyFill="1" applyBorder="1"/>
    <xf numFmtId="4" fontId="4" fillId="6" borderId="0" xfId="1" applyNumberFormat="1" applyFont="1" applyFill="1"/>
    <xf numFmtId="0" fontId="20" fillId="2" borderId="0" xfId="0" applyFont="1" applyFill="1" applyAlignment="1">
      <alignment horizontal="left"/>
    </xf>
    <xf numFmtId="2" fontId="4" fillId="0" borderId="14" xfId="1" applyNumberFormat="1" applyFont="1" applyFill="1" applyBorder="1"/>
    <xf numFmtId="0" fontId="7" fillId="2" borderId="0" xfId="1" applyFont="1" applyFill="1" applyBorder="1"/>
    <xf numFmtId="0" fontId="4" fillId="2" borderId="0" xfId="1" applyFont="1" applyFill="1" applyBorder="1"/>
    <xf numFmtId="167" fontId="4" fillId="2" borderId="0" xfId="1" applyNumberFormat="1" applyFont="1" applyFill="1" applyBorder="1"/>
    <xf numFmtId="167" fontId="7" fillId="2" borderId="0" xfId="1" applyNumberFormat="1" applyFont="1" applyFill="1" applyBorder="1"/>
    <xf numFmtId="167" fontId="8" fillId="2" borderId="0" xfId="1" applyNumberFormat="1" applyFont="1" applyFill="1" applyBorder="1"/>
    <xf numFmtId="0" fontId="6" fillId="2" borderId="0" xfId="1" applyFont="1" applyFill="1" applyBorder="1" applyAlignment="1">
      <alignment horizontal="center"/>
    </xf>
    <xf numFmtId="0" fontId="7" fillId="4" borderId="13" xfId="1" applyFont="1" applyFill="1" applyBorder="1"/>
    <xf numFmtId="0" fontId="7" fillId="4" borderId="14" xfId="1" applyFont="1" applyFill="1" applyBorder="1"/>
    <xf numFmtId="0" fontId="4" fillId="4" borderId="17" xfId="1" applyFont="1" applyFill="1" applyBorder="1"/>
    <xf numFmtId="0" fontId="4" fillId="4" borderId="14" xfId="1" applyFont="1" applyFill="1" applyBorder="1"/>
    <xf numFmtId="167" fontId="4" fillId="4" borderId="14" xfId="1" applyNumberFormat="1" applyFont="1" applyFill="1" applyBorder="1"/>
    <xf numFmtId="0" fontId="4" fillId="4" borderId="0" xfId="1" applyFont="1" applyFill="1"/>
    <xf numFmtId="4" fontId="4" fillId="4" borderId="0" xfId="1" applyNumberFormat="1" applyFont="1" applyFill="1"/>
    <xf numFmtId="0" fontId="4" fillId="4" borderId="13" xfId="1" applyFont="1" applyFill="1" applyBorder="1"/>
    <xf numFmtId="167" fontId="4" fillId="4" borderId="0" xfId="1" applyNumberFormat="1" applyFont="1" applyFill="1"/>
    <xf numFmtId="0" fontId="4" fillId="4" borderId="14" xfId="1" applyFont="1" applyFill="1" applyBorder="1" applyAlignment="1">
      <alignment horizontal="center"/>
    </xf>
    <xf numFmtId="168" fontId="4" fillId="4" borderId="14" xfId="1" applyNumberFormat="1" applyFont="1" applyFill="1" applyBorder="1"/>
    <xf numFmtId="167" fontId="7" fillId="4" borderId="14" xfId="1" applyNumberFormat="1" applyFont="1" applyFill="1" applyBorder="1"/>
    <xf numFmtId="0" fontId="4" fillId="4" borderId="16" xfId="1" applyFont="1" applyFill="1" applyBorder="1" applyAlignment="1">
      <alignment horizontal="center"/>
    </xf>
    <xf numFmtId="4" fontId="4" fillId="4" borderId="0" xfId="1" applyNumberFormat="1" applyFont="1" applyFill="1" applyAlignment="1">
      <alignment vertical="top"/>
    </xf>
    <xf numFmtId="171" fontId="4" fillId="0" borderId="0" xfId="1" applyNumberFormat="1" applyFont="1" applyFill="1"/>
    <xf numFmtId="0" fontId="4" fillId="0" borderId="18" xfId="1" applyFont="1" applyFill="1" applyBorder="1" applyAlignment="1">
      <alignment horizontal="center"/>
    </xf>
    <xf numFmtId="168" fontId="4" fillId="0" borderId="18" xfId="1" applyNumberFormat="1" applyFont="1" applyFill="1" applyBorder="1"/>
    <xf numFmtId="0" fontId="4" fillId="0" borderId="28" xfId="1" applyFont="1" applyFill="1" applyBorder="1" applyAlignment="1">
      <alignment horizontal="center"/>
    </xf>
    <xf numFmtId="0" fontId="4" fillId="0" borderId="9" xfId="1" applyFont="1" applyFill="1" applyBorder="1"/>
    <xf numFmtId="0" fontId="4" fillId="0" borderId="9" xfId="1" applyFont="1" applyFill="1" applyBorder="1" applyAlignment="1">
      <alignment horizontal="center"/>
    </xf>
    <xf numFmtId="168" fontId="4" fillId="0" borderId="9" xfId="1" applyNumberFormat="1" applyFont="1" applyFill="1" applyBorder="1"/>
    <xf numFmtId="4" fontId="7" fillId="0" borderId="9" xfId="1" applyNumberFormat="1" applyFont="1" applyFill="1" applyBorder="1"/>
    <xf numFmtId="0" fontId="4" fillId="0" borderId="10" xfId="1" applyFont="1" applyFill="1" applyBorder="1" applyAlignment="1">
      <alignment horizontal="center"/>
    </xf>
    <xf numFmtId="0" fontId="4" fillId="0" borderId="11" xfId="1" applyFont="1" applyFill="1" applyBorder="1"/>
    <xf numFmtId="0" fontId="4" fillId="2" borderId="6" xfId="1" applyFont="1" applyFill="1" applyBorder="1"/>
    <xf numFmtId="0" fontId="6" fillId="2" borderId="6" xfId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4" fontId="6" fillId="2" borderId="6" xfId="1" applyNumberFormat="1" applyFont="1" applyFill="1" applyBorder="1"/>
    <xf numFmtId="4" fontId="23" fillId="2" borderId="14" xfId="1" applyNumberFormat="1" applyFont="1" applyFill="1" applyBorder="1" applyAlignment="1">
      <alignment vertical="top" wrapText="1"/>
    </xf>
    <xf numFmtId="167" fontId="23" fillId="2" borderId="14" xfId="1" applyNumberFormat="1" applyFont="1" applyFill="1" applyBorder="1"/>
    <xf numFmtId="0" fontId="4" fillId="8" borderId="14" xfId="1" applyFont="1" applyFill="1" applyBorder="1"/>
    <xf numFmtId="0" fontId="0" fillId="8" borderId="0" xfId="0" applyFill="1"/>
    <xf numFmtId="167" fontId="4" fillId="5" borderId="14" xfId="1" applyNumberFormat="1" applyFont="1" applyFill="1" applyBorder="1"/>
    <xf numFmtId="0" fontId="0" fillId="0" borderId="0" xfId="0" applyFill="1"/>
    <xf numFmtId="4" fontId="6" fillId="0" borderId="1" xfId="1" applyNumberFormat="1" applyFont="1" applyFill="1" applyBorder="1" applyAlignment="1">
      <alignment horizontal="center" vertical="center" wrapText="1"/>
    </xf>
    <xf numFmtId="4" fontId="6" fillId="0" borderId="5" xfId="1" applyNumberFormat="1" applyFont="1" applyFill="1" applyBorder="1" applyAlignment="1">
      <alignment horizontal="center" vertical="center" wrapText="1"/>
    </xf>
    <xf numFmtId="4" fontId="6" fillId="0" borderId="7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5" xfId="1" applyFont="1" applyFill="1" applyBorder="1" applyAlignment="1">
      <alignment horizontal="center" vertical="top" wrapText="1"/>
    </xf>
    <xf numFmtId="166" fontId="6" fillId="0" borderId="1" xfId="1" applyNumberFormat="1" applyFont="1" applyFill="1" applyBorder="1" applyAlignment="1">
      <alignment horizontal="center" vertical="center" wrapText="1"/>
    </xf>
    <xf numFmtId="166" fontId="6" fillId="0" borderId="7" xfId="1" applyNumberFormat="1" applyFont="1" applyFill="1" applyBorder="1" applyAlignment="1">
      <alignment horizontal="center" vertical="center" wrapText="1"/>
    </xf>
    <xf numFmtId="0" fontId="15" fillId="0" borderId="0" xfId="1" applyFont="1" applyFill="1" applyAlignment="1">
      <alignment horizontal="center" vertical="center"/>
    </xf>
    <xf numFmtId="0" fontId="6" fillId="0" borderId="1" xfId="1" applyFont="1" applyFill="1" applyBorder="1" applyAlignment="1">
      <alignment horizontal="center" vertical="top"/>
    </xf>
    <xf numFmtId="0" fontId="6" fillId="0" borderId="5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top" wrapText="1"/>
    </xf>
    <xf numFmtId="3" fontId="6" fillId="0" borderId="5" xfId="1" applyNumberFormat="1" applyFont="1" applyFill="1" applyBorder="1" applyAlignment="1">
      <alignment horizontal="center" vertical="top" wrapText="1"/>
    </xf>
    <xf numFmtId="166" fontId="6" fillId="0" borderId="5" xfId="1" applyNumberFormat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horizontal="center" vertical="center" wrapText="1"/>
    </xf>
    <xf numFmtId="4" fontId="6" fillId="0" borderId="4" xfId="1" applyNumberFormat="1" applyFont="1" applyFill="1" applyBorder="1" applyAlignment="1">
      <alignment horizontal="center" vertical="center" wrapText="1"/>
    </xf>
    <xf numFmtId="4" fontId="6" fillId="0" borderId="3" xfId="1" applyNumberFormat="1" applyFont="1" applyFill="1" applyBorder="1" applyAlignment="1">
      <alignment horizontal="center" vertical="center" wrapText="1"/>
    </xf>
    <xf numFmtId="166" fontId="6" fillId="0" borderId="2" xfId="1" applyNumberFormat="1" applyFont="1" applyFill="1" applyBorder="1" applyAlignment="1">
      <alignment horizontal="center" vertical="center" wrapText="1"/>
    </xf>
    <xf numFmtId="166" fontId="6" fillId="0" borderId="3" xfId="1" applyNumberFormat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6" fillId="0" borderId="5" xfId="1" applyNumberFormat="1" applyFont="1" applyFill="1" applyBorder="1" applyAlignment="1">
      <alignment horizontal="center" vertical="center" wrapText="1"/>
    </xf>
    <xf numFmtId="3" fontId="6" fillId="0" borderId="7" xfId="1" applyNumberFormat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5" xfId="1" applyNumberFormat="1" applyFont="1" applyFill="1" applyBorder="1" applyAlignment="1">
      <alignment horizontal="center" vertical="top" wrapText="1"/>
    </xf>
    <xf numFmtId="4" fontId="6" fillId="0" borderId="7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center" wrapText="1"/>
    </xf>
    <xf numFmtId="4" fontId="6" fillId="0" borderId="6" xfId="1" applyNumberFormat="1" applyFont="1" applyFill="1" applyBorder="1" applyAlignment="1">
      <alignment horizontal="center" vertical="top" wrapText="1"/>
    </xf>
    <xf numFmtId="0" fontId="21" fillId="4" borderId="6" xfId="1" applyFont="1" applyFill="1" applyBorder="1" applyAlignment="1">
      <alignment horizontal="center" vertical="center" textRotation="90" wrapText="1"/>
    </xf>
    <xf numFmtId="0" fontId="21" fillId="0" borderId="6" xfId="1" applyFont="1" applyBorder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wrapText="1"/>
    </xf>
    <xf numFmtId="0" fontId="21" fillId="0" borderId="6" xfId="1" applyFont="1" applyBorder="1" applyAlignment="1">
      <alignment horizontal="center" vertical="center" textRotation="90" wrapText="1"/>
    </xf>
    <xf numFmtId="4" fontId="21" fillId="0" borderId="6" xfId="0" applyNumberFormat="1" applyFont="1" applyFill="1" applyBorder="1" applyAlignment="1">
      <alignment horizontal="center" vertical="center" textRotation="90" wrapText="1"/>
    </xf>
    <xf numFmtId="3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167" fontId="11" fillId="0" borderId="14" xfId="1" applyNumberFormat="1" applyFont="1" applyFill="1" applyBorder="1"/>
    <xf numFmtId="0" fontId="4" fillId="0" borderId="14" xfId="1" applyFont="1" applyFill="1" applyBorder="1" applyAlignment="1">
      <alignment wrapText="1"/>
    </xf>
  </cellXfs>
  <cellStyles count="19">
    <cellStyle name="Обычный" xfId="0" builtinId="0"/>
    <cellStyle name="Обычный 10" xfId="2"/>
    <cellStyle name="Обычный 2" xfId="1"/>
    <cellStyle name="Обычный 2 2" xfId="15"/>
    <cellStyle name="Обычный 2 3" xfId="6"/>
    <cellStyle name="Обычный 2 4" xfId="13"/>
    <cellStyle name="Обычный 3" xfId="3"/>
    <cellStyle name="Обычный 3 2" xfId="12"/>
    <cellStyle name="Обычный 4" xfId="4"/>
    <cellStyle name="Обычный 4 2" xfId="16"/>
    <cellStyle name="Обычный 4 3" xfId="14"/>
    <cellStyle name="Обычный 5" xfId="5"/>
    <cellStyle name="Обычный 5 2" xfId="17"/>
    <cellStyle name="Обычный 6" xfId="18"/>
    <cellStyle name="Процентный 2" xfId="10"/>
    <cellStyle name="Финансовый 2" xfId="11"/>
    <cellStyle name="Финансовый 3" xfId="8"/>
    <cellStyle name="Финансовый 4" xfId="9"/>
    <cellStyle name="Финансовый 4 5" xfId="7"/>
  </cellStyles>
  <dxfs count="1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F1BE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krserver\&#1060;&#1072;&#1081;&#1083;&#1086;&#1086;&#1073;&#1084;&#1077;&#1085;\Users\&#1042;&#1072;&#1089;&#1080;&#1083;&#1080;&#1081;\Desktop\&#1059;&#1078;&#1080;&#1085;&#1089;&#1082;&#1072;&#1103;\&#1056;&#1055;&#1050;&#1056;%20&#1050;&#1055;&#1050;&#1056;\291&#1054;&#1044;%20&#1086;&#1090;%2008072021%202019-21\&#1087;&#1088;&#1086;&#1077;&#1082;&#1090;%20&#1050;&#1055;&#1050;&#1056;%202019-2021%20&#1084;&#1072;&#1081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"/>
      <sheetName val="Приложение №2"/>
      <sheetName val="Прил 2 оконч"/>
      <sheetName val="Лист1"/>
      <sheetName val="Приложение №3"/>
      <sheetName val="ПСД 21"/>
    </sheetNames>
    <sheetDataSet>
      <sheetData sheetId="0">
        <row r="1555">
          <cell r="K1555">
            <v>4154.3999999999996</v>
          </cell>
        </row>
      </sheetData>
      <sheetData sheetId="1"/>
      <sheetData sheetId="2">
        <row r="555">
          <cell r="E555">
            <v>17332985.384287372</v>
          </cell>
        </row>
        <row r="1555">
          <cell r="E1555">
            <v>32445103.894780267</v>
          </cell>
        </row>
        <row r="1750">
          <cell r="E1750">
            <v>3091.5</v>
          </cell>
        </row>
        <row r="1781">
          <cell r="E1781">
            <v>184408.63</v>
          </cell>
        </row>
        <row r="1786">
          <cell r="E1786">
            <v>226810.71999999997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737"/>
  <sheetViews>
    <sheetView showZeros="0" tabSelected="1" view="pageBreakPreview" zoomScale="74" zoomScaleNormal="85" zoomScaleSheetLayoutView="74" workbookViewId="0">
      <pane xSplit="4" ySplit="12" topLeftCell="N13" activePane="bottomRight" state="frozen"/>
      <selection pane="topRight" activeCell="E1" sqref="E1"/>
      <selection pane="bottomLeft" activeCell="A13" sqref="A13"/>
      <selection pane="bottomRight" activeCell="A49" sqref="A49:XFD54"/>
    </sheetView>
  </sheetViews>
  <sheetFormatPr defaultColWidth="9.140625" defaultRowHeight="15" x14ac:dyDescent="0.25"/>
  <cols>
    <col min="1" max="1" width="8.140625" style="9" customWidth="1"/>
    <col min="2" max="2" width="9" style="9" customWidth="1"/>
    <col min="3" max="3" width="25.85546875" style="9" customWidth="1"/>
    <col min="4" max="4" width="78.140625" style="9" customWidth="1"/>
    <col min="5" max="5" width="10.7109375" style="16" hidden="1" customWidth="1"/>
    <col min="6" max="6" width="12.7109375" style="16" hidden="1" customWidth="1"/>
    <col min="7" max="7" width="22.42578125" style="16" hidden="1" customWidth="1"/>
    <col min="8" max="8" width="9" style="16" hidden="1" customWidth="1"/>
    <col min="9" max="9" width="8.7109375" style="16" hidden="1" customWidth="1"/>
    <col min="10" max="10" width="14" style="9" hidden="1" customWidth="1"/>
    <col min="11" max="11" width="17.140625" style="9" hidden="1" customWidth="1"/>
    <col min="12" max="12" width="13.42578125" style="9" hidden="1" customWidth="1"/>
    <col min="13" max="13" width="12.7109375" style="9" hidden="1" customWidth="1"/>
    <col min="14" max="14" width="21" style="9" customWidth="1"/>
    <col min="15" max="15" width="17" style="9" customWidth="1"/>
    <col min="16" max="16" width="20" style="9" customWidth="1"/>
    <col min="17" max="18" width="17.85546875" style="9" customWidth="1"/>
    <col min="19" max="19" width="22.28515625" style="9" customWidth="1"/>
    <col min="20" max="20" width="19" style="9" customWidth="1"/>
    <col min="21" max="22" width="17.140625" style="9" customWidth="1"/>
    <col min="23" max="23" width="17.140625" style="16" customWidth="1"/>
    <col min="24" max="24" width="12.7109375" style="9" hidden="1" customWidth="1"/>
    <col min="25" max="25" width="17.85546875" style="9" hidden="1" customWidth="1"/>
    <col min="26" max="26" width="14.85546875" style="9" hidden="1" customWidth="1"/>
    <col min="27" max="29" width="16.28515625" style="9" hidden="1" customWidth="1"/>
    <col min="30" max="30" width="20.42578125" style="9" hidden="1" customWidth="1"/>
    <col min="31" max="32" width="22.7109375" style="9" hidden="1" customWidth="1"/>
    <col min="33" max="16384" width="9.140625" style="9"/>
  </cols>
  <sheetData>
    <row r="1" spans="1:23" ht="20.25" x14ac:dyDescent="0.3">
      <c r="W1" s="33" t="s">
        <v>0</v>
      </c>
    </row>
    <row r="2" spans="1:23" ht="20.25" x14ac:dyDescent="0.3">
      <c r="N2" s="28"/>
      <c r="W2" s="33" t="s">
        <v>1</v>
      </c>
    </row>
    <row r="3" spans="1:23" ht="20.25" x14ac:dyDescent="0.3">
      <c r="N3" s="28"/>
      <c r="W3" s="33" t="s">
        <v>1434</v>
      </c>
    </row>
    <row r="6" spans="1:23" s="17" customFormat="1" ht="20.25" x14ac:dyDescent="0.25">
      <c r="A6" s="291" t="s">
        <v>2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</row>
    <row r="7" spans="1:23" s="17" customFormat="1" ht="16.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41"/>
      <c r="O7" s="31"/>
      <c r="P7" s="41"/>
      <c r="Q7" s="31"/>
      <c r="R7" s="31"/>
      <c r="S7" s="31"/>
      <c r="T7" s="31"/>
      <c r="U7" s="31"/>
      <c r="V7" s="31"/>
      <c r="W7" s="31"/>
    </row>
    <row r="8" spans="1:23" s="17" customFormat="1" x14ac:dyDescent="0.25">
      <c r="A8" s="32"/>
      <c r="B8" s="32"/>
      <c r="C8" s="32"/>
      <c r="D8" s="32"/>
      <c r="E8" s="42"/>
      <c r="F8" s="42"/>
      <c r="G8" s="42"/>
      <c r="H8" s="42"/>
      <c r="I8" s="43"/>
      <c r="J8" s="44"/>
      <c r="K8" s="44"/>
      <c r="L8" s="44"/>
      <c r="M8" s="45"/>
      <c r="N8" s="46"/>
      <c r="O8" s="46"/>
      <c r="P8" s="46"/>
      <c r="Q8" s="46"/>
      <c r="R8" s="46"/>
      <c r="S8" s="46"/>
      <c r="T8" s="46"/>
      <c r="U8" s="47"/>
      <c r="V8" s="47"/>
      <c r="W8" s="42"/>
    </row>
    <row r="9" spans="1:23" s="18" customFormat="1" ht="14.25" x14ac:dyDescent="0.25">
      <c r="A9" s="292" t="s">
        <v>3</v>
      </c>
      <c r="B9" s="292" t="s">
        <v>3</v>
      </c>
      <c r="C9" s="287" t="s">
        <v>4</v>
      </c>
      <c r="D9" s="287" t="s">
        <v>5</v>
      </c>
      <c r="E9" s="294" t="s">
        <v>6</v>
      </c>
      <c r="F9" s="295"/>
      <c r="G9" s="287" t="s">
        <v>7</v>
      </c>
      <c r="H9" s="287" t="s">
        <v>8</v>
      </c>
      <c r="I9" s="296" t="s">
        <v>9</v>
      </c>
      <c r="J9" s="289" t="s">
        <v>10</v>
      </c>
      <c r="K9" s="302" t="s">
        <v>11</v>
      </c>
      <c r="L9" s="303"/>
      <c r="M9" s="304" t="s">
        <v>12</v>
      </c>
      <c r="N9" s="299" t="s">
        <v>13</v>
      </c>
      <c r="O9" s="300"/>
      <c r="P9" s="300"/>
      <c r="Q9" s="300"/>
      <c r="R9" s="300"/>
      <c r="S9" s="300"/>
      <c r="T9" s="301"/>
      <c r="U9" s="284" t="s">
        <v>14</v>
      </c>
      <c r="V9" s="284" t="s">
        <v>15</v>
      </c>
      <c r="W9" s="287" t="s">
        <v>16</v>
      </c>
    </row>
    <row r="10" spans="1:23" s="18" customFormat="1" ht="14.25" x14ac:dyDescent="0.25">
      <c r="A10" s="293"/>
      <c r="B10" s="293"/>
      <c r="C10" s="288"/>
      <c r="D10" s="288"/>
      <c r="E10" s="287" t="s">
        <v>18</v>
      </c>
      <c r="F10" s="287" t="s">
        <v>19</v>
      </c>
      <c r="G10" s="288"/>
      <c r="H10" s="288"/>
      <c r="I10" s="297"/>
      <c r="J10" s="298"/>
      <c r="K10" s="289" t="s">
        <v>20</v>
      </c>
      <c r="L10" s="289" t="s">
        <v>21</v>
      </c>
      <c r="M10" s="305"/>
      <c r="N10" s="284" t="s">
        <v>22</v>
      </c>
      <c r="O10" s="299" t="s">
        <v>23</v>
      </c>
      <c r="P10" s="300"/>
      <c r="Q10" s="300"/>
      <c r="R10" s="300"/>
      <c r="S10" s="300"/>
      <c r="T10" s="301"/>
      <c r="U10" s="285"/>
      <c r="V10" s="285"/>
      <c r="W10" s="288"/>
    </row>
    <row r="11" spans="1:23" s="18" customFormat="1" ht="71.25" x14ac:dyDescent="0.25">
      <c r="A11" s="293"/>
      <c r="B11" s="293"/>
      <c r="C11" s="288"/>
      <c r="D11" s="288"/>
      <c r="E11" s="288"/>
      <c r="F11" s="288"/>
      <c r="G11" s="288"/>
      <c r="H11" s="288"/>
      <c r="I11" s="297"/>
      <c r="J11" s="290"/>
      <c r="K11" s="290"/>
      <c r="L11" s="290"/>
      <c r="M11" s="306"/>
      <c r="N11" s="286"/>
      <c r="O11" s="30" t="s">
        <v>31</v>
      </c>
      <c r="P11" s="30" t="s">
        <v>32</v>
      </c>
      <c r="Q11" s="30" t="s">
        <v>33</v>
      </c>
      <c r="R11" s="30" t="s">
        <v>34</v>
      </c>
      <c r="S11" s="30" t="s">
        <v>35</v>
      </c>
      <c r="T11" s="30" t="s">
        <v>36</v>
      </c>
      <c r="U11" s="286"/>
      <c r="V11" s="286"/>
      <c r="W11" s="288"/>
    </row>
    <row r="12" spans="1:23" s="19" customFormat="1" ht="14.25" x14ac:dyDescent="0.25">
      <c r="A12" s="293"/>
      <c r="B12" s="293"/>
      <c r="C12" s="288"/>
      <c r="D12" s="288"/>
      <c r="E12" s="288"/>
      <c r="F12" s="288"/>
      <c r="G12" s="288"/>
      <c r="H12" s="288"/>
      <c r="I12" s="297"/>
      <c r="J12" s="187" t="s">
        <v>43</v>
      </c>
      <c r="K12" s="187" t="s">
        <v>43</v>
      </c>
      <c r="L12" s="187" t="s">
        <v>43</v>
      </c>
      <c r="M12" s="121" t="s">
        <v>44</v>
      </c>
      <c r="N12" s="122" t="s">
        <v>45</v>
      </c>
      <c r="O12" s="122" t="s">
        <v>45</v>
      </c>
      <c r="P12" s="122" t="s">
        <v>45</v>
      </c>
      <c r="Q12" s="122" t="s">
        <v>45</v>
      </c>
      <c r="R12" s="122" t="s">
        <v>45</v>
      </c>
      <c r="S12" s="122" t="s">
        <v>45</v>
      </c>
      <c r="T12" s="122" t="s">
        <v>45</v>
      </c>
      <c r="U12" s="122" t="s">
        <v>46</v>
      </c>
      <c r="V12" s="122" t="s">
        <v>46</v>
      </c>
      <c r="W12" s="288"/>
    </row>
    <row r="13" spans="1:23" s="20" customFormat="1" x14ac:dyDescent="0.25">
      <c r="A13" s="143"/>
      <c r="B13" s="144"/>
      <c r="C13" s="144"/>
      <c r="D13" s="144" t="s">
        <v>1308</v>
      </c>
      <c r="E13" s="144"/>
      <c r="F13" s="144"/>
      <c r="G13" s="144"/>
      <c r="H13" s="144"/>
      <c r="I13" s="144"/>
      <c r="J13" s="145">
        <f>J14+J19+J77</f>
        <v>472965.86999999988</v>
      </c>
      <c r="K13" s="145">
        <f t="shared" ref="K13:T13" si="0">K14+K19+K77</f>
        <v>396716.35999999987</v>
      </c>
      <c r="L13" s="145">
        <f t="shared" si="0"/>
        <v>8884.51</v>
      </c>
      <c r="M13" s="145">
        <f t="shared" si="0"/>
        <v>16782</v>
      </c>
      <c r="N13" s="146">
        <f t="shared" si="0"/>
        <v>406201548.04242337</v>
      </c>
      <c r="O13" s="145">
        <f t="shared" si="0"/>
        <v>0</v>
      </c>
      <c r="P13" s="146">
        <f t="shared" si="0"/>
        <v>216176035.32559121</v>
      </c>
      <c r="Q13" s="146">
        <f t="shared" si="0"/>
        <v>4110415.1159999999</v>
      </c>
      <c r="R13" s="146">
        <f t="shared" si="0"/>
        <v>94186412.081197202</v>
      </c>
      <c r="S13" s="146">
        <f t="shared" si="0"/>
        <v>90476309.175955087</v>
      </c>
      <c r="T13" s="146">
        <f t="shared" si="0"/>
        <v>1252376.3436799999</v>
      </c>
      <c r="U13" s="144"/>
      <c r="V13" s="144"/>
      <c r="W13" s="180"/>
    </row>
    <row r="14" spans="1:23" s="20" customFormat="1" x14ac:dyDescent="0.25">
      <c r="A14" s="189"/>
      <c r="B14" s="185"/>
      <c r="C14" s="185"/>
      <c r="D14" s="185" t="s">
        <v>47</v>
      </c>
      <c r="E14" s="185"/>
      <c r="F14" s="185"/>
      <c r="G14" s="185"/>
      <c r="H14" s="185"/>
      <c r="I14" s="185"/>
      <c r="J14" s="179">
        <f>SUM(J15:J18)</f>
        <v>17901.600000000002</v>
      </c>
      <c r="K14" s="179">
        <f t="shared" ref="K14:T14" si="1">SUM(K15:K18)</f>
        <v>14468.24</v>
      </c>
      <c r="L14" s="179">
        <f t="shared" si="1"/>
        <v>1353.6999999999998</v>
      </c>
      <c r="M14" s="179">
        <f t="shared" si="1"/>
        <v>580</v>
      </c>
      <c r="N14" s="188">
        <f t="shared" si="1"/>
        <v>7058584.4499999993</v>
      </c>
      <c r="O14" s="179">
        <f t="shared" si="1"/>
        <v>0</v>
      </c>
      <c r="P14" s="188">
        <f t="shared" si="1"/>
        <v>3240261.926</v>
      </c>
      <c r="Q14" s="188">
        <f t="shared" si="1"/>
        <v>0</v>
      </c>
      <c r="R14" s="188">
        <f t="shared" si="1"/>
        <v>2674916.0839999998</v>
      </c>
      <c r="S14" s="188">
        <f t="shared" si="1"/>
        <v>1143406.44</v>
      </c>
      <c r="T14" s="179">
        <f t="shared" si="1"/>
        <v>0</v>
      </c>
      <c r="U14" s="185"/>
      <c r="V14" s="185"/>
      <c r="W14" s="182"/>
    </row>
    <row r="15" spans="1:23" ht="15" customHeight="1" x14ac:dyDescent="0.25">
      <c r="A15" s="5">
        <v>1</v>
      </c>
      <c r="B15" s="23">
        <v>1</v>
      </c>
      <c r="C15" s="23" t="s">
        <v>1452</v>
      </c>
      <c r="D15" s="23" t="s">
        <v>49</v>
      </c>
      <c r="E15" s="49">
        <v>1984</v>
      </c>
      <c r="F15" s="49">
        <v>2017</v>
      </c>
      <c r="G15" s="6" t="s">
        <v>1456</v>
      </c>
      <c r="H15" s="49">
        <v>5</v>
      </c>
      <c r="I15" s="49">
        <v>5</v>
      </c>
      <c r="J15" s="1">
        <v>5851.8</v>
      </c>
      <c r="K15" s="1">
        <v>5073.5</v>
      </c>
      <c r="L15" s="1">
        <v>0</v>
      </c>
      <c r="M15" s="50">
        <v>171</v>
      </c>
      <c r="N15" s="27">
        <v>1176714.67</v>
      </c>
      <c r="O15" s="1"/>
      <c r="P15" s="1">
        <v>0</v>
      </c>
      <c r="Q15" s="1"/>
      <c r="R15" s="1">
        <v>1176714.67</v>
      </c>
      <c r="S15" s="1">
        <v>0</v>
      </c>
      <c r="T15" s="1">
        <v>0</v>
      </c>
      <c r="U15" s="1">
        <f>$N15/($K15+$L15)</f>
        <v>231.93351138267468</v>
      </c>
      <c r="V15" s="1">
        <f>$N15/($K15+$L15)</f>
        <v>231.93351138267468</v>
      </c>
      <c r="W15" s="51">
        <v>2019</v>
      </c>
    </row>
    <row r="16" spans="1:23" ht="15" customHeight="1" x14ac:dyDescent="0.25">
      <c r="A16" s="5">
        <f t="shared" ref="A16:B18" si="2">A15+1</f>
        <v>2</v>
      </c>
      <c r="B16" s="23">
        <f t="shared" si="2"/>
        <v>2</v>
      </c>
      <c r="C16" s="23" t="s">
        <v>1452</v>
      </c>
      <c r="D16" s="23" t="s">
        <v>51</v>
      </c>
      <c r="E16" s="49">
        <v>1984</v>
      </c>
      <c r="F16" s="49">
        <v>2017</v>
      </c>
      <c r="G16" s="6" t="s">
        <v>1456</v>
      </c>
      <c r="H16" s="49">
        <v>5</v>
      </c>
      <c r="I16" s="49">
        <v>5</v>
      </c>
      <c r="J16" s="1">
        <v>5761.1</v>
      </c>
      <c r="K16" s="1">
        <v>4905.8999999999996</v>
      </c>
      <c r="L16" s="1">
        <v>0</v>
      </c>
      <c r="M16" s="50">
        <v>212</v>
      </c>
      <c r="N16" s="27">
        <v>1164901.44</v>
      </c>
      <c r="O16" s="1"/>
      <c r="P16" s="1">
        <v>0</v>
      </c>
      <c r="Q16" s="1"/>
      <c r="R16" s="1">
        <v>1164901.44</v>
      </c>
      <c r="S16" s="1"/>
      <c r="T16" s="1">
        <v>0</v>
      </c>
      <c r="U16" s="1">
        <f t="shared" ref="U16:V31" si="3">$N16/($K16+$L16)</f>
        <v>237.44907967956951</v>
      </c>
      <c r="V16" s="1">
        <f t="shared" si="3"/>
        <v>237.44907967956951</v>
      </c>
      <c r="W16" s="51">
        <v>2019</v>
      </c>
    </row>
    <row r="17" spans="1:23" ht="15" customHeight="1" x14ac:dyDescent="0.25">
      <c r="A17" s="5">
        <f t="shared" si="2"/>
        <v>3</v>
      </c>
      <c r="B17" s="23">
        <f t="shared" si="2"/>
        <v>3</v>
      </c>
      <c r="C17" s="23" t="s">
        <v>59</v>
      </c>
      <c r="D17" s="23" t="s">
        <v>63</v>
      </c>
      <c r="E17" s="49">
        <v>1967</v>
      </c>
      <c r="F17" s="49">
        <v>2016</v>
      </c>
      <c r="G17" s="49" t="s">
        <v>62</v>
      </c>
      <c r="H17" s="49">
        <v>4</v>
      </c>
      <c r="I17" s="49">
        <v>6</v>
      </c>
      <c r="J17" s="1">
        <v>4047.4</v>
      </c>
      <c r="K17" s="1">
        <v>2520.1</v>
      </c>
      <c r="L17" s="1">
        <v>1289.0999999999999</v>
      </c>
      <c r="M17" s="50">
        <v>102</v>
      </c>
      <c r="N17" s="27">
        <v>3037235.83</v>
      </c>
      <c r="O17" s="1"/>
      <c r="P17" s="1">
        <v>2744892.8659999999</v>
      </c>
      <c r="Q17" s="1"/>
      <c r="R17" s="1">
        <v>292342.96400000004</v>
      </c>
      <c r="S17" s="1"/>
      <c r="T17" s="1">
        <v>0</v>
      </c>
      <c r="U17" s="1">
        <f t="shared" si="3"/>
        <v>797.34217946025421</v>
      </c>
      <c r="V17" s="1">
        <f t="shared" si="3"/>
        <v>797.34217946025421</v>
      </c>
      <c r="W17" s="51">
        <v>2019</v>
      </c>
    </row>
    <row r="18" spans="1:23" ht="15" customHeight="1" x14ac:dyDescent="0.25">
      <c r="A18" s="5">
        <f t="shared" si="2"/>
        <v>4</v>
      </c>
      <c r="B18" s="23">
        <f t="shared" si="2"/>
        <v>4</v>
      </c>
      <c r="C18" s="3" t="s">
        <v>59</v>
      </c>
      <c r="D18" s="3" t="s">
        <v>70</v>
      </c>
      <c r="E18" s="6">
        <v>1971</v>
      </c>
      <c r="F18" s="6">
        <v>2017</v>
      </c>
      <c r="G18" s="6" t="s">
        <v>62</v>
      </c>
      <c r="H18" s="6">
        <v>4</v>
      </c>
      <c r="I18" s="6">
        <v>3</v>
      </c>
      <c r="J18" s="29">
        <v>2241.3000000000002</v>
      </c>
      <c r="K18" s="29">
        <v>1968.74</v>
      </c>
      <c r="L18" s="29">
        <v>64.599999999999994</v>
      </c>
      <c r="M18" s="7">
        <v>95</v>
      </c>
      <c r="N18" s="27">
        <v>1679732.5099999998</v>
      </c>
      <c r="O18" s="29"/>
      <c r="P18" s="1">
        <v>495369.05999999982</v>
      </c>
      <c r="Q18" s="29"/>
      <c r="R18" s="29">
        <v>40957.01</v>
      </c>
      <c r="S18" s="29">
        <v>1143406.44</v>
      </c>
      <c r="T18" s="29">
        <v>0</v>
      </c>
      <c r="U18" s="1">
        <f t="shared" si="3"/>
        <v>826.09524722869753</v>
      </c>
      <c r="V18" s="1">
        <f t="shared" si="3"/>
        <v>826.09524722869753</v>
      </c>
      <c r="W18" s="8">
        <v>2019</v>
      </c>
    </row>
    <row r="19" spans="1:23" x14ac:dyDescent="0.25">
      <c r="A19" s="64"/>
      <c r="B19" s="65"/>
      <c r="C19" s="65"/>
      <c r="D19" s="67" t="s">
        <v>73</v>
      </c>
      <c r="E19" s="68"/>
      <c r="F19" s="68"/>
      <c r="G19" s="68"/>
      <c r="H19" s="68"/>
      <c r="I19" s="68"/>
      <c r="J19" s="69">
        <f t="shared" ref="J19:T19" si="4">SUM(J20:J76)</f>
        <v>185983.24999999997</v>
      </c>
      <c r="K19" s="69">
        <f t="shared" si="4"/>
        <v>156935.44999999998</v>
      </c>
      <c r="L19" s="69">
        <f t="shared" si="4"/>
        <v>3969.4</v>
      </c>
      <c r="M19" s="69">
        <f t="shared" si="4"/>
        <v>6710</v>
      </c>
      <c r="N19" s="70">
        <f t="shared" si="4"/>
        <v>151394812.50242341</v>
      </c>
      <c r="O19" s="69">
        <f t="shared" si="4"/>
        <v>0</v>
      </c>
      <c r="P19" s="69">
        <f t="shared" si="4"/>
        <v>88579450.197511241</v>
      </c>
      <c r="Q19" s="69">
        <f t="shared" si="4"/>
        <v>2393015.1159999999</v>
      </c>
      <c r="R19" s="69">
        <f t="shared" si="4"/>
        <v>31156880.932357144</v>
      </c>
      <c r="S19" s="69">
        <f t="shared" si="4"/>
        <v>28623110.626555081</v>
      </c>
      <c r="T19" s="69">
        <f t="shared" si="4"/>
        <v>642355.63000000012</v>
      </c>
      <c r="U19" s="71"/>
      <c r="V19" s="71"/>
      <c r="W19" s="72"/>
    </row>
    <row r="20" spans="1:23" s="39" customFormat="1" ht="15" customHeight="1" x14ac:dyDescent="0.25">
      <c r="A20" s="5">
        <f>A18+1</f>
        <v>5</v>
      </c>
      <c r="B20" s="23">
        <v>1</v>
      </c>
      <c r="C20" s="3" t="s">
        <v>75</v>
      </c>
      <c r="D20" s="3" t="s">
        <v>77</v>
      </c>
      <c r="E20" s="6">
        <v>1993</v>
      </c>
      <c r="F20" s="6">
        <v>2013</v>
      </c>
      <c r="G20" s="6" t="s">
        <v>62</v>
      </c>
      <c r="H20" s="6">
        <v>9</v>
      </c>
      <c r="I20" s="6">
        <v>1</v>
      </c>
      <c r="J20" s="29">
        <v>4065.2</v>
      </c>
      <c r="K20" s="29">
        <v>2715.9</v>
      </c>
      <c r="L20" s="29">
        <v>0</v>
      </c>
      <c r="M20" s="7">
        <v>97</v>
      </c>
      <c r="N20" s="27">
        <v>1762234.81</v>
      </c>
      <c r="O20" s="29"/>
      <c r="P20" s="1">
        <v>21004.296000000089</v>
      </c>
      <c r="Q20" s="1"/>
      <c r="R20" s="1">
        <v>955818.8</v>
      </c>
      <c r="S20" s="1">
        <v>785411.71399999992</v>
      </c>
      <c r="T20" s="29">
        <v>0</v>
      </c>
      <c r="U20" s="1">
        <f t="shared" si="3"/>
        <v>648.85850362679037</v>
      </c>
      <c r="V20" s="1">
        <f t="shared" si="3"/>
        <v>648.85850362679037</v>
      </c>
      <c r="W20" s="8">
        <v>2019</v>
      </c>
    </row>
    <row r="21" spans="1:23" s="40" customFormat="1" ht="15" customHeight="1" x14ac:dyDescent="0.25">
      <c r="A21" s="5">
        <f>A20+1</f>
        <v>6</v>
      </c>
      <c r="B21" s="23">
        <f>B20+1</f>
        <v>2</v>
      </c>
      <c r="C21" s="3" t="s">
        <v>75</v>
      </c>
      <c r="D21" s="3" t="s">
        <v>79</v>
      </c>
      <c r="E21" s="6">
        <v>1993</v>
      </c>
      <c r="F21" s="6">
        <v>2013</v>
      </c>
      <c r="G21" s="6" t="s">
        <v>62</v>
      </c>
      <c r="H21" s="6">
        <v>9</v>
      </c>
      <c r="I21" s="6">
        <v>5</v>
      </c>
      <c r="J21" s="29">
        <v>19441.7</v>
      </c>
      <c r="K21" s="29">
        <v>13168.6</v>
      </c>
      <c r="L21" s="29">
        <v>0</v>
      </c>
      <c r="M21" s="7">
        <v>478</v>
      </c>
      <c r="N21" s="27">
        <v>7896576.0999999996</v>
      </c>
      <c r="O21" s="29"/>
      <c r="P21" s="1">
        <v>118789.06</v>
      </c>
      <c r="Q21" s="1"/>
      <c r="R21" s="1">
        <v>4892369.7628000006</v>
      </c>
      <c r="S21" s="1">
        <v>2885417.2771999994</v>
      </c>
      <c r="T21" s="29"/>
      <c r="U21" s="1">
        <f t="shared" si="3"/>
        <v>599.65190680862042</v>
      </c>
      <c r="V21" s="1">
        <f t="shared" si="3"/>
        <v>599.65190680862042</v>
      </c>
      <c r="W21" s="8">
        <v>2019</v>
      </c>
    </row>
    <row r="22" spans="1:23" ht="15" customHeight="1" x14ac:dyDescent="0.25">
      <c r="A22" s="5">
        <f t="shared" ref="A22:A76" si="5">A21+1</f>
        <v>7</v>
      </c>
      <c r="B22" s="23">
        <f t="shared" ref="B22:B76" si="6">B21+1</f>
        <v>3</v>
      </c>
      <c r="C22" s="3" t="s">
        <v>1452</v>
      </c>
      <c r="D22" s="3" t="s">
        <v>83</v>
      </c>
      <c r="E22" s="6">
        <v>1990</v>
      </c>
      <c r="F22" s="6">
        <v>2017</v>
      </c>
      <c r="G22" s="6" t="s">
        <v>1456</v>
      </c>
      <c r="H22" s="6">
        <v>9</v>
      </c>
      <c r="I22" s="6">
        <v>1</v>
      </c>
      <c r="J22" s="29">
        <v>3216.7</v>
      </c>
      <c r="K22" s="29">
        <v>3437.8</v>
      </c>
      <c r="L22" s="29">
        <v>0</v>
      </c>
      <c r="M22" s="7">
        <v>101</v>
      </c>
      <c r="N22" s="27">
        <v>670462.52</v>
      </c>
      <c r="O22" s="29"/>
      <c r="P22" s="1">
        <v>450226.98000000004</v>
      </c>
      <c r="Q22" s="1"/>
      <c r="R22" s="1">
        <v>220235.53999999998</v>
      </c>
      <c r="S22" s="1"/>
      <c r="T22" s="29">
        <v>0</v>
      </c>
      <c r="U22" s="1">
        <f t="shared" si="3"/>
        <v>195.02662167665366</v>
      </c>
      <c r="V22" s="1">
        <f t="shared" si="3"/>
        <v>195.02662167665366</v>
      </c>
      <c r="W22" s="8">
        <v>2019</v>
      </c>
    </row>
    <row r="23" spans="1:23" ht="15" customHeight="1" x14ac:dyDescent="0.25">
      <c r="A23" s="5">
        <f t="shared" si="5"/>
        <v>8</v>
      </c>
      <c r="B23" s="23">
        <f t="shared" si="6"/>
        <v>4</v>
      </c>
      <c r="C23" s="3" t="s">
        <v>1452</v>
      </c>
      <c r="D23" s="3" t="s">
        <v>86</v>
      </c>
      <c r="E23" s="6">
        <v>1991</v>
      </c>
      <c r="F23" s="6">
        <v>1991</v>
      </c>
      <c r="G23" s="6" t="s">
        <v>1456</v>
      </c>
      <c r="H23" s="6">
        <v>5</v>
      </c>
      <c r="I23" s="6">
        <v>8</v>
      </c>
      <c r="J23" s="29">
        <v>7532.7</v>
      </c>
      <c r="K23" s="29">
        <v>6522.5</v>
      </c>
      <c r="L23" s="29">
        <v>98.2</v>
      </c>
      <c r="M23" s="7">
        <v>288</v>
      </c>
      <c r="N23" s="27">
        <v>1071661.0900000001</v>
      </c>
      <c r="O23" s="29"/>
      <c r="P23" s="1">
        <v>755720.60679999995</v>
      </c>
      <c r="Q23" s="1"/>
      <c r="R23" s="1">
        <v>279120.21891428571</v>
      </c>
      <c r="S23" s="1">
        <v>36820.264285714307</v>
      </c>
      <c r="T23" s="29"/>
      <c r="U23" s="1">
        <f t="shared" si="3"/>
        <v>161.86522422100384</v>
      </c>
      <c r="V23" s="1">
        <f t="shared" si="3"/>
        <v>161.86522422100384</v>
      </c>
      <c r="W23" s="8">
        <v>2019</v>
      </c>
    </row>
    <row r="24" spans="1:23" ht="15" customHeight="1" x14ac:dyDescent="0.25">
      <c r="A24" s="5">
        <f t="shared" si="5"/>
        <v>9</v>
      </c>
      <c r="B24" s="23">
        <f t="shared" si="6"/>
        <v>5</v>
      </c>
      <c r="C24" s="3" t="s">
        <v>1452</v>
      </c>
      <c r="D24" s="3" t="s">
        <v>52</v>
      </c>
      <c r="E24" s="6">
        <v>1993</v>
      </c>
      <c r="F24" s="6">
        <v>2017</v>
      </c>
      <c r="G24" s="6" t="s">
        <v>1456</v>
      </c>
      <c r="H24" s="6">
        <v>5</v>
      </c>
      <c r="I24" s="6">
        <v>6</v>
      </c>
      <c r="J24" s="29">
        <v>5206.7</v>
      </c>
      <c r="K24" s="29">
        <v>4608.6000000000004</v>
      </c>
      <c r="L24" s="29">
        <v>0</v>
      </c>
      <c r="M24" s="7">
        <v>212</v>
      </c>
      <c r="N24" s="27">
        <v>1180417.8099999998</v>
      </c>
      <c r="O24" s="29"/>
      <c r="P24" s="1">
        <v>691586.87</v>
      </c>
      <c r="Q24" s="1"/>
      <c r="R24" s="1">
        <v>488830.93999999983</v>
      </c>
      <c r="S24" s="1">
        <v>0</v>
      </c>
      <c r="T24" s="29">
        <v>0</v>
      </c>
      <c r="U24" s="1">
        <f t="shared" si="3"/>
        <v>256.13370871848275</v>
      </c>
      <c r="V24" s="1">
        <f t="shared" si="3"/>
        <v>256.13370871848275</v>
      </c>
      <c r="W24" s="8">
        <v>2019</v>
      </c>
    </row>
    <row r="25" spans="1:23" ht="15" customHeight="1" x14ac:dyDescent="0.25">
      <c r="A25" s="5">
        <f t="shared" si="5"/>
        <v>10</v>
      </c>
      <c r="B25" s="23">
        <f t="shared" si="6"/>
        <v>6</v>
      </c>
      <c r="C25" s="3" t="s">
        <v>1452</v>
      </c>
      <c r="D25" s="3" t="s">
        <v>94</v>
      </c>
      <c r="E25" s="6">
        <v>1991</v>
      </c>
      <c r="F25" s="6">
        <v>2017</v>
      </c>
      <c r="G25" s="6" t="s">
        <v>50</v>
      </c>
      <c r="H25" s="6">
        <v>5</v>
      </c>
      <c r="I25" s="6">
        <v>6</v>
      </c>
      <c r="J25" s="29">
        <v>4805.7</v>
      </c>
      <c r="K25" s="29">
        <v>4575.6000000000004</v>
      </c>
      <c r="L25" s="29">
        <v>0</v>
      </c>
      <c r="M25" s="7">
        <v>204</v>
      </c>
      <c r="N25" s="27">
        <v>1180417.8099999998</v>
      </c>
      <c r="O25" s="29"/>
      <c r="P25" s="1">
        <v>20641.57</v>
      </c>
      <c r="Q25" s="1"/>
      <c r="R25" s="1">
        <v>480027.83</v>
      </c>
      <c r="S25" s="1">
        <v>679748.40999999968</v>
      </c>
      <c r="T25" s="29"/>
      <c r="U25" s="1">
        <f t="shared" si="3"/>
        <v>257.98098828568925</v>
      </c>
      <c r="V25" s="1">
        <f t="shared" si="3"/>
        <v>257.98098828568925</v>
      </c>
      <c r="W25" s="8">
        <v>2019</v>
      </c>
    </row>
    <row r="26" spans="1:23" ht="15" customHeight="1" x14ac:dyDescent="0.25">
      <c r="A26" s="5">
        <f t="shared" si="5"/>
        <v>11</v>
      </c>
      <c r="B26" s="23">
        <f t="shared" si="6"/>
        <v>7</v>
      </c>
      <c r="C26" s="3" t="s">
        <v>1452</v>
      </c>
      <c r="D26" s="3" t="s">
        <v>95</v>
      </c>
      <c r="E26" s="6">
        <v>1990</v>
      </c>
      <c r="F26" s="6">
        <v>2017</v>
      </c>
      <c r="G26" s="6" t="s">
        <v>1456</v>
      </c>
      <c r="H26" s="6">
        <v>5</v>
      </c>
      <c r="I26" s="6">
        <v>8</v>
      </c>
      <c r="J26" s="29">
        <v>6838</v>
      </c>
      <c r="K26" s="29">
        <v>6166.1</v>
      </c>
      <c r="L26" s="29">
        <v>0</v>
      </c>
      <c r="M26" s="7">
        <v>262</v>
      </c>
      <c r="N26" s="27">
        <v>1533080.6800000002</v>
      </c>
      <c r="O26" s="29"/>
      <c r="P26" s="1"/>
      <c r="Q26" s="1"/>
      <c r="R26" s="1">
        <v>645047.99</v>
      </c>
      <c r="S26" s="1">
        <v>888032.69000000018</v>
      </c>
      <c r="T26" s="29"/>
      <c r="U26" s="1">
        <f t="shared" si="3"/>
        <v>248.63052496715915</v>
      </c>
      <c r="V26" s="1">
        <f t="shared" si="3"/>
        <v>248.63052496715915</v>
      </c>
      <c r="W26" s="8">
        <v>2019</v>
      </c>
    </row>
    <row r="27" spans="1:23" ht="15" customHeight="1" x14ac:dyDescent="0.25">
      <c r="A27" s="5">
        <f t="shared" si="5"/>
        <v>12</v>
      </c>
      <c r="B27" s="23">
        <f t="shared" si="6"/>
        <v>8</v>
      </c>
      <c r="C27" s="3" t="s">
        <v>1452</v>
      </c>
      <c r="D27" s="3" t="s">
        <v>96</v>
      </c>
      <c r="E27" s="6">
        <v>1991</v>
      </c>
      <c r="F27" s="6">
        <v>2017</v>
      </c>
      <c r="G27" s="6" t="s">
        <v>1456</v>
      </c>
      <c r="H27" s="6">
        <v>9</v>
      </c>
      <c r="I27" s="6">
        <v>1</v>
      </c>
      <c r="J27" s="29">
        <v>3222.4</v>
      </c>
      <c r="K27" s="29">
        <v>2756.6</v>
      </c>
      <c r="L27" s="29">
        <v>0</v>
      </c>
      <c r="M27" s="7">
        <v>108</v>
      </c>
      <c r="N27" s="27">
        <v>595755.05000000005</v>
      </c>
      <c r="O27" s="29"/>
      <c r="P27" s="1">
        <v>452846.75999999995</v>
      </c>
      <c r="Q27" s="1"/>
      <c r="R27" s="1">
        <v>142908.2900000001</v>
      </c>
      <c r="S27" s="1"/>
      <c r="T27" s="29"/>
      <c r="U27" s="1">
        <f t="shared" si="3"/>
        <v>216.11951316839588</v>
      </c>
      <c r="V27" s="1">
        <f t="shared" si="3"/>
        <v>216.11951316839588</v>
      </c>
      <c r="W27" s="8">
        <v>2019</v>
      </c>
    </row>
    <row r="28" spans="1:23" ht="15" customHeight="1" x14ac:dyDescent="0.25">
      <c r="A28" s="5">
        <f t="shared" si="5"/>
        <v>13</v>
      </c>
      <c r="B28" s="23">
        <f t="shared" si="6"/>
        <v>9</v>
      </c>
      <c r="C28" s="3" t="s">
        <v>1452</v>
      </c>
      <c r="D28" s="3" t="s">
        <v>97</v>
      </c>
      <c r="E28" s="6">
        <v>1994</v>
      </c>
      <c r="F28" s="6">
        <v>2017</v>
      </c>
      <c r="G28" s="6" t="s">
        <v>1456</v>
      </c>
      <c r="H28" s="6">
        <v>5</v>
      </c>
      <c r="I28" s="6">
        <v>6</v>
      </c>
      <c r="J28" s="29">
        <v>5168.5</v>
      </c>
      <c r="K28" s="29">
        <v>4574.8</v>
      </c>
      <c r="L28" s="29">
        <v>0</v>
      </c>
      <c r="M28" s="7">
        <v>191</v>
      </c>
      <c r="N28" s="27">
        <v>654299.28</v>
      </c>
      <c r="O28" s="29"/>
      <c r="P28" s="1">
        <v>152651.51</v>
      </c>
      <c r="Q28" s="1"/>
      <c r="R28" s="1">
        <v>501647.77</v>
      </c>
      <c r="S28" s="1">
        <v>0</v>
      </c>
      <c r="T28" s="29">
        <v>0</v>
      </c>
      <c r="U28" s="1">
        <f t="shared" si="3"/>
        <v>143.02248841479408</v>
      </c>
      <c r="V28" s="1">
        <f t="shared" si="3"/>
        <v>143.02248841479408</v>
      </c>
      <c r="W28" s="8">
        <v>2019</v>
      </c>
    </row>
    <row r="29" spans="1:23" ht="15" customHeight="1" x14ac:dyDescent="0.25">
      <c r="A29" s="5">
        <f t="shared" si="5"/>
        <v>14</v>
      </c>
      <c r="B29" s="23">
        <f t="shared" si="6"/>
        <v>10</v>
      </c>
      <c r="C29" s="3" t="s">
        <v>1452</v>
      </c>
      <c r="D29" s="3" t="s">
        <v>98</v>
      </c>
      <c r="E29" s="6">
        <v>1990</v>
      </c>
      <c r="F29" s="6">
        <v>2017</v>
      </c>
      <c r="G29" s="6" t="s">
        <v>1456</v>
      </c>
      <c r="H29" s="6">
        <v>9</v>
      </c>
      <c r="I29" s="6">
        <v>1</v>
      </c>
      <c r="J29" s="29">
        <v>4523.2</v>
      </c>
      <c r="K29" s="29">
        <v>3829.6</v>
      </c>
      <c r="L29" s="29">
        <v>51.1</v>
      </c>
      <c r="M29" s="7">
        <v>160</v>
      </c>
      <c r="N29" s="27">
        <v>728506.13</v>
      </c>
      <c r="O29" s="29"/>
      <c r="P29" s="1">
        <v>0</v>
      </c>
      <c r="Q29" s="1"/>
      <c r="R29" s="1">
        <v>728506.13</v>
      </c>
      <c r="S29" s="1"/>
      <c r="T29" s="29">
        <v>0</v>
      </c>
      <c r="U29" s="1">
        <f t="shared" si="3"/>
        <v>187.72544386322056</v>
      </c>
      <c r="V29" s="1">
        <f t="shared" si="3"/>
        <v>187.72544386322056</v>
      </c>
      <c r="W29" s="8">
        <v>2019</v>
      </c>
    </row>
    <row r="30" spans="1:23" ht="15" customHeight="1" x14ac:dyDescent="0.25">
      <c r="A30" s="5">
        <f t="shared" si="5"/>
        <v>15</v>
      </c>
      <c r="B30" s="23">
        <f t="shared" si="6"/>
        <v>11</v>
      </c>
      <c r="C30" s="3" t="s">
        <v>1452</v>
      </c>
      <c r="D30" s="3" t="s">
        <v>99</v>
      </c>
      <c r="E30" s="6">
        <v>1991</v>
      </c>
      <c r="F30" s="6">
        <v>2017</v>
      </c>
      <c r="G30" s="6" t="s">
        <v>1456</v>
      </c>
      <c r="H30" s="6">
        <v>9</v>
      </c>
      <c r="I30" s="6">
        <v>1</v>
      </c>
      <c r="J30" s="29">
        <v>3271</v>
      </c>
      <c r="K30" s="29">
        <v>2823.5</v>
      </c>
      <c r="L30" s="29">
        <v>0</v>
      </c>
      <c r="M30" s="7">
        <v>93</v>
      </c>
      <c r="N30" s="27">
        <v>607834.42999999993</v>
      </c>
      <c r="O30" s="29"/>
      <c r="P30" s="1"/>
      <c r="Q30" s="1"/>
      <c r="R30" s="1">
        <v>156005.01999999999</v>
      </c>
      <c r="S30" s="1">
        <v>451829.40999999992</v>
      </c>
      <c r="T30" s="29"/>
      <c r="U30" s="1">
        <f t="shared" si="3"/>
        <v>215.27693642642109</v>
      </c>
      <c r="V30" s="1">
        <f t="shared" si="3"/>
        <v>215.27693642642109</v>
      </c>
      <c r="W30" s="8">
        <v>2019</v>
      </c>
    </row>
    <row r="31" spans="1:23" ht="15" customHeight="1" x14ac:dyDescent="0.25">
      <c r="A31" s="5">
        <f t="shared" si="5"/>
        <v>16</v>
      </c>
      <c r="B31" s="23">
        <f t="shared" si="6"/>
        <v>12</v>
      </c>
      <c r="C31" s="3" t="s">
        <v>1452</v>
      </c>
      <c r="D31" s="3" t="s">
        <v>101</v>
      </c>
      <c r="E31" s="6">
        <v>1991</v>
      </c>
      <c r="F31" s="6">
        <v>2009</v>
      </c>
      <c r="G31" s="6" t="s">
        <v>1456</v>
      </c>
      <c r="H31" s="6">
        <v>5</v>
      </c>
      <c r="I31" s="6">
        <v>2</v>
      </c>
      <c r="J31" s="29">
        <v>3315.2</v>
      </c>
      <c r="K31" s="29">
        <v>2626.1</v>
      </c>
      <c r="L31" s="29">
        <v>190.1</v>
      </c>
      <c r="M31" s="7">
        <v>88</v>
      </c>
      <c r="N31" s="27">
        <v>1259773.46</v>
      </c>
      <c r="O31" s="29"/>
      <c r="P31" s="1">
        <v>429785.97400000005</v>
      </c>
      <c r="Q31" s="1"/>
      <c r="R31" s="1">
        <v>829987.48599999992</v>
      </c>
      <c r="S31" s="1"/>
      <c r="T31" s="29">
        <v>0</v>
      </c>
      <c r="U31" s="1">
        <f t="shared" si="3"/>
        <v>447.33096370996378</v>
      </c>
      <c r="V31" s="1">
        <f t="shared" si="3"/>
        <v>447.33096370996378</v>
      </c>
      <c r="W31" s="8">
        <v>2019</v>
      </c>
    </row>
    <row r="32" spans="1:23" ht="15" customHeight="1" x14ac:dyDescent="0.25">
      <c r="A32" s="5">
        <f t="shared" si="5"/>
        <v>17</v>
      </c>
      <c r="B32" s="23">
        <f t="shared" si="6"/>
        <v>13</v>
      </c>
      <c r="C32" s="3" t="s">
        <v>1452</v>
      </c>
      <c r="D32" s="3" t="s">
        <v>102</v>
      </c>
      <c r="E32" s="6">
        <v>1991</v>
      </c>
      <c r="F32" s="6">
        <v>2017</v>
      </c>
      <c r="G32" s="6" t="s">
        <v>1456</v>
      </c>
      <c r="H32" s="6">
        <v>9</v>
      </c>
      <c r="I32" s="6">
        <v>1</v>
      </c>
      <c r="J32" s="29">
        <v>2891.6</v>
      </c>
      <c r="K32" s="29">
        <v>2275.6</v>
      </c>
      <c r="L32" s="29">
        <v>121.8</v>
      </c>
      <c r="M32" s="7">
        <v>87</v>
      </c>
      <c r="N32" s="27">
        <v>584960.52518064866</v>
      </c>
      <c r="O32" s="29"/>
      <c r="P32" s="1"/>
      <c r="Q32" s="1"/>
      <c r="R32" s="1">
        <v>175546.73</v>
      </c>
      <c r="S32" s="1">
        <v>409413.79518064868</v>
      </c>
      <c r="T32" s="29"/>
      <c r="U32" s="1">
        <f t="shared" ref="U32:V79" si="7">$N32/($K32+$L32)</f>
        <v>243.99788319873556</v>
      </c>
      <c r="V32" s="1">
        <f t="shared" si="7"/>
        <v>243.99788319873556</v>
      </c>
      <c r="W32" s="8">
        <v>2019</v>
      </c>
    </row>
    <row r="33" spans="1:23" ht="15" customHeight="1" x14ac:dyDescent="0.25">
      <c r="A33" s="5">
        <f t="shared" si="5"/>
        <v>18</v>
      </c>
      <c r="B33" s="23">
        <f t="shared" si="6"/>
        <v>14</v>
      </c>
      <c r="C33" s="3" t="s">
        <v>104</v>
      </c>
      <c r="D33" s="3" t="s">
        <v>106</v>
      </c>
      <c r="E33" s="6">
        <v>1979</v>
      </c>
      <c r="F33" s="6">
        <v>2013</v>
      </c>
      <c r="G33" s="6" t="s">
        <v>50</v>
      </c>
      <c r="H33" s="6">
        <v>5</v>
      </c>
      <c r="I33" s="6">
        <v>4</v>
      </c>
      <c r="J33" s="29">
        <v>2793.1</v>
      </c>
      <c r="K33" s="29">
        <v>2478.8000000000002</v>
      </c>
      <c r="L33" s="29">
        <v>0</v>
      </c>
      <c r="M33" s="7">
        <v>97</v>
      </c>
      <c r="N33" s="27">
        <v>192915.02</v>
      </c>
      <c r="O33" s="29"/>
      <c r="P33" s="1">
        <v>0</v>
      </c>
      <c r="Q33" s="1"/>
      <c r="R33" s="1">
        <v>192915.02</v>
      </c>
      <c r="S33" s="1">
        <v>0</v>
      </c>
      <c r="T33" s="29">
        <v>0</v>
      </c>
      <c r="U33" s="1">
        <f t="shared" si="7"/>
        <v>77.825972244634485</v>
      </c>
      <c r="V33" s="1">
        <f t="shared" si="7"/>
        <v>77.825972244634485</v>
      </c>
      <c r="W33" s="8">
        <v>2019</v>
      </c>
    </row>
    <row r="34" spans="1:23" ht="15" customHeight="1" x14ac:dyDescent="0.25">
      <c r="A34" s="5">
        <f t="shared" si="5"/>
        <v>19</v>
      </c>
      <c r="B34" s="23">
        <f t="shared" si="6"/>
        <v>15</v>
      </c>
      <c r="C34" s="3" t="s">
        <v>104</v>
      </c>
      <c r="D34" s="3" t="s">
        <v>131</v>
      </c>
      <c r="E34" s="6">
        <v>1984</v>
      </c>
      <c r="F34" s="6">
        <v>1984</v>
      </c>
      <c r="G34" s="6" t="s">
        <v>50</v>
      </c>
      <c r="H34" s="6">
        <v>2</v>
      </c>
      <c r="I34" s="6">
        <v>1</v>
      </c>
      <c r="J34" s="29">
        <v>594.9</v>
      </c>
      <c r="K34" s="29">
        <v>463.2</v>
      </c>
      <c r="L34" s="29">
        <v>0</v>
      </c>
      <c r="M34" s="7">
        <v>47</v>
      </c>
      <c r="N34" s="27">
        <v>2306999.1399999997</v>
      </c>
      <c r="O34" s="29"/>
      <c r="P34" s="1">
        <v>2055993.0599999994</v>
      </c>
      <c r="Q34" s="1">
        <v>0</v>
      </c>
      <c r="R34" s="1">
        <v>114408.24</v>
      </c>
      <c r="S34" s="1">
        <v>136597.84</v>
      </c>
      <c r="T34" s="29">
        <v>0</v>
      </c>
      <c r="U34" s="1">
        <f t="shared" si="7"/>
        <v>4980.5680915371322</v>
      </c>
      <c r="V34" s="1">
        <f t="shared" si="7"/>
        <v>4980.5680915371322</v>
      </c>
      <c r="W34" s="8">
        <v>2019</v>
      </c>
    </row>
    <row r="35" spans="1:23" ht="15" customHeight="1" x14ac:dyDescent="0.25">
      <c r="A35" s="5">
        <f t="shared" si="5"/>
        <v>20</v>
      </c>
      <c r="B35" s="23">
        <f t="shared" si="6"/>
        <v>16</v>
      </c>
      <c r="C35" s="3" t="s">
        <v>104</v>
      </c>
      <c r="D35" s="3" t="s">
        <v>135</v>
      </c>
      <c r="E35" s="6">
        <v>1982</v>
      </c>
      <c r="F35" s="6">
        <v>2013</v>
      </c>
      <c r="G35" s="6" t="s">
        <v>62</v>
      </c>
      <c r="H35" s="6">
        <v>9</v>
      </c>
      <c r="I35" s="6">
        <v>1</v>
      </c>
      <c r="J35" s="29">
        <v>5311.8</v>
      </c>
      <c r="K35" s="29">
        <v>4203.3999999999996</v>
      </c>
      <c r="L35" s="29">
        <v>81.7</v>
      </c>
      <c r="M35" s="7">
        <v>209</v>
      </c>
      <c r="N35" s="27">
        <v>3750483.89</v>
      </c>
      <c r="O35" s="29"/>
      <c r="P35" s="1">
        <v>2257473.6900000004</v>
      </c>
      <c r="Q35" s="1"/>
      <c r="R35" s="1">
        <v>1195185.17</v>
      </c>
      <c r="S35" s="1">
        <v>297825.03000000003</v>
      </c>
      <c r="T35" s="29">
        <v>0</v>
      </c>
      <c r="U35" s="1">
        <f t="shared" si="7"/>
        <v>875.23835849805153</v>
      </c>
      <c r="V35" s="1">
        <f t="shared" si="7"/>
        <v>875.23835849805153</v>
      </c>
      <c r="W35" s="8">
        <v>2019</v>
      </c>
    </row>
    <row r="36" spans="1:23" ht="15" customHeight="1" x14ac:dyDescent="0.25">
      <c r="A36" s="5">
        <f t="shared" si="5"/>
        <v>21</v>
      </c>
      <c r="B36" s="23">
        <f t="shared" si="6"/>
        <v>17</v>
      </c>
      <c r="C36" s="3" t="s">
        <v>104</v>
      </c>
      <c r="D36" s="3" t="s">
        <v>146</v>
      </c>
      <c r="E36" s="6">
        <v>1972</v>
      </c>
      <c r="F36" s="6">
        <v>2013</v>
      </c>
      <c r="G36" s="6" t="s">
        <v>62</v>
      </c>
      <c r="H36" s="6">
        <v>5</v>
      </c>
      <c r="I36" s="6">
        <v>8</v>
      </c>
      <c r="J36" s="29">
        <v>6647</v>
      </c>
      <c r="K36" s="29">
        <v>6127</v>
      </c>
      <c r="L36" s="29">
        <v>0</v>
      </c>
      <c r="M36" s="7">
        <v>290</v>
      </c>
      <c r="N36" s="27">
        <v>4670977.84</v>
      </c>
      <c r="O36" s="29"/>
      <c r="P36" s="1">
        <v>3107209.12</v>
      </c>
      <c r="Q36" s="1"/>
      <c r="R36" s="1">
        <v>1563768.72</v>
      </c>
      <c r="S36" s="1">
        <v>0</v>
      </c>
      <c r="T36" s="29">
        <v>0</v>
      </c>
      <c r="U36" s="1">
        <f t="shared" si="7"/>
        <v>762.35969316141666</v>
      </c>
      <c r="V36" s="1">
        <f t="shared" si="7"/>
        <v>762.35969316141666</v>
      </c>
      <c r="W36" s="8">
        <v>2019</v>
      </c>
    </row>
    <row r="37" spans="1:23" ht="15" customHeight="1" x14ac:dyDescent="0.25">
      <c r="A37" s="5">
        <f t="shared" si="5"/>
        <v>22</v>
      </c>
      <c r="B37" s="23">
        <f t="shared" si="6"/>
        <v>18</v>
      </c>
      <c r="C37" s="3" t="s">
        <v>104</v>
      </c>
      <c r="D37" s="3" t="s">
        <v>147</v>
      </c>
      <c r="E37" s="6">
        <v>1974</v>
      </c>
      <c r="F37" s="6">
        <v>2017</v>
      </c>
      <c r="G37" s="6" t="s">
        <v>50</v>
      </c>
      <c r="H37" s="6">
        <v>4</v>
      </c>
      <c r="I37" s="6">
        <v>4</v>
      </c>
      <c r="J37" s="29">
        <v>2969.04</v>
      </c>
      <c r="K37" s="29">
        <v>2728.04</v>
      </c>
      <c r="L37" s="29">
        <v>0</v>
      </c>
      <c r="M37" s="7">
        <v>74</v>
      </c>
      <c r="N37" s="27">
        <v>1660112.48</v>
      </c>
      <c r="O37" s="29"/>
      <c r="P37" s="1">
        <v>1265134.8799999999</v>
      </c>
      <c r="Q37" s="1"/>
      <c r="R37" s="1">
        <v>394977.6</v>
      </c>
      <c r="S37" s="1">
        <v>0</v>
      </c>
      <c r="T37" s="29">
        <v>0</v>
      </c>
      <c r="U37" s="1">
        <f t="shared" si="7"/>
        <v>608.53670767290805</v>
      </c>
      <c r="V37" s="1">
        <f t="shared" si="7"/>
        <v>608.53670767290805</v>
      </c>
      <c r="W37" s="8">
        <v>2019</v>
      </c>
    </row>
    <row r="38" spans="1:23" ht="15" customHeight="1" x14ac:dyDescent="0.25">
      <c r="A38" s="5">
        <f t="shared" si="5"/>
        <v>23</v>
      </c>
      <c r="B38" s="23">
        <f t="shared" si="6"/>
        <v>19</v>
      </c>
      <c r="C38" s="3" t="s">
        <v>104</v>
      </c>
      <c r="D38" s="3" t="s">
        <v>152</v>
      </c>
      <c r="E38" s="6">
        <v>1971</v>
      </c>
      <c r="F38" s="6">
        <v>2017</v>
      </c>
      <c r="G38" s="6" t="s">
        <v>50</v>
      </c>
      <c r="H38" s="6">
        <v>5</v>
      </c>
      <c r="I38" s="6">
        <v>4</v>
      </c>
      <c r="J38" s="29">
        <v>2970.7</v>
      </c>
      <c r="K38" s="29">
        <v>2721.5</v>
      </c>
      <c r="L38" s="29">
        <v>0</v>
      </c>
      <c r="M38" s="7">
        <v>93</v>
      </c>
      <c r="N38" s="27">
        <v>3351938.1400000006</v>
      </c>
      <c r="O38" s="29"/>
      <c r="P38" s="1">
        <v>2550464.3600000003</v>
      </c>
      <c r="Q38" s="1"/>
      <c r="R38" s="1">
        <v>801473.78</v>
      </c>
      <c r="S38" s="1"/>
      <c r="T38" s="29">
        <v>0</v>
      </c>
      <c r="U38" s="1">
        <f t="shared" si="7"/>
        <v>1231.6509792393902</v>
      </c>
      <c r="V38" s="1">
        <f t="shared" si="7"/>
        <v>1231.6509792393902</v>
      </c>
      <c r="W38" s="8">
        <v>2019</v>
      </c>
    </row>
    <row r="39" spans="1:23" ht="15" customHeight="1" x14ac:dyDescent="0.25">
      <c r="A39" s="5">
        <f t="shared" si="5"/>
        <v>24</v>
      </c>
      <c r="B39" s="23">
        <f t="shared" si="6"/>
        <v>20</v>
      </c>
      <c r="C39" s="3" t="s">
        <v>104</v>
      </c>
      <c r="D39" s="3" t="s">
        <v>153</v>
      </c>
      <c r="E39" s="6">
        <v>1973</v>
      </c>
      <c r="F39" s="6">
        <v>2017</v>
      </c>
      <c r="G39" s="6" t="s">
        <v>50</v>
      </c>
      <c r="H39" s="6">
        <v>4</v>
      </c>
      <c r="I39" s="6">
        <v>4</v>
      </c>
      <c r="J39" s="29">
        <v>2905.3</v>
      </c>
      <c r="K39" s="29">
        <v>2671.9</v>
      </c>
      <c r="L39" s="29">
        <v>0</v>
      </c>
      <c r="M39" s="7">
        <v>109</v>
      </c>
      <c r="N39" s="27">
        <v>6387743.7799999993</v>
      </c>
      <c r="O39" s="29"/>
      <c r="P39" s="1">
        <v>5633990.7999999989</v>
      </c>
      <c r="Q39" s="1">
        <v>0</v>
      </c>
      <c r="R39" s="1">
        <v>753752.98</v>
      </c>
      <c r="S39" s="1"/>
      <c r="T39" s="29">
        <v>0</v>
      </c>
      <c r="U39" s="1">
        <f t="shared" si="7"/>
        <v>2390.7121449156029</v>
      </c>
      <c r="V39" s="1">
        <f t="shared" si="7"/>
        <v>2390.7121449156029</v>
      </c>
      <c r="W39" s="8">
        <v>2019</v>
      </c>
    </row>
    <row r="40" spans="1:23" ht="15" customHeight="1" x14ac:dyDescent="0.25">
      <c r="A40" s="5">
        <f t="shared" si="5"/>
        <v>25</v>
      </c>
      <c r="B40" s="23">
        <f t="shared" si="6"/>
        <v>21</v>
      </c>
      <c r="C40" s="3" t="s">
        <v>104</v>
      </c>
      <c r="D40" s="3" t="s">
        <v>154</v>
      </c>
      <c r="E40" s="6">
        <v>1972</v>
      </c>
      <c r="F40" s="6">
        <v>2013</v>
      </c>
      <c r="G40" s="6" t="s">
        <v>50</v>
      </c>
      <c r="H40" s="6">
        <v>4</v>
      </c>
      <c r="I40" s="6">
        <v>4</v>
      </c>
      <c r="J40" s="29">
        <v>3047.8</v>
      </c>
      <c r="K40" s="29">
        <v>2797.2</v>
      </c>
      <c r="L40" s="29">
        <v>0</v>
      </c>
      <c r="M40" s="7">
        <v>107</v>
      </c>
      <c r="N40" s="27">
        <v>2733631.9089110638</v>
      </c>
      <c r="O40" s="29"/>
      <c r="P40" s="1">
        <v>1189905.5025110636</v>
      </c>
      <c r="Q40" s="1">
        <v>0</v>
      </c>
      <c r="R40" s="1">
        <v>361522.28639999998</v>
      </c>
      <c r="S40" s="1">
        <v>1182204.1200000001</v>
      </c>
      <c r="T40" s="29"/>
      <c r="U40" s="1">
        <f t="shared" si="7"/>
        <v>977.27438471009009</v>
      </c>
      <c r="V40" s="1">
        <f t="shared" si="7"/>
        <v>977.27438471009009</v>
      </c>
      <c r="W40" s="8">
        <v>2019</v>
      </c>
    </row>
    <row r="41" spans="1:23" ht="15" customHeight="1" x14ac:dyDescent="0.25">
      <c r="A41" s="5">
        <f t="shared" si="5"/>
        <v>26</v>
      </c>
      <c r="B41" s="23">
        <f t="shared" si="6"/>
        <v>22</v>
      </c>
      <c r="C41" s="3" t="s">
        <v>104</v>
      </c>
      <c r="D41" s="3" t="s">
        <v>155</v>
      </c>
      <c r="E41" s="6">
        <v>1974</v>
      </c>
      <c r="F41" s="6">
        <v>2013</v>
      </c>
      <c r="G41" s="6" t="s">
        <v>50</v>
      </c>
      <c r="H41" s="6">
        <v>4</v>
      </c>
      <c r="I41" s="6">
        <v>4</v>
      </c>
      <c r="J41" s="29">
        <v>2989.2</v>
      </c>
      <c r="K41" s="29">
        <v>2769.8</v>
      </c>
      <c r="L41" s="29">
        <v>0</v>
      </c>
      <c r="M41" s="7">
        <v>90</v>
      </c>
      <c r="N41" s="27">
        <v>4128527.8587029171</v>
      </c>
      <c r="O41" s="29"/>
      <c r="P41" s="1">
        <v>2860509.496102917</v>
      </c>
      <c r="Q41" s="1">
        <v>0</v>
      </c>
      <c r="R41" s="1">
        <v>848241.57510000002</v>
      </c>
      <c r="S41" s="1">
        <v>419776.78749999986</v>
      </c>
      <c r="T41" s="29">
        <v>0</v>
      </c>
      <c r="U41" s="1">
        <f t="shared" si="7"/>
        <v>1490.5508912928431</v>
      </c>
      <c r="V41" s="1">
        <f t="shared" si="7"/>
        <v>1490.5508912928431</v>
      </c>
      <c r="W41" s="8">
        <v>2019</v>
      </c>
    </row>
    <row r="42" spans="1:23" ht="15" customHeight="1" x14ac:dyDescent="0.25">
      <c r="A42" s="5">
        <f t="shared" si="5"/>
        <v>27</v>
      </c>
      <c r="B42" s="23">
        <f t="shared" si="6"/>
        <v>23</v>
      </c>
      <c r="C42" s="3" t="s">
        <v>104</v>
      </c>
      <c r="D42" s="3" t="s">
        <v>160</v>
      </c>
      <c r="E42" s="6">
        <v>1977</v>
      </c>
      <c r="F42" s="6">
        <v>1977</v>
      </c>
      <c r="G42" s="6" t="s">
        <v>50</v>
      </c>
      <c r="H42" s="6">
        <v>4</v>
      </c>
      <c r="I42" s="6">
        <v>3</v>
      </c>
      <c r="J42" s="29">
        <v>4282.03</v>
      </c>
      <c r="K42" s="29">
        <v>3616.33</v>
      </c>
      <c r="L42" s="29">
        <v>0</v>
      </c>
      <c r="M42" s="29">
        <v>288</v>
      </c>
      <c r="N42" s="27">
        <v>3646071.37</v>
      </c>
      <c r="O42" s="1"/>
      <c r="P42" s="1">
        <v>3050997.639</v>
      </c>
      <c r="Q42" s="1">
        <v>0</v>
      </c>
      <c r="R42" s="1"/>
      <c r="S42" s="1">
        <v>58057.611000000034</v>
      </c>
      <c r="T42" s="1">
        <v>537016.12000000011</v>
      </c>
      <c r="U42" s="1">
        <f t="shared" si="7"/>
        <v>1008.2241858458714</v>
      </c>
      <c r="V42" s="1">
        <f t="shared" si="7"/>
        <v>1008.2241858458714</v>
      </c>
      <c r="W42" s="8">
        <v>2019</v>
      </c>
    </row>
    <row r="43" spans="1:23" ht="15" customHeight="1" x14ac:dyDescent="0.25">
      <c r="A43" s="5">
        <f t="shared" si="5"/>
        <v>28</v>
      </c>
      <c r="B43" s="23">
        <f t="shared" si="6"/>
        <v>24</v>
      </c>
      <c r="C43" s="3" t="s">
        <v>104</v>
      </c>
      <c r="D43" s="3" t="s">
        <v>170</v>
      </c>
      <c r="E43" s="6">
        <v>1973</v>
      </c>
      <c r="F43" s="6">
        <v>2013</v>
      </c>
      <c r="G43" s="6" t="s">
        <v>62</v>
      </c>
      <c r="H43" s="6">
        <v>4</v>
      </c>
      <c r="I43" s="6">
        <v>4</v>
      </c>
      <c r="J43" s="29">
        <v>3892.1</v>
      </c>
      <c r="K43" s="29">
        <v>3391.8</v>
      </c>
      <c r="L43" s="29">
        <v>0</v>
      </c>
      <c r="M43" s="7">
        <v>148</v>
      </c>
      <c r="N43" s="27">
        <v>4146226.89</v>
      </c>
      <c r="O43" s="29"/>
      <c r="P43" s="1">
        <v>498423.17000000039</v>
      </c>
      <c r="Q43" s="1"/>
      <c r="R43" s="1">
        <v>938083</v>
      </c>
      <c r="S43" s="1">
        <v>2709720.7199999997</v>
      </c>
      <c r="T43" s="29">
        <v>0</v>
      </c>
      <c r="U43" s="1">
        <f t="shared" si="7"/>
        <v>1222.4267026357686</v>
      </c>
      <c r="V43" s="1">
        <f t="shared" si="7"/>
        <v>1222.4267026357686</v>
      </c>
      <c r="W43" s="8">
        <v>2019</v>
      </c>
    </row>
    <row r="44" spans="1:23" ht="15" customHeight="1" x14ac:dyDescent="0.25">
      <c r="A44" s="5">
        <f t="shared" si="5"/>
        <v>29</v>
      </c>
      <c r="B44" s="23">
        <f t="shared" si="6"/>
        <v>25</v>
      </c>
      <c r="C44" s="3" t="s">
        <v>54</v>
      </c>
      <c r="D44" s="3" t="s">
        <v>171</v>
      </c>
      <c r="E44" s="6">
        <v>1997</v>
      </c>
      <c r="F44" s="6">
        <v>2013</v>
      </c>
      <c r="G44" s="6" t="s">
        <v>65</v>
      </c>
      <c r="H44" s="6">
        <v>2</v>
      </c>
      <c r="I44" s="6">
        <v>2</v>
      </c>
      <c r="J44" s="29">
        <v>1571.8</v>
      </c>
      <c r="K44" s="29">
        <v>1370.3</v>
      </c>
      <c r="L44" s="29">
        <v>0</v>
      </c>
      <c r="M44" s="7">
        <v>68</v>
      </c>
      <c r="N44" s="27">
        <v>2751894.08</v>
      </c>
      <c r="O44" s="29"/>
      <c r="P44" s="1">
        <v>2495500.9656000002</v>
      </c>
      <c r="Q44" s="1">
        <v>0</v>
      </c>
      <c r="R44" s="1">
        <v>256393.11439999999</v>
      </c>
      <c r="S44" s="1">
        <v>0</v>
      </c>
      <c r="T44" s="29">
        <v>0</v>
      </c>
      <c r="U44" s="1">
        <f t="shared" si="7"/>
        <v>2008.2420491863097</v>
      </c>
      <c r="V44" s="1">
        <f t="shared" si="7"/>
        <v>2008.2420491863097</v>
      </c>
      <c r="W44" s="8">
        <v>2019</v>
      </c>
    </row>
    <row r="45" spans="1:23" ht="15" customHeight="1" x14ac:dyDescent="0.25">
      <c r="A45" s="5">
        <f t="shared" si="5"/>
        <v>30</v>
      </c>
      <c r="B45" s="23">
        <f t="shared" si="6"/>
        <v>26</v>
      </c>
      <c r="C45" s="3" t="s">
        <v>54</v>
      </c>
      <c r="D45" s="3" t="s">
        <v>172</v>
      </c>
      <c r="E45" s="6">
        <v>1974</v>
      </c>
      <c r="F45" s="6">
        <v>1974</v>
      </c>
      <c r="G45" s="6" t="s">
        <v>50</v>
      </c>
      <c r="H45" s="6">
        <v>4</v>
      </c>
      <c r="I45" s="6">
        <v>4</v>
      </c>
      <c r="J45" s="29">
        <v>2196.1999999999998</v>
      </c>
      <c r="K45" s="29">
        <v>2026.5</v>
      </c>
      <c r="L45" s="29">
        <v>0</v>
      </c>
      <c r="M45" s="7">
        <v>105</v>
      </c>
      <c r="N45" s="27">
        <v>3495231.4494788027</v>
      </c>
      <c r="O45" s="29"/>
      <c r="P45" s="1">
        <v>2946978.0494788028</v>
      </c>
      <c r="Q45" s="1">
        <v>0</v>
      </c>
      <c r="R45" s="1">
        <v>548253.4</v>
      </c>
      <c r="S45" s="1">
        <v>0</v>
      </c>
      <c r="T45" s="29">
        <v>0</v>
      </c>
      <c r="U45" s="1">
        <f t="shared" si="7"/>
        <v>1724.7626200240823</v>
      </c>
      <c r="V45" s="1">
        <f t="shared" si="7"/>
        <v>1724.7626200240823</v>
      </c>
      <c r="W45" s="8">
        <v>2019</v>
      </c>
    </row>
    <row r="46" spans="1:23" ht="15" customHeight="1" x14ac:dyDescent="0.25">
      <c r="A46" s="5">
        <f t="shared" si="5"/>
        <v>31</v>
      </c>
      <c r="B46" s="23">
        <f t="shared" si="6"/>
        <v>27</v>
      </c>
      <c r="C46" s="3" t="s">
        <v>54</v>
      </c>
      <c r="D46" s="3" t="s">
        <v>173</v>
      </c>
      <c r="E46" s="6">
        <v>1972</v>
      </c>
      <c r="F46" s="6">
        <v>1972</v>
      </c>
      <c r="G46" s="6" t="s">
        <v>50</v>
      </c>
      <c r="H46" s="6">
        <v>4</v>
      </c>
      <c r="I46" s="6">
        <v>4</v>
      </c>
      <c r="J46" s="29">
        <v>2924</v>
      </c>
      <c r="K46" s="29">
        <v>2703.2</v>
      </c>
      <c r="L46" s="29">
        <v>0</v>
      </c>
      <c r="M46" s="7">
        <v>120</v>
      </c>
      <c r="N46" s="27">
        <v>332384.5</v>
      </c>
      <c r="O46" s="29"/>
      <c r="P46" s="1">
        <v>0</v>
      </c>
      <c r="Q46" s="1">
        <v>0</v>
      </c>
      <c r="R46" s="1">
        <v>332384.5</v>
      </c>
      <c r="S46" s="1">
        <v>0</v>
      </c>
      <c r="T46" s="29">
        <v>0</v>
      </c>
      <c r="U46" s="1">
        <f t="shared" si="7"/>
        <v>122.9596404261616</v>
      </c>
      <c r="V46" s="1">
        <f t="shared" si="7"/>
        <v>122.9596404261616</v>
      </c>
      <c r="W46" s="8">
        <v>2019</v>
      </c>
    </row>
    <row r="47" spans="1:23" ht="15" customHeight="1" x14ac:dyDescent="0.25">
      <c r="A47" s="5">
        <f t="shared" si="5"/>
        <v>32</v>
      </c>
      <c r="B47" s="23">
        <f t="shared" si="6"/>
        <v>28</v>
      </c>
      <c r="C47" s="3" t="s">
        <v>54</v>
      </c>
      <c r="D47" s="3" t="s">
        <v>174</v>
      </c>
      <c r="E47" s="6">
        <v>1992</v>
      </c>
      <c r="F47" s="6">
        <v>1992</v>
      </c>
      <c r="G47" s="6" t="s">
        <v>65</v>
      </c>
      <c r="H47" s="6">
        <v>2</v>
      </c>
      <c r="I47" s="6">
        <v>2</v>
      </c>
      <c r="J47" s="29">
        <v>913.2</v>
      </c>
      <c r="K47" s="29">
        <v>832.4</v>
      </c>
      <c r="L47" s="29">
        <v>0</v>
      </c>
      <c r="M47" s="7">
        <v>31</v>
      </c>
      <c r="N47" s="27">
        <v>2090462.7999999998</v>
      </c>
      <c r="O47" s="29"/>
      <c r="P47" s="1">
        <v>1910002.5599999998</v>
      </c>
      <c r="Q47" s="1">
        <v>0</v>
      </c>
      <c r="R47" s="1">
        <v>180460.24</v>
      </c>
      <c r="S47" s="1">
        <v>0</v>
      </c>
      <c r="T47" s="29">
        <v>0</v>
      </c>
      <c r="U47" s="1">
        <f t="shared" si="7"/>
        <v>2511.3680922633348</v>
      </c>
      <c r="V47" s="1">
        <f t="shared" si="7"/>
        <v>2511.3680922633348</v>
      </c>
      <c r="W47" s="8">
        <v>2019</v>
      </c>
    </row>
    <row r="48" spans="1:23" ht="15" customHeight="1" x14ac:dyDescent="0.25">
      <c r="A48" s="5">
        <f t="shared" si="5"/>
        <v>33</v>
      </c>
      <c r="B48" s="23">
        <f t="shared" si="6"/>
        <v>29</v>
      </c>
      <c r="C48" s="3" t="s">
        <v>54</v>
      </c>
      <c r="D48" s="3" t="s">
        <v>178</v>
      </c>
      <c r="E48" s="6">
        <v>1962</v>
      </c>
      <c r="F48" s="6">
        <v>1962</v>
      </c>
      <c r="G48" s="6" t="s">
        <v>50</v>
      </c>
      <c r="H48" s="6">
        <v>2</v>
      </c>
      <c r="I48" s="6">
        <v>1</v>
      </c>
      <c r="J48" s="29">
        <v>618.70000000000005</v>
      </c>
      <c r="K48" s="29">
        <v>467.9</v>
      </c>
      <c r="L48" s="29">
        <v>0</v>
      </c>
      <c r="M48" s="7">
        <v>45</v>
      </c>
      <c r="N48" s="27">
        <v>2223508.5861500031</v>
      </c>
      <c r="O48" s="29"/>
      <c r="P48" s="1">
        <v>2032921.426150003</v>
      </c>
      <c r="Q48" s="1">
        <v>0</v>
      </c>
      <c r="R48" s="1">
        <v>128265.87</v>
      </c>
      <c r="S48" s="1">
        <v>62321.29</v>
      </c>
      <c r="T48" s="29">
        <v>0</v>
      </c>
      <c r="U48" s="1">
        <f t="shared" si="7"/>
        <v>4752.1021289805585</v>
      </c>
      <c r="V48" s="1">
        <f t="shared" si="7"/>
        <v>4752.1021289805585</v>
      </c>
      <c r="W48" s="8">
        <v>2019</v>
      </c>
    </row>
    <row r="49" spans="1:23" ht="30" x14ac:dyDescent="0.25">
      <c r="A49" s="5">
        <f t="shared" si="5"/>
        <v>34</v>
      </c>
      <c r="B49" s="23">
        <f t="shared" si="6"/>
        <v>30</v>
      </c>
      <c r="C49" s="3" t="s">
        <v>210</v>
      </c>
      <c r="D49" s="322" t="s">
        <v>1585</v>
      </c>
      <c r="E49" s="6">
        <v>1996</v>
      </c>
      <c r="F49" s="6">
        <v>1996</v>
      </c>
      <c r="G49" s="6" t="s">
        <v>65</v>
      </c>
      <c r="H49" s="6">
        <v>2</v>
      </c>
      <c r="I49" s="6">
        <v>2</v>
      </c>
      <c r="J49" s="29">
        <v>910.68</v>
      </c>
      <c r="K49" s="29">
        <v>834.52</v>
      </c>
      <c r="L49" s="29">
        <v>0</v>
      </c>
      <c r="M49" s="7">
        <v>36</v>
      </c>
      <c r="N49" s="27">
        <v>1351350.5299999998</v>
      </c>
      <c r="O49" s="29"/>
      <c r="P49" s="1">
        <v>1071689.4299999997</v>
      </c>
      <c r="Q49" s="1">
        <v>133274.32</v>
      </c>
      <c r="R49" s="1">
        <v>146386.78</v>
      </c>
      <c r="S49" s="1">
        <v>0</v>
      </c>
      <c r="T49" s="29">
        <v>0</v>
      </c>
      <c r="U49" s="1">
        <f t="shared" si="7"/>
        <v>1619.3147318218855</v>
      </c>
      <c r="V49" s="1">
        <f t="shared" si="7"/>
        <v>1619.3147318218855</v>
      </c>
      <c r="W49" s="8">
        <v>2019</v>
      </c>
    </row>
    <row r="50" spans="1:23" ht="15" customHeight="1" x14ac:dyDescent="0.25">
      <c r="A50" s="5">
        <f t="shared" si="5"/>
        <v>35</v>
      </c>
      <c r="B50" s="23">
        <f t="shared" si="6"/>
        <v>31</v>
      </c>
      <c r="C50" s="3" t="s">
        <v>212</v>
      </c>
      <c r="D50" s="3" t="s">
        <v>213</v>
      </c>
      <c r="E50" s="6">
        <v>1987</v>
      </c>
      <c r="F50" s="6">
        <v>2012</v>
      </c>
      <c r="G50" s="6" t="s">
        <v>50</v>
      </c>
      <c r="H50" s="6">
        <v>5</v>
      </c>
      <c r="I50" s="6">
        <v>2</v>
      </c>
      <c r="J50" s="29">
        <v>1665.4</v>
      </c>
      <c r="K50" s="29">
        <v>1290.9000000000001</v>
      </c>
      <c r="L50" s="29">
        <v>0</v>
      </c>
      <c r="M50" s="7">
        <v>31</v>
      </c>
      <c r="N50" s="27">
        <f>SUM(P50:S50)</f>
        <v>7657361.29</v>
      </c>
      <c r="O50" s="29"/>
      <c r="P50" s="1">
        <v>6080818.6100000003</v>
      </c>
      <c r="Q50" s="1">
        <v>745585.15999999992</v>
      </c>
      <c r="R50" s="1">
        <v>484857.39</v>
      </c>
      <c r="S50" s="1">
        <v>346100.13</v>
      </c>
      <c r="T50" s="29"/>
      <c r="U50" s="1">
        <f t="shared" si="7"/>
        <v>5931.8005190177391</v>
      </c>
      <c r="V50" s="1">
        <f t="shared" si="7"/>
        <v>5931.8005190177391</v>
      </c>
      <c r="W50" s="8">
        <v>2019</v>
      </c>
    </row>
    <row r="51" spans="1:23" ht="15" customHeight="1" x14ac:dyDescent="0.25">
      <c r="A51" s="5">
        <f t="shared" si="5"/>
        <v>36</v>
      </c>
      <c r="B51" s="23">
        <f t="shared" si="6"/>
        <v>32</v>
      </c>
      <c r="C51" s="3" t="s">
        <v>212</v>
      </c>
      <c r="D51" s="3" t="s">
        <v>214</v>
      </c>
      <c r="E51" s="6">
        <v>1985</v>
      </c>
      <c r="F51" s="6">
        <v>2012</v>
      </c>
      <c r="G51" s="6" t="s">
        <v>50</v>
      </c>
      <c r="H51" s="6">
        <v>5</v>
      </c>
      <c r="I51" s="6">
        <v>4</v>
      </c>
      <c r="J51" s="29">
        <v>3410</v>
      </c>
      <c r="K51" s="29">
        <v>2517.1</v>
      </c>
      <c r="L51" s="29">
        <v>0</v>
      </c>
      <c r="M51" s="7">
        <v>80</v>
      </c>
      <c r="N51" s="27">
        <f>SUM(P51:S51)</f>
        <v>12798574.18</v>
      </c>
      <c r="O51" s="29"/>
      <c r="P51" s="1">
        <v>9768742.367783498</v>
      </c>
      <c r="Q51" s="1">
        <v>1242179.6499999999</v>
      </c>
      <c r="R51" s="1">
        <v>996871.50999999989</v>
      </c>
      <c r="S51" s="1">
        <f>69676.1322165023+721104.52</f>
        <v>790780.65221650235</v>
      </c>
      <c r="T51" s="29"/>
      <c r="U51" s="1">
        <f t="shared" si="7"/>
        <v>5084.6506614755071</v>
      </c>
      <c r="V51" s="1">
        <f t="shared" si="7"/>
        <v>5084.6506614755071</v>
      </c>
      <c r="W51" s="8">
        <v>2019</v>
      </c>
    </row>
    <row r="52" spans="1:23" ht="15" customHeight="1" x14ac:dyDescent="0.25">
      <c r="A52" s="5">
        <f t="shared" si="5"/>
        <v>37</v>
      </c>
      <c r="B52" s="23">
        <f t="shared" si="6"/>
        <v>33</v>
      </c>
      <c r="C52" s="3" t="s">
        <v>221</v>
      </c>
      <c r="D52" s="3" t="s">
        <v>222</v>
      </c>
      <c r="E52" s="6">
        <v>1986</v>
      </c>
      <c r="F52" s="6">
        <v>1960</v>
      </c>
      <c r="G52" s="6" t="s">
        <v>50</v>
      </c>
      <c r="H52" s="6">
        <v>2</v>
      </c>
      <c r="I52" s="6">
        <v>2</v>
      </c>
      <c r="J52" s="29">
        <v>898.8</v>
      </c>
      <c r="K52" s="29">
        <v>806.6</v>
      </c>
      <c r="L52" s="29">
        <v>0</v>
      </c>
      <c r="M52" s="7">
        <v>47</v>
      </c>
      <c r="N52" s="27">
        <v>1250808.5999999999</v>
      </c>
      <c r="O52" s="29"/>
      <c r="P52" s="1">
        <v>311886.32832492981</v>
      </c>
      <c r="Q52" s="1">
        <v>125080.81</v>
      </c>
      <c r="R52" s="1">
        <v>169653.5184</v>
      </c>
      <c r="S52" s="1">
        <v>644187.94327507005</v>
      </c>
      <c r="T52" s="29">
        <v>0</v>
      </c>
      <c r="U52" s="1">
        <f t="shared" si="7"/>
        <v>1550.7173320109098</v>
      </c>
      <c r="V52" s="1">
        <f t="shared" si="7"/>
        <v>1550.7173320109098</v>
      </c>
      <c r="W52" s="8">
        <v>2019</v>
      </c>
    </row>
    <row r="53" spans="1:23" ht="30" x14ac:dyDescent="0.25">
      <c r="A53" s="5">
        <f t="shared" si="5"/>
        <v>38</v>
      </c>
      <c r="B53" s="23">
        <f t="shared" si="6"/>
        <v>34</v>
      </c>
      <c r="C53" s="3" t="s">
        <v>228</v>
      </c>
      <c r="D53" s="322" t="s">
        <v>1586</v>
      </c>
      <c r="E53" s="6">
        <v>1989</v>
      </c>
      <c r="F53" s="6">
        <v>1989</v>
      </c>
      <c r="G53" s="6" t="s">
        <v>65</v>
      </c>
      <c r="H53" s="6">
        <v>2</v>
      </c>
      <c r="I53" s="6">
        <v>1</v>
      </c>
      <c r="J53" s="29">
        <v>636.4</v>
      </c>
      <c r="K53" s="29">
        <v>636.4</v>
      </c>
      <c r="L53" s="29">
        <v>0</v>
      </c>
      <c r="M53" s="7">
        <v>32</v>
      </c>
      <c r="N53" s="27">
        <v>626721.99</v>
      </c>
      <c r="O53" s="29"/>
      <c r="P53" s="1">
        <v>433543.56900000002</v>
      </c>
      <c r="Q53" s="1">
        <v>62672.201000000001</v>
      </c>
      <c r="R53" s="1">
        <v>130506.22</v>
      </c>
      <c r="S53" s="1">
        <v>0</v>
      </c>
      <c r="T53" s="29">
        <v>0</v>
      </c>
      <c r="U53" s="1">
        <f t="shared" si="7"/>
        <v>984.79256756756763</v>
      </c>
      <c r="V53" s="1">
        <f t="shared" si="7"/>
        <v>984.79256756756763</v>
      </c>
      <c r="W53" s="8">
        <v>2019</v>
      </c>
    </row>
    <row r="54" spans="1:23" ht="15" customHeight="1" x14ac:dyDescent="0.25">
      <c r="A54" s="5">
        <f t="shared" si="5"/>
        <v>39</v>
      </c>
      <c r="B54" s="23">
        <f t="shared" si="6"/>
        <v>35</v>
      </c>
      <c r="C54" s="3" t="s">
        <v>56</v>
      </c>
      <c r="D54" s="3" t="s">
        <v>58</v>
      </c>
      <c r="E54" s="6">
        <v>1973</v>
      </c>
      <c r="F54" s="6">
        <v>1973</v>
      </c>
      <c r="G54" s="6" t="s">
        <v>50</v>
      </c>
      <c r="H54" s="6">
        <v>4</v>
      </c>
      <c r="I54" s="6">
        <v>3</v>
      </c>
      <c r="J54" s="29">
        <v>1399</v>
      </c>
      <c r="K54" s="29">
        <v>1081.3</v>
      </c>
      <c r="L54" s="29">
        <v>317.7</v>
      </c>
      <c r="M54" s="7">
        <v>41</v>
      </c>
      <c r="N54" s="27">
        <v>275572.86</v>
      </c>
      <c r="O54" s="29"/>
      <c r="P54" s="1">
        <v>93525.200000000012</v>
      </c>
      <c r="Q54" s="1"/>
      <c r="R54" s="1">
        <v>182047.65999999997</v>
      </c>
      <c r="S54" s="1"/>
      <c r="T54" s="29">
        <v>0</v>
      </c>
      <c r="U54" s="1">
        <f t="shared" si="7"/>
        <v>196.97845604002859</v>
      </c>
      <c r="V54" s="1">
        <f t="shared" si="7"/>
        <v>196.97845604002859</v>
      </c>
      <c r="W54" s="8">
        <v>2019</v>
      </c>
    </row>
    <row r="55" spans="1:23" ht="15" customHeight="1" x14ac:dyDescent="0.25">
      <c r="A55" s="5">
        <f t="shared" si="5"/>
        <v>40</v>
      </c>
      <c r="B55" s="23">
        <f t="shared" si="6"/>
        <v>36</v>
      </c>
      <c r="C55" s="3" t="s">
        <v>234</v>
      </c>
      <c r="D55" s="3" t="s">
        <v>241</v>
      </c>
      <c r="E55" s="6">
        <v>1974</v>
      </c>
      <c r="F55" s="6">
        <v>2013</v>
      </c>
      <c r="G55" s="6" t="s">
        <v>65</v>
      </c>
      <c r="H55" s="6">
        <v>2</v>
      </c>
      <c r="I55" s="6">
        <v>2</v>
      </c>
      <c r="J55" s="29">
        <v>913.4</v>
      </c>
      <c r="K55" s="29">
        <v>422.3</v>
      </c>
      <c r="L55" s="29">
        <v>284.89999999999998</v>
      </c>
      <c r="M55" s="7">
        <v>32</v>
      </c>
      <c r="N55" s="27">
        <v>854253.5392</v>
      </c>
      <c r="O55" s="29"/>
      <c r="P55" s="1">
        <v>77723.604199999943</v>
      </c>
      <c r="Q55" s="1">
        <v>84222.975000000006</v>
      </c>
      <c r="R55" s="1">
        <v>114413.29000000001</v>
      </c>
      <c r="S55" s="1">
        <v>577893.67000000004</v>
      </c>
      <c r="T55" s="29">
        <v>0</v>
      </c>
      <c r="U55" s="1">
        <f t="shared" si="7"/>
        <v>1207.9376968325791</v>
      </c>
      <c r="V55" s="1">
        <f t="shared" si="7"/>
        <v>1207.9376968325791</v>
      </c>
      <c r="W55" s="8">
        <v>2019</v>
      </c>
    </row>
    <row r="56" spans="1:23" ht="15" customHeight="1" x14ac:dyDescent="0.25">
      <c r="A56" s="5">
        <f t="shared" si="5"/>
        <v>41</v>
      </c>
      <c r="B56" s="23">
        <f t="shared" si="6"/>
        <v>37</v>
      </c>
      <c r="C56" s="3" t="s">
        <v>59</v>
      </c>
      <c r="D56" s="3" t="s">
        <v>61</v>
      </c>
      <c r="E56" s="6">
        <v>1967</v>
      </c>
      <c r="F56" s="6">
        <v>2012</v>
      </c>
      <c r="G56" s="6" t="s">
        <v>62</v>
      </c>
      <c r="H56" s="6">
        <v>4</v>
      </c>
      <c r="I56" s="6">
        <v>6</v>
      </c>
      <c r="J56" s="29">
        <v>3753.6</v>
      </c>
      <c r="K56" s="29">
        <v>2991.6</v>
      </c>
      <c r="L56" s="29">
        <v>615.5</v>
      </c>
      <c r="M56" s="7">
        <v>155</v>
      </c>
      <c r="N56" s="27">
        <v>3123607.41</v>
      </c>
      <c r="O56" s="29"/>
      <c r="P56" s="1">
        <v>1428288.5972000002</v>
      </c>
      <c r="Q56" s="1"/>
      <c r="R56" s="1">
        <v>1002563.2727999999</v>
      </c>
      <c r="S56" s="1">
        <v>692755.54</v>
      </c>
      <c r="T56" s="29">
        <v>0</v>
      </c>
      <c r="U56" s="1">
        <f t="shared" si="7"/>
        <v>865.96085775276549</v>
      </c>
      <c r="V56" s="1">
        <f t="shared" si="7"/>
        <v>865.96085775276549</v>
      </c>
      <c r="W56" s="8">
        <v>2019</v>
      </c>
    </row>
    <row r="57" spans="1:23" ht="15" customHeight="1" x14ac:dyDescent="0.25">
      <c r="A57" s="5">
        <f t="shared" si="5"/>
        <v>42</v>
      </c>
      <c r="B57" s="23">
        <f t="shared" si="6"/>
        <v>38</v>
      </c>
      <c r="C57" s="3" t="s">
        <v>59</v>
      </c>
      <c r="D57" s="3" t="s">
        <v>247</v>
      </c>
      <c r="E57" s="6">
        <v>1989</v>
      </c>
      <c r="F57" s="6">
        <v>2015</v>
      </c>
      <c r="G57" s="6" t="s">
        <v>50</v>
      </c>
      <c r="H57" s="6">
        <v>9</v>
      </c>
      <c r="I57" s="6">
        <v>1</v>
      </c>
      <c r="J57" s="29">
        <v>2266.1</v>
      </c>
      <c r="K57" s="29">
        <v>2002.3</v>
      </c>
      <c r="L57" s="29">
        <v>0</v>
      </c>
      <c r="M57" s="7">
        <v>90</v>
      </c>
      <c r="N57" s="27">
        <v>740991.17</v>
      </c>
      <c r="O57" s="29"/>
      <c r="P57" s="1">
        <v>0</v>
      </c>
      <c r="Q57" s="1"/>
      <c r="R57" s="1">
        <v>160461.76000000001</v>
      </c>
      <c r="S57" s="1">
        <v>580529.41</v>
      </c>
      <c r="T57" s="29">
        <v>0</v>
      </c>
      <c r="U57" s="1">
        <f t="shared" si="7"/>
        <v>370.07000449483098</v>
      </c>
      <c r="V57" s="1">
        <f t="shared" si="7"/>
        <v>370.07000449483098</v>
      </c>
      <c r="W57" s="8">
        <v>2019</v>
      </c>
    </row>
    <row r="58" spans="1:23" ht="15" customHeight="1" x14ac:dyDescent="0.25">
      <c r="A58" s="5">
        <f t="shared" si="5"/>
        <v>43</v>
      </c>
      <c r="B58" s="23">
        <f t="shared" si="6"/>
        <v>39</v>
      </c>
      <c r="C58" s="3" t="s">
        <v>59</v>
      </c>
      <c r="D58" s="3" t="s">
        <v>252</v>
      </c>
      <c r="E58" s="6">
        <v>1988</v>
      </c>
      <c r="F58" s="6">
        <v>2015</v>
      </c>
      <c r="G58" s="6" t="s">
        <v>50</v>
      </c>
      <c r="H58" s="6">
        <v>9</v>
      </c>
      <c r="I58" s="6">
        <v>1</v>
      </c>
      <c r="J58" s="29">
        <v>2265.4</v>
      </c>
      <c r="K58" s="29">
        <v>1951.5</v>
      </c>
      <c r="L58" s="29">
        <v>53.4</v>
      </c>
      <c r="M58" s="7">
        <v>74</v>
      </c>
      <c r="N58" s="27">
        <v>1083977.1200000001</v>
      </c>
      <c r="O58" s="29"/>
      <c r="P58" s="1">
        <v>0</v>
      </c>
      <c r="Q58" s="1"/>
      <c r="R58" s="1">
        <v>176660</v>
      </c>
      <c r="S58" s="1">
        <v>907317.12000000011</v>
      </c>
      <c r="T58" s="29">
        <v>0</v>
      </c>
      <c r="U58" s="1">
        <f t="shared" si="7"/>
        <v>540.66393336326007</v>
      </c>
      <c r="V58" s="1">
        <f t="shared" si="7"/>
        <v>540.66393336326007</v>
      </c>
      <c r="W58" s="8">
        <v>2019</v>
      </c>
    </row>
    <row r="59" spans="1:23" ht="15" customHeight="1" x14ac:dyDescent="0.25">
      <c r="A59" s="5">
        <f t="shared" si="5"/>
        <v>44</v>
      </c>
      <c r="B59" s="23">
        <f t="shared" si="6"/>
        <v>40</v>
      </c>
      <c r="C59" s="3" t="s">
        <v>59</v>
      </c>
      <c r="D59" s="3" t="s">
        <v>253</v>
      </c>
      <c r="E59" s="6">
        <v>1986</v>
      </c>
      <c r="F59" s="6">
        <v>2015</v>
      </c>
      <c r="G59" s="6" t="s">
        <v>50</v>
      </c>
      <c r="H59" s="6">
        <v>9</v>
      </c>
      <c r="I59" s="6">
        <v>1</v>
      </c>
      <c r="J59" s="29">
        <v>2267.6999999999998</v>
      </c>
      <c r="K59" s="29">
        <v>1885.78</v>
      </c>
      <c r="L59" s="29">
        <v>114.8</v>
      </c>
      <c r="M59" s="7">
        <v>71</v>
      </c>
      <c r="N59" s="27">
        <v>1651557.22</v>
      </c>
      <c r="O59" s="29"/>
      <c r="P59" s="1">
        <v>613744.20935999998</v>
      </c>
      <c r="Q59" s="1"/>
      <c r="R59" s="1">
        <v>798586.52064</v>
      </c>
      <c r="S59" s="1">
        <v>239226.49</v>
      </c>
      <c r="T59" s="29">
        <v>0</v>
      </c>
      <c r="U59" s="1">
        <f t="shared" si="7"/>
        <v>825.53920363094699</v>
      </c>
      <c r="V59" s="1">
        <f t="shared" si="7"/>
        <v>825.53920363094699</v>
      </c>
      <c r="W59" s="8">
        <v>2019</v>
      </c>
    </row>
    <row r="60" spans="1:23" ht="15" customHeight="1" x14ac:dyDescent="0.25">
      <c r="A60" s="5">
        <f t="shared" si="5"/>
        <v>45</v>
      </c>
      <c r="B60" s="23">
        <f t="shared" si="6"/>
        <v>41</v>
      </c>
      <c r="C60" s="3" t="s">
        <v>59</v>
      </c>
      <c r="D60" s="3" t="s">
        <v>255</v>
      </c>
      <c r="E60" s="6">
        <v>1975</v>
      </c>
      <c r="F60" s="6">
        <v>2013</v>
      </c>
      <c r="G60" s="6" t="s">
        <v>50</v>
      </c>
      <c r="H60" s="6">
        <v>4</v>
      </c>
      <c r="I60" s="6">
        <v>3</v>
      </c>
      <c r="J60" s="29">
        <v>2231.4</v>
      </c>
      <c r="K60" s="29">
        <v>1996</v>
      </c>
      <c r="L60" s="29">
        <v>57.4</v>
      </c>
      <c r="M60" s="7">
        <v>91</v>
      </c>
      <c r="N60" s="27">
        <v>438640.08</v>
      </c>
      <c r="O60" s="29"/>
      <c r="P60" s="1">
        <v>0</v>
      </c>
      <c r="Q60" s="1"/>
      <c r="R60" s="1">
        <v>438640.08</v>
      </c>
      <c r="S60" s="1"/>
      <c r="T60" s="29">
        <v>0</v>
      </c>
      <c r="U60" s="1">
        <f t="shared" si="7"/>
        <v>213.61647998441609</v>
      </c>
      <c r="V60" s="1">
        <f t="shared" si="7"/>
        <v>213.61647998441609</v>
      </c>
      <c r="W60" s="8">
        <v>2019</v>
      </c>
    </row>
    <row r="61" spans="1:23" ht="15" customHeight="1" x14ac:dyDescent="0.25">
      <c r="A61" s="5">
        <f t="shared" si="5"/>
        <v>46</v>
      </c>
      <c r="B61" s="23">
        <f t="shared" si="6"/>
        <v>42</v>
      </c>
      <c r="C61" s="3" t="s">
        <v>59</v>
      </c>
      <c r="D61" s="3" t="s">
        <v>70</v>
      </c>
      <c r="E61" s="6">
        <v>1971</v>
      </c>
      <c r="F61" s="6">
        <v>2017</v>
      </c>
      <c r="G61" s="6" t="s">
        <v>62</v>
      </c>
      <c r="H61" s="6">
        <v>4</v>
      </c>
      <c r="I61" s="6">
        <v>3</v>
      </c>
      <c r="J61" s="29">
        <v>2241.3000000000002</v>
      </c>
      <c r="K61" s="29">
        <v>1968.74</v>
      </c>
      <c r="L61" s="29">
        <v>64.599999999999994</v>
      </c>
      <c r="M61" s="7">
        <v>95</v>
      </c>
      <c r="N61" s="27">
        <v>1810567.17</v>
      </c>
      <c r="O61" s="29"/>
      <c r="P61" s="1">
        <v>1237553.77</v>
      </c>
      <c r="Q61" s="29"/>
      <c r="R61" s="29">
        <v>573013.4</v>
      </c>
      <c r="S61" s="29">
        <v>0</v>
      </c>
      <c r="T61" s="29">
        <v>0</v>
      </c>
      <c r="U61" s="1">
        <f t="shared" si="7"/>
        <v>890.43995101655401</v>
      </c>
      <c r="V61" s="1">
        <f t="shared" si="7"/>
        <v>890.43995101655401</v>
      </c>
      <c r="W61" s="8">
        <v>2019</v>
      </c>
    </row>
    <row r="62" spans="1:23" ht="15" customHeight="1" x14ac:dyDescent="0.25">
      <c r="A62" s="5">
        <f t="shared" si="5"/>
        <v>47</v>
      </c>
      <c r="B62" s="23">
        <f t="shared" si="6"/>
        <v>43</v>
      </c>
      <c r="C62" s="3" t="s">
        <v>59</v>
      </c>
      <c r="D62" s="3" t="s">
        <v>258</v>
      </c>
      <c r="E62" s="6">
        <v>1974</v>
      </c>
      <c r="F62" s="6">
        <v>2014</v>
      </c>
      <c r="G62" s="6" t="s">
        <v>50</v>
      </c>
      <c r="H62" s="6">
        <v>4</v>
      </c>
      <c r="I62" s="6">
        <v>6</v>
      </c>
      <c r="J62" s="29">
        <v>4464.7</v>
      </c>
      <c r="K62" s="29">
        <v>4062.7</v>
      </c>
      <c r="L62" s="29">
        <v>42</v>
      </c>
      <c r="M62" s="7">
        <v>161</v>
      </c>
      <c r="N62" s="27">
        <v>4118635.23</v>
      </c>
      <c r="O62" s="29"/>
      <c r="P62" s="1">
        <v>1669169.97</v>
      </c>
      <c r="Q62" s="1">
        <v>0</v>
      </c>
      <c r="R62" s="1">
        <v>1137414.79</v>
      </c>
      <c r="S62" s="1">
        <v>1312050.47</v>
      </c>
      <c r="T62" s="29">
        <v>0</v>
      </c>
      <c r="U62" s="1">
        <f t="shared" si="7"/>
        <v>1003.3949448193534</v>
      </c>
      <c r="V62" s="1">
        <f t="shared" si="7"/>
        <v>1003.3949448193534</v>
      </c>
      <c r="W62" s="8">
        <v>2019</v>
      </c>
    </row>
    <row r="63" spans="1:23" ht="15" customHeight="1" x14ac:dyDescent="0.25">
      <c r="A63" s="5">
        <f t="shared" si="5"/>
        <v>48</v>
      </c>
      <c r="B63" s="23">
        <f t="shared" si="6"/>
        <v>44</v>
      </c>
      <c r="C63" s="3" t="s">
        <v>59</v>
      </c>
      <c r="D63" s="3" t="s">
        <v>259</v>
      </c>
      <c r="E63" s="6">
        <v>1988</v>
      </c>
      <c r="F63" s="6">
        <v>2015</v>
      </c>
      <c r="G63" s="6" t="s">
        <v>50</v>
      </c>
      <c r="H63" s="6">
        <v>9</v>
      </c>
      <c r="I63" s="6">
        <v>1</v>
      </c>
      <c r="J63" s="29">
        <v>2266</v>
      </c>
      <c r="K63" s="29">
        <v>2000.3</v>
      </c>
      <c r="L63" s="29">
        <v>0</v>
      </c>
      <c r="M63" s="7">
        <v>99</v>
      </c>
      <c r="N63" s="27">
        <v>1105638.07</v>
      </c>
      <c r="O63" s="29"/>
      <c r="P63" s="1">
        <v>0</v>
      </c>
      <c r="Q63" s="1"/>
      <c r="R63" s="1">
        <v>161785.32</v>
      </c>
      <c r="S63" s="1">
        <v>943852.75</v>
      </c>
      <c r="T63" s="29">
        <v>0</v>
      </c>
      <c r="U63" s="1">
        <f t="shared" si="7"/>
        <v>552.73612458131288</v>
      </c>
      <c r="V63" s="1">
        <f t="shared" si="7"/>
        <v>552.73612458131288</v>
      </c>
      <c r="W63" s="8">
        <v>2019</v>
      </c>
    </row>
    <row r="64" spans="1:23" ht="15" customHeight="1" x14ac:dyDescent="0.25">
      <c r="A64" s="5">
        <f t="shared" si="5"/>
        <v>49</v>
      </c>
      <c r="B64" s="23">
        <f t="shared" si="6"/>
        <v>45</v>
      </c>
      <c r="C64" s="3" t="s">
        <v>59</v>
      </c>
      <c r="D64" s="3" t="s">
        <v>260</v>
      </c>
      <c r="E64" s="6">
        <v>1977</v>
      </c>
      <c r="F64" s="6">
        <v>1977</v>
      </c>
      <c r="G64" s="6" t="s">
        <v>50</v>
      </c>
      <c r="H64" s="6">
        <v>5</v>
      </c>
      <c r="I64" s="6">
        <v>6</v>
      </c>
      <c r="J64" s="29">
        <v>5523.8</v>
      </c>
      <c r="K64" s="29">
        <v>4991</v>
      </c>
      <c r="L64" s="29">
        <v>80.099999999999994</v>
      </c>
      <c r="M64" s="7">
        <v>210</v>
      </c>
      <c r="N64" s="27">
        <v>709712.14</v>
      </c>
      <c r="O64" s="29"/>
      <c r="P64" s="1">
        <v>538229.04</v>
      </c>
      <c r="Q64" s="1"/>
      <c r="R64" s="1">
        <v>171483.1</v>
      </c>
      <c r="S64" s="1">
        <v>0</v>
      </c>
      <c r="T64" s="29">
        <v>0</v>
      </c>
      <c r="U64" s="1">
        <f t="shared" si="7"/>
        <v>139.95230620575416</v>
      </c>
      <c r="V64" s="1">
        <f t="shared" si="7"/>
        <v>139.95230620575416</v>
      </c>
      <c r="W64" s="8">
        <v>2019</v>
      </c>
    </row>
    <row r="65" spans="1:23" ht="15" customHeight="1" x14ac:dyDescent="0.25">
      <c r="A65" s="5">
        <f t="shared" si="5"/>
        <v>50</v>
      </c>
      <c r="B65" s="23">
        <f t="shared" si="6"/>
        <v>46</v>
      </c>
      <c r="C65" s="3" t="s">
        <v>59</v>
      </c>
      <c r="D65" s="3" t="s">
        <v>261</v>
      </c>
      <c r="E65" s="6">
        <v>1982</v>
      </c>
      <c r="F65" s="6">
        <v>2008</v>
      </c>
      <c r="G65" s="6" t="s">
        <v>50</v>
      </c>
      <c r="H65" s="6">
        <v>9</v>
      </c>
      <c r="I65" s="6">
        <v>1</v>
      </c>
      <c r="J65" s="29">
        <v>3174.5</v>
      </c>
      <c r="K65" s="29">
        <v>2191.14</v>
      </c>
      <c r="L65" s="29">
        <v>319</v>
      </c>
      <c r="M65" s="7">
        <v>124</v>
      </c>
      <c r="N65" s="27">
        <v>284316.68</v>
      </c>
      <c r="O65" s="29"/>
      <c r="P65" s="1">
        <v>0</v>
      </c>
      <c r="Q65" s="1"/>
      <c r="R65" s="1">
        <v>136358.83210285715</v>
      </c>
      <c r="S65" s="1">
        <v>147957.84789714284</v>
      </c>
      <c r="T65" s="29">
        <v>0</v>
      </c>
      <c r="U65" s="1">
        <f t="shared" si="7"/>
        <v>113.2672599934665</v>
      </c>
      <c r="V65" s="1">
        <f t="shared" si="7"/>
        <v>113.2672599934665</v>
      </c>
      <c r="W65" s="8">
        <v>2019</v>
      </c>
    </row>
    <row r="66" spans="1:23" ht="15" customHeight="1" x14ac:dyDescent="0.25">
      <c r="A66" s="5">
        <f t="shared" si="5"/>
        <v>51</v>
      </c>
      <c r="B66" s="23">
        <f t="shared" si="6"/>
        <v>47</v>
      </c>
      <c r="C66" s="3" t="s">
        <v>270</v>
      </c>
      <c r="D66" s="3" t="s">
        <v>276</v>
      </c>
      <c r="E66" s="6">
        <v>1988</v>
      </c>
      <c r="F66" s="6">
        <v>1988</v>
      </c>
      <c r="G66" s="6" t="s">
        <v>62</v>
      </c>
      <c r="H66" s="6">
        <v>5</v>
      </c>
      <c r="I66" s="6">
        <v>3</v>
      </c>
      <c r="J66" s="29">
        <v>3237.5</v>
      </c>
      <c r="K66" s="29">
        <v>2890.4</v>
      </c>
      <c r="L66" s="29">
        <v>0</v>
      </c>
      <c r="M66" s="7">
        <v>123</v>
      </c>
      <c r="N66" s="27">
        <v>1226731.7</v>
      </c>
      <c r="O66" s="29"/>
      <c r="P66" s="1">
        <v>0</v>
      </c>
      <c r="Q66" s="1"/>
      <c r="R66" s="1">
        <v>812375.82</v>
      </c>
      <c r="S66" s="1">
        <v>309016.37</v>
      </c>
      <c r="T66" s="29">
        <v>105339.51000000001</v>
      </c>
      <c r="U66" s="1">
        <f t="shared" si="7"/>
        <v>424.41589399391086</v>
      </c>
      <c r="V66" s="1">
        <f t="shared" si="7"/>
        <v>424.41589399391086</v>
      </c>
      <c r="W66" s="8">
        <v>2019</v>
      </c>
    </row>
    <row r="67" spans="1:23" ht="15" customHeight="1" x14ac:dyDescent="0.25">
      <c r="A67" s="5">
        <f t="shared" si="5"/>
        <v>52</v>
      </c>
      <c r="B67" s="23">
        <f t="shared" si="6"/>
        <v>48</v>
      </c>
      <c r="C67" s="3" t="s">
        <v>300</v>
      </c>
      <c r="D67" s="3" t="s">
        <v>301</v>
      </c>
      <c r="E67" s="6">
        <v>1970</v>
      </c>
      <c r="F67" s="6">
        <v>1970</v>
      </c>
      <c r="G67" s="6" t="s">
        <v>50</v>
      </c>
      <c r="H67" s="6">
        <v>2</v>
      </c>
      <c r="I67" s="6">
        <v>1</v>
      </c>
      <c r="J67" s="29">
        <v>396.5</v>
      </c>
      <c r="K67" s="29">
        <v>369.1</v>
      </c>
      <c r="L67" s="29">
        <v>0</v>
      </c>
      <c r="M67" s="7">
        <v>5</v>
      </c>
      <c r="N67" s="27">
        <v>1036969.5499999999</v>
      </c>
      <c r="O67" s="29"/>
      <c r="P67" s="1">
        <v>554394.3899999999</v>
      </c>
      <c r="Q67" s="1">
        <v>0</v>
      </c>
      <c r="R67" s="1">
        <v>87436.98</v>
      </c>
      <c r="S67" s="1">
        <v>395138.18</v>
      </c>
      <c r="T67" s="29">
        <v>0</v>
      </c>
      <c r="U67" s="1">
        <f t="shared" si="7"/>
        <v>2809.4542129504198</v>
      </c>
      <c r="V67" s="1">
        <f t="shared" si="7"/>
        <v>2809.4542129504198</v>
      </c>
      <c r="W67" s="8">
        <v>2019</v>
      </c>
    </row>
    <row r="68" spans="1:23" ht="15" customHeight="1" x14ac:dyDescent="0.25">
      <c r="A68" s="5">
        <f t="shared" si="5"/>
        <v>53</v>
      </c>
      <c r="B68" s="23">
        <f t="shared" si="6"/>
        <v>49</v>
      </c>
      <c r="C68" s="3" t="s">
        <v>300</v>
      </c>
      <c r="D68" s="3" t="s">
        <v>302</v>
      </c>
      <c r="E68" s="6">
        <v>1968</v>
      </c>
      <c r="F68" s="6">
        <v>1968</v>
      </c>
      <c r="G68" s="6" t="s">
        <v>50</v>
      </c>
      <c r="H68" s="6">
        <v>3</v>
      </c>
      <c r="I68" s="6">
        <v>3</v>
      </c>
      <c r="J68" s="29">
        <v>1645.4</v>
      </c>
      <c r="K68" s="29">
        <v>1537.5</v>
      </c>
      <c r="L68" s="29">
        <v>0</v>
      </c>
      <c r="M68" s="7">
        <v>50</v>
      </c>
      <c r="N68" s="27">
        <v>15890105.379999999</v>
      </c>
      <c r="O68" s="29"/>
      <c r="P68" s="1">
        <v>13758069.446</v>
      </c>
      <c r="Q68" s="1">
        <v>0</v>
      </c>
      <c r="R68" s="1">
        <v>275705.45</v>
      </c>
      <c r="S68" s="1">
        <v>1856330.4839999999</v>
      </c>
      <c r="T68" s="29">
        <v>0</v>
      </c>
      <c r="U68" s="1">
        <f t="shared" si="7"/>
        <v>10335.027889430894</v>
      </c>
      <c r="V68" s="1">
        <f t="shared" si="7"/>
        <v>10335.027889430894</v>
      </c>
      <c r="W68" s="8">
        <v>2019</v>
      </c>
    </row>
    <row r="69" spans="1:23" ht="15" customHeight="1" x14ac:dyDescent="0.25">
      <c r="A69" s="5">
        <f t="shared" si="5"/>
        <v>54</v>
      </c>
      <c r="B69" s="23">
        <f t="shared" si="6"/>
        <v>50</v>
      </c>
      <c r="C69" s="3" t="s">
        <v>300</v>
      </c>
      <c r="D69" s="3" t="s">
        <v>303</v>
      </c>
      <c r="E69" s="6">
        <v>1968</v>
      </c>
      <c r="F69" s="6">
        <v>1968</v>
      </c>
      <c r="G69" s="6" t="s">
        <v>50</v>
      </c>
      <c r="H69" s="6">
        <v>3</v>
      </c>
      <c r="I69" s="6">
        <v>3</v>
      </c>
      <c r="J69" s="29">
        <v>1629.7</v>
      </c>
      <c r="K69" s="29">
        <v>1521.7</v>
      </c>
      <c r="L69" s="29">
        <v>0</v>
      </c>
      <c r="M69" s="7">
        <v>55</v>
      </c>
      <c r="N69" s="27">
        <v>16888748.969999999</v>
      </c>
      <c r="O69" s="29"/>
      <c r="P69" s="1">
        <v>12750634.949999999</v>
      </c>
      <c r="Q69" s="1">
        <v>0</v>
      </c>
      <c r="R69" s="1">
        <v>274891.03000000003</v>
      </c>
      <c r="S69" s="1">
        <v>3863222.9899999993</v>
      </c>
      <c r="T69" s="29"/>
      <c r="U69" s="1">
        <f t="shared" si="7"/>
        <v>11098.606144443713</v>
      </c>
      <c r="V69" s="1">
        <f t="shared" si="7"/>
        <v>11098.606144443713</v>
      </c>
      <c r="W69" s="8">
        <v>2019</v>
      </c>
    </row>
    <row r="70" spans="1:23" ht="15" customHeight="1" x14ac:dyDescent="0.25">
      <c r="A70" s="5">
        <f t="shared" si="5"/>
        <v>55</v>
      </c>
      <c r="B70" s="23">
        <f t="shared" si="6"/>
        <v>51</v>
      </c>
      <c r="C70" s="3" t="s">
        <v>322</v>
      </c>
      <c r="D70" s="3" t="s">
        <v>325</v>
      </c>
      <c r="E70" s="6">
        <v>1974</v>
      </c>
      <c r="F70" s="6">
        <v>1974</v>
      </c>
      <c r="G70" s="6" t="s">
        <v>50</v>
      </c>
      <c r="H70" s="6">
        <v>2</v>
      </c>
      <c r="I70" s="6">
        <v>3</v>
      </c>
      <c r="J70" s="29">
        <v>1039.5</v>
      </c>
      <c r="K70" s="29">
        <v>915.4</v>
      </c>
      <c r="L70" s="29">
        <v>0</v>
      </c>
      <c r="M70" s="7">
        <v>39</v>
      </c>
      <c r="N70" s="27">
        <v>303727.27480000001</v>
      </c>
      <c r="O70" s="29"/>
      <c r="P70" s="1">
        <v>0</v>
      </c>
      <c r="Q70" s="1"/>
      <c r="R70" s="1">
        <v>52935.604800000001</v>
      </c>
      <c r="S70" s="1">
        <v>250791.67</v>
      </c>
      <c r="T70" s="29">
        <v>0</v>
      </c>
      <c r="U70" s="1">
        <f t="shared" si="7"/>
        <v>331.79732881800311</v>
      </c>
      <c r="V70" s="1">
        <f t="shared" si="7"/>
        <v>331.79732881800311</v>
      </c>
      <c r="W70" s="8">
        <v>2019</v>
      </c>
    </row>
    <row r="71" spans="1:23" ht="15" customHeight="1" x14ac:dyDescent="0.25">
      <c r="A71" s="5">
        <f t="shared" si="5"/>
        <v>56</v>
      </c>
      <c r="B71" s="23">
        <f t="shared" si="6"/>
        <v>52</v>
      </c>
      <c r="C71" s="3" t="s">
        <v>322</v>
      </c>
      <c r="D71" s="3" t="s">
        <v>327</v>
      </c>
      <c r="E71" s="6">
        <v>1974</v>
      </c>
      <c r="F71" s="6">
        <v>2011</v>
      </c>
      <c r="G71" s="6" t="s">
        <v>50</v>
      </c>
      <c r="H71" s="6">
        <v>5</v>
      </c>
      <c r="I71" s="6">
        <v>4</v>
      </c>
      <c r="J71" s="29">
        <v>3194.1</v>
      </c>
      <c r="K71" s="29">
        <v>1853.8</v>
      </c>
      <c r="L71" s="29">
        <v>1225.3</v>
      </c>
      <c r="M71" s="7">
        <v>88</v>
      </c>
      <c r="N71" s="27">
        <v>3608021.8700000006</v>
      </c>
      <c r="O71" s="29"/>
      <c r="P71" s="1">
        <v>53528.180000000168</v>
      </c>
      <c r="Q71" s="1">
        <v>0</v>
      </c>
      <c r="R71" s="1">
        <v>954525.39</v>
      </c>
      <c r="S71" s="1">
        <v>2599968.3000000003</v>
      </c>
      <c r="T71" s="29">
        <v>0</v>
      </c>
      <c r="U71" s="1">
        <f t="shared" si="7"/>
        <v>1171.7780747621061</v>
      </c>
      <c r="V71" s="1">
        <f t="shared" si="7"/>
        <v>1171.7780747621061</v>
      </c>
      <c r="W71" s="8">
        <v>2019</v>
      </c>
    </row>
    <row r="72" spans="1:23" ht="15" customHeight="1" x14ac:dyDescent="0.25">
      <c r="A72" s="5">
        <f t="shared" si="5"/>
        <v>57</v>
      </c>
      <c r="B72" s="23">
        <f t="shared" si="6"/>
        <v>53</v>
      </c>
      <c r="C72" s="3" t="s">
        <v>322</v>
      </c>
      <c r="D72" s="3" t="s">
        <v>329</v>
      </c>
      <c r="E72" s="6">
        <v>1977</v>
      </c>
      <c r="F72" s="6">
        <v>2009</v>
      </c>
      <c r="G72" s="6" t="s">
        <v>50</v>
      </c>
      <c r="H72" s="6">
        <v>4</v>
      </c>
      <c r="I72" s="6">
        <v>4</v>
      </c>
      <c r="J72" s="29">
        <v>2699.1</v>
      </c>
      <c r="K72" s="29">
        <v>2437.5</v>
      </c>
      <c r="L72" s="29">
        <v>0</v>
      </c>
      <c r="M72" s="7">
        <v>121</v>
      </c>
      <c r="N72" s="27">
        <v>676072.79</v>
      </c>
      <c r="O72" s="29"/>
      <c r="P72" s="1">
        <v>0</v>
      </c>
      <c r="Q72" s="1"/>
      <c r="R72" s="1">
        <v>645266.34000000008</v>
      </c>
      <c r="S72" s="1">
        <v>30806.449999999953</v>
      </c>
      <c r="T72" s="29">
        <v>0</v>
      </c>
      <c r="U72" s="1">
        <f t="shared" si="7"/>
        <v>277.3631958974359</v>
      </c>
      <c r="V72" s="1">
        <f t="shared" si="7"/>
        <v>277.3631958974359</v>
      </c>
      <c r="W72" s="8">
        <v>2019</v>
      </c>
    </row>
    <row r="73" spans="1:23" ht="15" customHeight="1" x14ac:dyDescent="0.25">
      <c r="A73" s="5">
        <f t="shared" si="5"/>
        <v>58</v>
      </c>
      <c r="B73" s="23">
        <f t="shared" si="6"/>
        <v>54</v>
      </c>
      <c r="C73" s="3" t="s">
        <v>322</v>
      </c>
      <c r="D73" s="3" t="s">
        <v>330</v>
      </c>
      <c r="E73" s="6">
        <v>1979</v>
      </c>
      <c r="F73" s="6">
        <v>2009</v>
      </c>
      <c r="G73" s="6" t="s">
        <v>62</v>
      </c>
      <c r="H73" s="6">
        <v>4</v>
      </c>
      <c r="I73" s="6">
        <v>4</v>
      </c>
      <c r="J73" s="29">
        <v>4071.8</v>
      </c>
      <c r="K73" s="29">
        <v>3495</v>
      </c>
      <c r="L73" s="29">
        <v>0</v>
      </c>
      <c r="M73" s="7">
        <v>160</v>
      </c>
      <c r="N73" s="27">
        <v>638930.17000000004</v>
      </c>
      <c r="O73" s="29"/>
      <c r="P73" s="1">
        <v>30626.790000000045</v>
      </c>
      <c r="Q73" s="1">
        <v>0</v>
      </c>
      <c r="R73" s="1">
        <v>595834.5</v>
      </c>
      <c r="S73" s="29">
        <v>12468.88</v>
      </c>
      <c r="T73" s="29"/>
      <c r="U73" s="1">
        <f t="shared" si="7"/>
        <v>182.81263805436339</v>
      </c>
      <c r="V73" s="1">
        <f t="shared" si="7"/>
        <v>182.81263805436339</v>
      </c>
      <c r="W73" s="8">
        <v>2019</v>
      </c>
    </row>
    <row r="74" spans="1:23" ht="15" customHeight="1" x14ac:dyDescent="0.25">
      <c r="A74" s="5">
        <f t="shared" si="5"/>
        <v>59</v>
      </c>
      <c r="B74" s="23">
        <f t="shared" si="6"/>
        <v>55</v>
      </c>
      <c r="C74" s="3" t="s">
        <v>322</v>
      </c>
      <c r="D74" s="3" t="s">
        <v>332</v>
      </c>
      <c r="E74" s="6">
        <v>1973</v>
      </c>
      <c r="F74" s="6">
        <v>2010</v>
      </c>
      <c r="G74" s="6" t="s">
        <v>50</v>
      </c>
      <c r="H74" s="6">
        <v>5</v>
      </c>
      <c r="I74" s="6">
        <v>4</v>
      </c>
      <c r="J74" s="29">
        <v>3449.3</v>
      </c>
      <c r="K74" s="29">
        <v>2945.9</v>
      </c>
      <c r="L74" s="29">
        <v>171.7</v>
      </c>
      <c r="M74" s="7">
        <v>147</v>
      </c>
      <c r="N74" s="27">
        <v>703429.79</v>
      </c>
      <c r="O74" s="29"/>
      <c r="P74" s="1">
        <v>0</v>
      </c>
      <c r="Q74" s="1">
        <v>0</v>
      </c>
      <c r="R74" s="1">
        <v>689613.98</v>
      </c>
      <c r="S74" s="29">
        <v>13815.810000000056</v>
      </c>
      <c r="T74" s="29"/>
      <c r="U74" s="1">
        <f t="shared" si="7"/>
        <v>225.63182897100336</v>
      </c>
      <c r="V74" s="1">
        <f t="shared" si="7"/>
        <v>225.63182897100336</v>
      </c>
      <c r="W74" s="8">
        <v>2019</v>
      </c>
    </row>
    <row r="75" spans="1:23" ht="15" customHeight="1" x14ac:dyDescent="0.25">
      <c r="A75" s="5">
        <f t="shared" si="5"/>
        <v>60</v>
      </c>
      <c r="B75" s="23">
        <f t="shared" si="6"/>
        <v>56</v>
      </c>
      <c r="C75" s="3" t="s">
        <v>322</v>
      </c>
      <c r="D75" s="3" t="s">
        <v>333</v>
      </c>
      <c r="E75" s="6">
        <v>1970</v>
      </c>
      <c r="F75" s="6">
        <v>2010</v>
      </c>
      <c r="G75" s="6" t="s">
        <v>50</v>
      </c>
      <c r="H75" s="6">
        <v>5</v>
      </c>
      <c r="I75" s="6">
        <v>4</v>
      </c>
      <c r="J75" s="29">
        <v>3258</v>
      </c>
      <c r="K75" s="29">
        <v>3019.8</v>
      </c>
      <c r="L75" s="29">
        <v>0</v>
      </c>
      <c r="M75" s="7">
        <v>132</v>
      </c>
      <c r="N75" s="27">
        <v>697259.78</v>
      </c>
      <c r="O75" s="29"/>
      <c r="P75" s="1"/>
      <c r="Q75" s="1"/>
      <c r="R75" s="1">
        <v>680454.39</v>
      </c>
      <c r="S75" s="29">
        <v>16805.390000000014</v>
      </c>
      <c r="T75" s="29"/>
      <c r="U75" s="1">
        <f t="shared" si="7"/>
        <v>230.89601298099211</v>
      </c>
      <c r="V75" s="1">
        <f t="shared" si="7"/>
        <v>230.89601298099211</v>
      </c>
      <c r="W75" s="8">
        <v>2019</v>
      </c>
    </row>
    <row r="76" spans="1:23" ht="15" customHeight="1" x14ac:dyDescent="0.25">
      <c r="A76" s="5">
        <f t="shared" si="5"/>
        <v>61</v>
      </c>
      <c r="B76" s="23">
        <f t="shared" si="6"/>
        <v>57</v>
      </c>
      <c r="C76" s="3" t="s">
        <v>334</v>
      </c>
      <c r="D76" s="3" t="s">
        <v>335</v>
      </c>
      <c r="E76" s="6">
        <v>1986</v>
      </c>
      <c r="F76" s="6">
        <v>1986</v>
      </c>
      <c r="G76" s="6" t="s">
        <v>50</v>
      </c>
      <c r="H76" s="6">
        <v>2</v>
      </c>
      <c r="I76" s="6">
        <v>2</v>
      </c>
      <c r="J76" s="29">
        <v>948.7</v>
      </c>
      <c r="K76" s="29">
        <v>868.6</v>
      </c>
      <c r="L76" s="29">
        <v>80.099999999999994</v>
      </c>
      <c r="M76" s="7">
        <v>31</v>
      </c>
      <c r="N76" s="27">
        <v>2247440.52</v>
      </c>
      <c r="O76" s="29"/>
      <c r="P76" s="1">
        <v>1158523.4000000001</v>
      </c>
      <c r="Q76" s="1"/>
      <c r="R76" s="1"/>
      <c r="S76" s="1">
        <v>1088917.1199999999</v>
      </c>
      <c r="T76" s="29">
        <v>0</v>
      </c>
      <c r="U76" s="1">
        <f t="shared" si="7"/>
        <v>2368.9686096763994</v>
      </c>
      <c r="V76" s="1">
        <f t="shared" si="7"/>
        <v>2368.9686096763994</v>
      </c>
      <c r="W76" s="8">
        <v>2019</v>
      </c>
    </row>
    <row r="77" spans="1:23" x14ac:dyDescent="0.25">
      <c r="A77" s="64"/>
      <c r="B77" s="65"/>
      <c r="C77" s="186"/>
      <c r="D77" s="73" t="s">
        <v>340</v>
      </c>
      <c r="E77" s="74"/>
      <c r="F77" s="74"/>
      <c r="G77" s="74"/>
      <c r="H77" s="74"/>
      <c r="I77" s="74"/>
      <c r="J77" s="75">
        <f>SUM(J78:J145)</f>
        <v>269081.0199999999</v>
      </c>
      <c r="K77" s="75">
        <f t="shared" ref="K77:T77" si="8">SUM(K78:K145)</f>
        <v>225312.66999999993</v>
      </c>
      <c r="L77" s="75">
        <f t="shared" si="8"/>
        <v>3561.41</v>
      </c>
      <c r="M77" s="75">
        <f t="shared" si="8"/>
        <v>9492</v>
      </c>
      <c r="N77" s="76">
        <f t="shared" si="8"/>
        <v>247748151.08999997</v>
      </c>
      <c r="O77" s="75">
        <f t="shared" si="8"/>
        <v>0</v>
      </c>
      <c r="P77" s="76">
        <f t="shared" si="8"/>
        <v>124356323.20207998</v>
      </c>
      <c r="Q77" s="76">
        <f t="shared" si="8"/>
        <v>1717400</v>
      </c>
      <c r="R77" s="76">
        <f t="shared" si="8"/>
        <v>60354615.064840049</v>
      </c>
      <c r="S77" s="76">
        <f t="shared" si="8"/>
        <v>60709792.109399997</v>
      </c>
      <c r="T77" s="76">
        <f t="shared" si="8"/>
        <v>610020.71367999981</v>
      </c>
      <c r="U77" s="71"/>
      <c r="V77" s="71"/>
      <c r="W77" s="77"/>
    </row>
    <row r="78" spans="1:23" ht="15" customHeight="1" x14ac:dyDescent="0.25">
      <c r="A78" s="5">
        <f>A76+1</f>
        <v>62</v>
      </c>
      <c r="B78" s="23">
        <v>1</v>
      </c>
      <c r="C78" s="3" t="s">
        <v>1452</v>
      </c>
      <c r="D78" s="3" t="s">
        <v>103</v>
      </c>
      <c r="E78" s="6">
        <v>1990</v>
      </c>
      <c r="F78" s="6">
        <v>2017</v>
      </c>
      <c r="G78" s="6" t="s">
        <v>1456</v>
      </c>
      <c r="H78" s="6">
        <v>9</v>
      </c>
      <c r="I78" s="6">
        <v>1</v>
      </c>
      <c r="J78" s="29">
        <v>4038.8</v>
      </c>
      <c r="K78" s="29">
        <v>3343.4</v>
      </c>
      <c r="L78" s="29">
        <v>0</v>
      </c>
      <c r="M78" s="7">
        <v>149</v>
      </c>
      <c r="N78" s="27">
        <v>688090.65</v>
      </c>
      <c r="O78" s="29"/>
      <c r="P78" s="1">
        <v>10823.04</v>
      </c>
      <c r="Q78" s="1"/>
      <c r="R78" s="1">
        <v>248415.01</v>
      </c>
      <c r="S78" s="1">
        <v>428852.6</v>
      </c>
      <c r="T78" s="29"/>
      <c r="U78" s="1">
        <f t="shared" si="7"/>
        <v>205.80566190105881</v>
      </c>
      <c r="V78" s="1">
        <f t="shared" si="7"/>
        <v>205.80566190105881</v>
      </c>
      <c r="W78" s="8">
        <v>2019</v>
      </c>
    </row>
    <row r="79" spans="1:23" ht="15" customHeight="1" x14ac:dyDescent="0.25">
      <c r="A79" s="5">
        <f>A78+1</f>
        <v>63</v>
      </c>
      <c r="B79" s="23">
        <f>B78+1</f>
        <v>2</v>
      </c>
      <c r="C79" s="3" t="s">
        <v>81</v>
      </c>
      <c r="D79" s="3" t="s">
        <v>344</v>
      </c>
      <c r="E79" s="6">
        <v>1998</v>
      </c>
      <c r="F79" s="6">
        <v>1998</v>
      </c>
      <c r="G79" s="6" t="s">
        <v>50</v>
      </c>
      <c r="H79" s="6">
        <v>5</v>
      </c>
      <c r="I79" s="6">
        <v>4</v>
      </c>
      <c r="J79" s="29">
        <v>4979.8</v>
      </c>
      <c r="K79" s="29">
        <v>4317</v>
      </c>
      <c r="L79" s="29">
        <v>0</v>
      </c>
      <c r="M79" s="7">
        <v>170</v>
      </c>
      <c r="N79" s="27">
        <v>4306010.5999999996</v>
      </c>
      <c r="O79" s="29"/>
      <c r="P79" s="1">
        <v>2987446.38</v>
      </c>
      <c r="Q79" s="1"/>
      <c r="R79" s="1">
        <v>1318564.22</v>
      </c>
      <c r="S79" s="1"/>
      <c r="T79" s="29"/>
      <c r="U79" s="1">
        <f t="shared" si="7"/>
        <v>997.45438962242292</v>
      </c>
      <c r="V79" s="1">
        <f t="shared" si="7"/>
        <v>997.45438962242292</v>
      </c>
      <c r="W79" s="8">
        <v>2019</v>
      </c>
    </row>
    <row r="80" spans="1:23" ht="15" customHeight="1" x14ac:dyDescent="0.25">
      <c r="A80" s="5">
        <f t="shared" ref="A80:A143" si="9">A79+1</f>
        <v>64</v>
      </c>
      <c r="B80" s="23">
        <f t="shared" ref="B80:B143" si="10">B79+1</f>
        <v>3</v>
      </c>
      <c r="C80" s="3" t="s">
        <v>1413</v>
      </c>
      <c r="D80" s="3" t="s">
        <v>347</v>
      </c>
      <c r="E80" s="6">
        <v>1993</v>
      </c>
      <c r="F80" s="6">
        <v>2009</v>
      </c>
      <c r="G80" s="6" t="s">
        <v>50</v>
      </c>
      <c r="H80" s="6">
        <v>10</v>
      </c>
      <c r="I80" s="6">
        <v>5</v>
      </c>
      <c r="J80" s="29">
        <v>16387.7</v>
      </c>
      <c r="K80" s="29">
        <v>13606.7</v>
      </c>
      <c r="L80" s="29">
        <v>0</v>
      </c>
      <c r="M80" s="7">
        <v>469</v>
      </c>
      <c r="N80" s="27">
        <v>17174000</v>
      </c>
      <c r="O80" s="29"/>
      <c r="P80" s="1">
        <v>10658219.738</v>
      </c>
      <c r="Q80" s="1">
        <v>1717400</v>
      </c>
      <c r="R80" s="1">
        <v>4798380.2620000001</v>
      </c>
      <c r="S80" s="1"/>
      <c r="T80" s="29"/>
      <c r="U80" s="1">
        <f t="shared" ref="U80:V143" si="11">$N80/($K80+$L80)</f>
        <v>1262.1723121697398</v>
      </c>
      <c r="V80" s="1">
        <f t="shared" si="11"/>
        <v>1262.1723121697398</v>
      </c>
      <c r="W80" s="8">
        <v>2019</v>
      </c>
    </row>
    <row r="81" spans="1:23" ht="15" customHeight="1" x14ac:dyDescent="0.25">
      <c r="A81" s="5">
        <f t="shared" si="9"/>
        <v>65</v>
      </c>
      <c r="B81" s="23">
        <f t="shared" si="10"/>
        <v>4</v>
      </c>
      <c r="C81" s="3" t="s">
        <v>1452</v>
      </c>
      <c r="D81" s="3" t="s">
        <v>362</v>
      </c>
      <c r="E81" s="6">
        <v>1993</v>
      </c>
      <c r="F81" s="6">
        <v>2007</v>
      </c>
      <c r="G81" s="6" t="s">
        <v>1456</v>
      </c>
      <c r="H81" s="6">
        <v>9</v>
      </c>
      <c r="I81" s="6">
        <v>2</v>
      </c>
      <c r="J81" s="29">
        <v>5832.9</v>
      </c>
      <c r="K81" s="29">
        <v>4738.3999999999996</v>
      </c>
      <c r="L81" s="29">
        <v>267.2</v>
      </c>
      <c r="M81" s="7">
        <v>154</v>
      </c>
      <c r="N81" s="27">
        <v>1964690.76</v>
      </c>
      <c r="O81" s="29"/>
      <c r="P81" s="1">
        <v>0</v>
      </c>
      <c r="Q81" s="1"/>
      <c r="R81" s="1">
        <v>1832669.02</v>
      </c>
      <c r="S81" s="1">
        <v>132021.74</v>
      </c>
      <c r="T81" s="29"/>
      <c r="U81" s="1">
        <f t="shared" si="11"/>
        <v>392.49855361994571</v>
      </c>
      <c r="V81" s="1">
        <f t="shared" si="11"/>
        <v>392.49855361994571</v>
      </c>
      <c r="W81" s="8">
        <v>2019</v>
      </c>
    </row>
    <row r="82" spans="1:23" ht="15" customHeight="1" x14ac:dyDescent="0.25">
      <c r="A82" s="5">
        <f t="shared" si="9"/>
        <v>66</v>
      </c>
      <c r="B82" s="23">
        <f t="shared" si="10"/>
        <v>5</v>
      </c>
      <c r="C82" s="3" t="s">
        <v>1452</v>
      </c>
      <c r="D82" s="3" t="s">
        <v>363</v>
      </c>
      <c r="E82" s="6">
        <v>1999</v>
      </c>
      <c r="F82" s="6">
        <v>2007</v>
      </c>
      <c r="G82" s="6" t="s">
        <v>1456</v>
      </c>
      <c r="H82" s="6">
        <v>9</v>
      </c>
      <c r="I82" s="6">
        <v>1</v>
      </c>
      <c r="J82" s="29">
        <v>3327.1</v>
      </c>
      <c r="K82" s="29">
        <v>2761.3</v>
      </c>
      <c r="L82" s="29">
        <v>127.1</v>
      </c>
      <c r="M82" s="7">
        <v>93</v>
      </c>
      <c r="N82" s="27">
        <v>1290038.56</v>
      </c>
      <c r="O82" s="29"/>
      <c r="P82" s="1">
        <v>1.4551915228366852E-10</v>
      </c>
      <c r="Q82" s="1"/>
      <c r="R82" s="1">
        <v>1056228.6499999999</v>
      </c>
      <c r="S82" s="1">
        <v>233809.91</v>
      </c>
      <c r="T82" s="29"/>
      <c r="U82" s="1">
        <f t="shared" si="11"/>
        <v>446.6273923279324</v>
      </c>
      <c r="V82" s="1">
        <f t="shared" si="11"/>
        <v>446.6273923279324</v>
      </c>
      <c r="W82" s="8">
        <v>2019</v>
      </c>
    </row>
    <row r="83" spans="1:23" ht="15" customHeight="1" x14ac:dyDescent="0.25">
      <c r="A83" s="5">
        <f t="shared" si="9"/>
        <v>67</v>
      </c>
      <c r="B83" s="23">
        <f t="shared" si="10"/>
        <v>6</v>
      </c>
      <c r="C83" s="3" t="s">
        <v>1452</v>
      </c>
      <c r="D83" s="3" t="s">
        <v>364</v>
      </c>
      <c r="E83" s="6">
        <v>1990</v>
      </c>
      <c r="F83" s="6">
        <v>2017</v>
      </c>
      <c r="G83" s="6" t="s">
        <v>1456</v>
      </c>
      <c r="H83" s="6">
        <v>9</v>
      </c>
      <c r="I83" s="6">
        <v>1</v>
      </c>
      <c r="J83" s="29">
        <v>4531.3</v>
      </c>
      <c r="K83" s="29">
        <v>3890.9</v>
      </c>
      <c r="L83" s="29">
        <v>0</v>
      </c>
      <c r="M83" s="7">
        <v>144</v>
      </c>
      <c r="N83" s="27">
        <v>1693030.5</v>
      </c>
      <c r="O83" s="29"/>
      <c r="P83" s="1">
        <v>0</v>
      </c>
      <c r="Q83" s="1"/>
      <c r="R83" s="1">
        <v>1440370.6732000001</v>
      </c>
      <c r="S83" s="1">
        <v>252659.82679999992</v>
      </c>
      <c r="T83" s="29"/>
      <c r="U83" s="1">
        <f t="shared" si="11"/>
        <v>435.1256778637333</v>
      </c>
      <c r="V83" s="1">
        <f t="shared" si="11"/>
        <v>435.1256778637333</v>
      </c>
      <c r="W83" s="8">
        <v>2019</v>
      </c>
    </row>
    <row r="84" spans="1:23" ht="15" customHeight="1" x14ac:dyDescent="0.25">
      <c r="A84" s="5">
        <f t="shared" si="9"/>
        <v>68</v>
      </c>
      <c r="B84" s="23">
        <f t="shared" si="10"/>
        <v>7</v>
      </c>
      <c r="C84" s="3" t="s">
        <v>1453</v>
      </c>
      <c r="D84" s="3" t="s">
        <v>393</v>
      </c>
      <c r="E84" s="6">
        <v>1994</v>
      </c>
      <c r="F84" s="6">
        <v>2017</v>
      </c>
      <c r="G84" s="6" t="s">
        <v>1456</v>
      </c>
      <c r="H84" s="6">
        <v>10</v>
      </c>
      <c r="I84" s="6">
        <v>1</v>
      </c>
      <c r="J84" s="29">
        <v>3088</v>
      </c>
      <c r="K84" s="29">
        <v>2738.3</v>
      </c>
      <c r="L84" s="29">
        <v>0</v>
      </c>
      <c r="M84" s="7">
        <v>106</v>
      </c>
      <c r="N84" s="27">
        <v>703524.04</v>
      </c>
      <c r="O84" s="29"/>
      <c r="P84" s="1">
        <v>0</v>
      </c>
      <c r="Q84" s="1"/>
      <c r="R84" s="1">
        <v>703524.04</v>
      </c>
      <c r="S84" s="1"/>
      <c r="T84" s="29"/>
      <c r="U84" s="1">
        <f t="shared" si="11"/>
        <v>256.92000146076032</v>
      </c>
      <c r="V84" s="1">
        <f t="shared" si="11"/>
        <v>256.92000146076032</v>
      </c>
      <c r="W84" s="8">
        <v>2019</v>
      </c>
    </row>
    <row r="85" spans="1:23" ht="15" customHeight="1" x14ac:dyDescent="0.25">
      <c r="A85" s="5">
        <f t="shared" si="9"/>
        <v>69</v>
      </c>
      <c r="B85" s="23">
        <f t="shared" si="10"/>
        <v>8</v>
      </c>
      <c r="C85" s="3" t="s">
        <v>1453</v>
      </c>
      <c r="D85" s="3" t="s">
        <v>419</v>
      </c>
      <c r="E85" s="6">
        <v>1989</v>
      </c>
      <c r="F85" s="6">
        <v>2008</v>
      </c>
      <c r="G85" s="6" t="s">
        <v>1456</v>
      </c>
      <c r="H85" s="6">
        <v>9</v>
      </c>
      <c r="I85" s="6">
        <v>1</v>
      </c>
      <c r="J85" s="29">
        <v>3177.2</v>
      </c>
      <c r="K85" s="29">
        <v>2635.9</v>
      </c>
      <c r="L85" s="29">
        <v>58</v>
      </c>
      <c r="M85" s="7">
        <v>108</v>
      </c>
      <c r="N85" s="27">
        <v>692116.79</v>
      </c>
      <c r="O85" s="29"/>
      <c r="P85" s="1">
        <v>89079.210000000079</v>
      </c>
      <c r="Q85" s="1"/>
      <c r="R85" s="1">
        <v>603037.57999999996</v>
      </c>
      <c r="S85" s="1"/>
      <c r="T85" s="29"/>
      <c r="U85" s="1">
        <f t="shared" si="11"/>
        <v>256.92000074241804</v>
      </c>
      <c r="V85" s="1">
        <f t="shared" si="11"/>
        <v>256.92000074241804</v>
      </c>
      <c r="W85" s="8">
        <v>2019</v>
      </c>
    </row>
    <row r="86" spans="1:23" ht="15" customHeight="1" x14ac:dyDescent="0.25">
      <c r="A86" s="5">
        <f t="shared" si="9"/>
        <v>70</v>
      </c>
      <c r="B86" s="23">
        <f t="shared" si="10"/>
        <v>9</v>
      </c>
      <c r="C86" s="3" t="s">
        <v>1453</v>
      </c>
      <c r="D86" s="3" t="s">
        <v>421</v>
      </c>
      <c r="E86" s="6">
        <v>1984</v>
      </c>
      <c r="F86" s="6">
        <v>2009</v>
      </c>
      <c r="G86" s="6" t="s">
        <v>1456</v>
      </c>
      <c r="H86" s="6">
        <v>5</v>
      </c>
      <c r="I86" s="6">
        <v>9</v>
      </c>
      <c r="J86" s="29">
        <v>10740.2</v>
      </c>
      <c r="K86" s="29">
        <v>8912.7999999999993</v>
      </c>
      <c r="L86" s="29">
        <v>0</v>
      </c>
      <c r="M86" s="7">
        <v>402</v>
      </c>
      <c r="N86" s="27">
        <v>7453202</v>
      </c>
      <c r="O86" s="29"/>
      <c r="P86" s="1">
        <v>4676778.4399999995</v>
      </c>
      <c r="Q86" s="1"/>
      <c r="R86" s="1">
        <v>2776423.56</v>
      </c>
      <c r="S86" s="1"/>
      <c r="T86" s="29"/>
      <c r="U86" s="1">
        <f t="shared" si="11"/>
        <v>836.23575083026662</v>
      </c>
      <c r="V86" s="1">
        <f t="shared" si="11"/>
        <v>836.23575083026662</v>
      </c>
      <c r="W86" s="8">
        <v>2019</v>
      </c>
    </row>
    <row r="87" spans="1:23" ht="15" customHeight="1" x14ac:dyDescent="0.25">
      <c r="A87" s="5">
        <f t="shared" si="9"/>
        <v>71</v>
      </c>
      <c r="B87" s="23">
        <f t="shared" si="10"/>
        <v>10</v>
      </c>
      <c r="C87" s="3" t="s">
        <v>1452</v>
      </c>
      <c r="D87" s="3" t="s">
        <v>435</v>
      </c>
      <c r="E87" s="6">
        <v>1989</v>
      </c>
      <c r="F87" s="6">
        <v>2016</v>
      </c>
      <c r="G87" s="6" t="s">
        <v>1456</v>
      </c>
      <c r="H87" s="6">
        <v>9</v>
      </c>
      <c r="I87" s="6">
        <v>1</v>
      </c>
      <c r="J87" s="29">
        <v>3240.9</v>
      </c>
      <c r="K87" s="29">
        <v>2778.8</v>
      </c>
      <c r="L87" s="29">
        <v>0</v>
      </c>
      <c r="M87" s="7">
        <v>86</v>
      </c>
      <c r="N87" s="27">
        <v>1977522.61</v>
      </c>
      <c r="O87" s="29"/>
      <c r="P87" s="1">
        <v>0</v>
      </c>
      <c r="Q87" s="1"/>
      <c r="R87" s="1">
        <v>970704.03240000003</v>
      </c>
      <c r="S87" s="1">
        <v>1006818.5776000001</v>
      </c>
      <c r="T87" s="29"/>
      <c r="U87" s="1">
        <f t="shared" si="11"/>
        <v>711.64625377860943</v>
      </c>
      <c r="V87" s="1">
        <f t="shared" si="11"/>
        <v>711.64625377860943</v>
      </c>
      <c r="W87" s="8">
        <v>2019</v>
      </c>
    </row>
    <row r="88" spans="1:23" ht="15" customHeight="1" x14ac:dyDescent="0.25">
      <c r="A88" s="5">
        <f t="shared" si="9"/>
        <v>72</v>
      </c>
      <c r="B88" s="23">
        <f t="shared" si="10"/>
        <v>11</v>
      </c>
      <c r="C88" s="3" t="s">
        <v>104</v>
      </c>
      <c r="D88" s="3" t="s">
        <v>446</v>
      </c>
      <c r="E88" s="6">
        <v>1992</v>
      </c>
      <c r="F88" s="6">
        <v>2016</v>
      </c>
      <c r="G88" s="6" t="s">
        <v>50</v>
      </c>
      <c r="H88" s="6">
        <v>5</v>
      </c>
      <c r="I88" s="6">
        <v>4</v>
      </c>
      <c r="J88" s="29">
        <v>3576.1</v>
      </c>
      <c r="K88" s="29">
        <v>3131.5</v>
      </c>
      <c r="L88" s="29">
        <v>0</v>
      </c>
      <c r="M88" s="7">
        <v>103</v>
      </c>
      <c r="N88" s="27">
        <v>843949.52</v>
      </c>
      <c r="O88" s="29"/>
      <c r="P88" s="1">
        <v>0</v>
      </c>
      <c r="Q88" s="1"/>
      <c r="R88" s="1">
        <v>843949.52</v>
      </c>
      <c r="S88" s="1">
        <v>0</v>
      </c>
      <c r="T88" s="29"/>
      <c r="U88" s="1">
        <f t="shared" si="11"/>
        <v>269.50327957847679</v>
      </c>
      <c r="V88" s="1">
        <f t="shared" si="11"/>
        <v>269.50327957847679</v>
      </c>
      <c r="W88" s="8">
        <v>2019</v>
      </c>
    </row>
    <row r="89" spans="1:23" ht="15" customHeight="1" x14ac:dyDescent="0.25">
      <c r="A89" s="5">
        <f t="shared" si="9"/>
        <v>73</v>
      </c>
      <c r="B89" s="23">
        <f t="shared" si="10"/>
        <v>12</v>
      </c>
      <c r="C89" s="3" t="s">
        <v>104</v>
      </c>
      <c r="D89" s="3" t="s">
        <v>447</v>
      </c>
      <c r="E89" s="6">
        <v>1991</v>
      </c>
      <c r="F89" s="6">
        <v>2016</v>
      </c>
      <c r="G89" s="6" t="s">
        <v>62</v>
      </c>
      <c r="H89" s="6">
        <v>5</v>
      </c>
      <c r="I89" s="6">
        <v>4</v>
      </c>
      <c r="J89" s="29">
        <v>4887.3</v>
      </c>
      <c r="K89" s="29">
        <v>4839.7</v>
      </c>
      <c r="L89" s="29">
        <v>0</v>
      </c>
      <c r="M89" s="7">
        <v>240</v>
      </c>
      <c r="N89" s="27">
        <v>4205296.74</v>
      </c>
      <c r="O89" s="29"/>
      <c r="P89" s="1"/>
      <c r="Q89" s="1">
        <v>0</v>
      </c>
      <c r="R89" s="1">
        <v>1220458.33</v>
      </c>
      <c r="S89" s="1">
        <v>2984838.41</v>
      </c>
      <c r="T89" s="29"/>
      <c r="U89" s="1">
        <f t="shared" si="11"/>
        <v>868.91682129057597</v>
      </c>
      <c r="V89" s="1">
        <f t="shared" si="11"/>
        <v>868.91682129057597</v>
      </c>
      <c r="W89" s="8">
        <v>2019</v>
      </c>
    </row>
    <row r="90" spans="1:23" ht="15" customHeight="1" x14ac:dyDescent="0.25">
      <c r="A90" s="5">
        <f t="shared" si="9"/>
        <v>74</v>
      </c>
      <c r="B90" s="23">
        <f t="shared" si="10"/>
        <v>13</v>
      </c>
      <c r="C90" s="3" t="s">
        <v>104</v>
      </c>
      <c r="D90" s="3" t="s">
        <v>476</v>
      </c>
      <c r="E90" s="6">
        <v>1974</v>
      </c>
      <c r="F90" s="6">
        <v>2013</v>
      </c>
      <c r="G90" s="6" t="s">
        <v>62</v>
      </c>
      <c r="H90" s="6">
        <v>4</v>
      </c>
      <c r="I90" s="6">
        <v>4</v>
      </c>
      <c r="J90" s="29">
        <v>4783.3599999999997</v>
      </c>
      <c r="K90" s="29">
        <v>3552.1</v>
      </c>
      <c r="L90" s="29">
        <v>0</v>
      </c>
      <c r="M90" s="7">
        <v>164</v>
      </c>
      <c r="N90" s="27">
        <v>2187839.4699999997</v>
      </c>
      <c r="O90" s="29"/>
      <c r="P90" s="1">
        <v>1217660.2599999998</v>
      </c>
      <c r="Q90" s="1"/>
      <c r="R90" s="1">
        <v>960081.54</v>
      </c>
      <c r="S90" s="1">
        <v>10097.67</v>
      </c>
      <c r="T90" s="29"/>
      <c r="U90" s="1">
        <f t="shared" si="11"/>
        <v>615.92845640606959</v>
      </c>
      <c r="V90" s="1">
        <f t="shared" si="11"/>
        <v>615.92845640606959</v>
      </c>
      <c r="W90" s="8">
        <v>2019</v>
      </c>
    </row>
    <row r="91" spans="1:23" ht="15" customHeight="1" x14ac:dyDescent="0.25">
      <c r="A91" s="5">
        <f t="shared" si="9"/>
        <v>75</v>
      </c>
      <c r="B91" s="23">
        <f t="shared" si="10"/>
        <v>14</v>
      </c>
      <c r="C91" s="3" t="s">
        <v>104</v>
      </c>
      <c r="D91" s="3" t="s">
        <v>478</v>
      </c>
      <c r="E91" s="6">
        <v>1975</v>
      </c>
      <c r="F91" s="6">
        <v>2013</v>
      </c>
      <c r="G91" s="6" t="s">
        <v>50</v>
      </c>
      <c r="H91" s="6">
        <v>4</v>
      </c>
      <c r="I91" s="6">
        <v>6</v>
      </c>
      <c r="J91" s="29">
        <v>4262.6000000000004</v>
      </c>
      <c r="K91" s="29">
        <v>3897.8</v>
      </c>
      <c r="L91" s="29">
        <v>0</v>
      </c>
      <c r="M91" s="7">
        <v>159</v>
      </c>
      <c r="N91" s="27">
        <v>1122819.42</v>
      </c>
      <c r="O91" s="29"/>
      <c r="P91" s="1">
        <v>37662.489599999899</v>
      </c>
      <c r="Q91" s="1"/>
      <c r="R91" s="1">
        <v>1080583.3044</v>
      </c>
      <c r="S91" s="1">
        <v>4573.6260000000002</v>
      </c>
      <c r="T91" s="29"/>
      <c r="U91" s="1">
        <f t="shared" si="11"/>
        <v>288.06491354097182</v>
      </c>
      <c r="V91" s="1">
        <f t="shared" si="11"/>
        <v>288.06491354097182</v>
      </c>
      <c r="W91" s="8">
        <v>2019</v>
      </c>
    </row>
    <row r="92" spans="1:23" ht="15" customHeight="1" x14ac:dyDescent="0.25">
      <c r="A92" s="5">
        <f t="shared" si="9"/>
        <v>76</v>
      </c>
      <c r="B92" s="23">
        <f t="shared" si="10"/>
        <v>15</v>
      </c>
      <c r="C92" s="3" t="s">
        <v>104</v>
      </c>
      <c r="D92" s="3" t="s">
        <v>479</v>
      </c>
      <c r="E92" s="6">
        <v>1976</v>
      </c>
      <c r="F92" s="6">
        <v>2005</v>
      </c>
      <c r="G92" s="6" t="s">
        <v>62</v>
      </c>
      <c r="H92" s="6">
        <v>5</v>
      </c>
      <c r="I92" s="6">
        <v>6</v>
      </c>
      <c r="J92" s="29">
        <v>3918.8</v>
      </c>
      <c r="K92" s="29">
        <v>3432.3</v>
      </c>
      <c r="L92" s="29">
        <v>0</v>
      </c>
      <c r="M92" s="7">
        <v>155</v>
      </c>
      <c r="N92" s="27">
        <v>4705774.24</v>
      </c>
      <c r="O92" s="29"/>
      <c r="P92" s="1">
        <v>2733242.7800000003</v>
      </c>
      <c r="Q92" s="1"/>
      <c r="R92" s="1">
        <v>846033</v>
      </c>
      <c r="S92" s="1">
        <v>1126498.46</v>
      </c>
      <c r="T92" s="29"/>
      <c r="U92" s="1">
        <f t="shared" si="11"/>
        <v>1371.0264953529704</v>
      </c>
      <c r="V92" s="1">
        <f t="shared" si="11"/>
        <v>1371.0264953529704</v>
      </c>
      <c r="W92" s="8">
        <v>2019</v>
      </c>
    </row>
    <row r="93" spans="1:23" ht="15" customHeight="1" x14ac:dyDescent="0.25">
      <c r="A93" s="5">
        <f t="shared" si="9"/>
        <v>77</v>
      </c>
      <c r="B93" s="23">
        <f t="shared" si="10"/>
        <v>16</v>
      </c>
      <c r="C93" s="3" t="s">
        <v>104</v>
      </c>
      <c r="D93" s="3" t="s">
        <v>480</v>
      </c>
      <c r="E93" s="6">
        <v>1971</v>
      </c>
      <c r="F93" s="6">
        <v>2009</v>
      </c>
      <c r="G93" s="6" t="s">
        <v>62</v>
      </c>
      <c r="H93" s="6">
        <v>5</v>
      </c>
      <c r="I93" s="6">
        <v>6</v>
      </c>
      <c r="J93" s="29">
        <v>4705.1400000000003</v>
      </c>
      <c r="K93" s="29">
        <v>4290.34</v>
      </c>
      <c r="L93" s="29">
        <v>0</v>
      </c>
      <c r="M93" s="7">
        <v>209</v>
      </c>
      <c r="N93" s="27">
        <v>6211872.25</v>
      </c>
      <c r="O93" s="29"/>
      <c r="P93" s="1">
        <v>4229465.4136800002</v>
      </c>
      <c r="Q93" s="1"/>
      <c r="R93" s="1">
        <v>1156821.61632</v>
      </c>
      <c r="S93" s="1">
        <v>825585.22</v>
      </c>
      <c r="T93" s="29"/>
      <c r="U93" s="1">
        <f t="shared" si="11"/>
        <v>1447.8741195336499</v>
      </c>
      <c r="V93" s="1">
        <f t="shared" si="11"/>
        <v>1447.8741195336499</v>
      </c>
      <c r="W93" s="8">
        <v>2019</v>
      </c>
    </row>
    <row r="94" spans="1:23" ht="15" customHeight="1" x14ac:dyDescent="0.25">
      <c r="A94" s="5">
        <f t="shared" si="9"/>
        <v>78</v>
      </c>
      <c r="B94" s="23">
        <f t="shared" si="10"/>
        <v>17</v>
      </c>
      <c r="C94" s="3" t="s">
        <v>104</v>
      </c>
      <c r="D94" s="3" t="s">
        <v>481</v>
      </c>
      <c r="E94" s="6">
        <v>1973</v>
      </c>
      <c r="F94" s="6">
        <v>2009</v>
      </c>
      <c r="G94" s="6" t="s">
        <v>62</v>
      </c>
      <c r="H94" s="6">
        <v>5</v>
      </c>
      <c r="I94" s="6">
        <v>6</v>
      </c>
      <c r="J94" s="29">
        <v>4730.3999999999996</v>
      </c>
      <c r="K94" s="29">
        <v>4296.8999999999996</v>
      </c>
      <c r="L94" s="29">
        <v>0</v>
      </c>
      <c r="M94" s="7">
        <v>216</v>
      </c>
      <c r="N94" s="27">
        <v>5248474.0100000007</v>
      </c>
      <c r="O94" s="29"/>
      <c r="P94" s="1">
        <v>3732908.5988000007</v>
      </c>
      <c r="Q94" s="1"/>
      <c r="R94" s="1">
        <v>1159148.0112000001</v>
      </c>
      <c r="S94" s="1">
        <v>356417.4</v>
      </c>
      <c r="T94" s="29"/>
      <c r="U94" s="1">
        <f t="shared" si="11"/>
        <v>1221.4559356745563</v>
      </c>
      <c r="V94" s="1">
        <f t="shared" si="11"/>
        <v>1221.4559356745563</v>
      </c>
      <c r="W94" s="8">
        <v>2019</v>
      </c>
    </row>
    <row r="95" spans="1:23" ht="15" customHeight="1" x14ac:dyDescent="0.25">
      <c r="A95" s="5">
        <f t="shared" si="9"/>
        <v>79</v>
      </c>
      <c r="B95" s="23">
        <f t="shared" si="10"/>
        <v>18</v>
      </c>
      <c r="C95" s="3" t="s">
        <v>104</v>
      </c>
      <c r="D95" s="3" t="s">
        <v>482</v>
      </c>
      <c r="E95" s="6">
        <v>1976</v>
      </c>
      <c r="F95" s="6">
        <v>2013</v>
      </c>
      <c r="G95" s="6" t="s">
        <v>50</v>
      </c>
      <c r="H95" s="6">
        <v>4</v>
      </c>
      <c r="I95" s="6">
        <v>4</v>
      </c>
      <c r="J95" s="29">
        <v>2991.3</v>
      </c>
      <c r="K95" s="29">
        <v>2735.5</v>
      </c>
      <c r="L95" s="29">
        <v>0</v>
      </c>
      <c r="M95" s="7">
        <v>122</v>
      </c>
      <c r="N95" s="27">
        <v>1917756.65</v>
      </c>
      <c r="O95" s="29"/>
      <c r="P95" s="1">
        <v>1094646.8999999999</v>
      </c>
      <c r="Q95" s="1"/>
      <c r="R95" s="1">
        <v>813025.49399999995</v>
      </c>
      <c r="S95" s="1">
        <v>10084.256000000052</v>
      </c>
      <c r="T95" s="29"/>
      <c r="U95" s="1">
        <f t="shared" si="11"/>
        <v>701.06256625845367</v>
      </c>
      <c r="V95" s="1">
        <f t="shared" si="11"/>
        <v>701.06256625845367</v>
      </c>
      <c r="W95" s="8">
        <v>2019</v>
      </c>
    </row>
    <row r="96" spans="1:23" ht="15" customHeight="1" x14ac:dyDescent="0.25">
      <c r="A96" s="5">
        <f t="shared" si="9"/>
        <v>80</v>
      </c>
      <c r="B96" s="23">
        <f t="shared" si="10"/>
        <v>19</v>
      </c>
      <c r="C96" s="3" t="s">
        <v>104</v>
      </c>
      <c r="D96" s="3" t="s">
        <v>486</v>
      </c>
      <c r="E96" s="6">
        <v>1974</v>
      </c>
      <c r="F96" s="6">
        <v>2013</v>
      </c>
      <c r="G96" s="6" t="s">
        <v>62</v>
      </c>
      <c r="H96" s="6">
        <v>4</v>
      </c>
      <c r="I96" s="6">
        <v>4</v>
      </c>
      <c r="J96" s="29">
        <v>3890.5</v>
      </c>
      <c r="K96" s="29">
        <v>3404</v>
      </c>
      <c r="L96" s="29">
        <v>0</v>
      </c>
      <c r="M96" s="7">
        <v>175</v>
      </c>
      <c r="N96" s="27">
        <v>1362419.27</v>
      </c>
      <c r="O96" s="29"/>
      <c r="P96" s="1">
        <v>417746.16900000005</v>
      </c>
      <c r="Q96" s="1">
        <v>0</v>
      </c>
      <c r="R96" s="1">
        <v>939761.69</v>
      </c>
      <c r="S96" s="1">
        <v>4911.4110000000001</v>
      </c>
      <c r="T96" s="29"/>
      <c r="U96" s="1">
        <f t="shared" si="11"/>
        <v>400.24067861339603</v>
      </c>
      <c r="V96" s="1">
        <f t="shared" si="11"/>
        <v>400.24067861339603</v>
      </c>
      <c r="W96" s="8">
        <v>2019</v>
      </c>
    </row>
    <row r="97" spans="1:23" ht="15" customHeight="1" x14ac:dyDescent="0.25">
      <c r="A97" s="5">
        <f t="shared" si="9"/>
        <v>81</v>
      </c>
      <c r="B97" s="23">
        <f t="shared" si="10"/>
        <v>20</v>
      </c>
      <c r="C97" s="3" t="s">
        <v>104</v>
      </c>
      <c r="D97" s="3" t="s">
        <v>487</v>
      </c>
      <c r="E97" s="6">
        <v>1978</v>
      </c>
      <c r="F97" s="6">
        <v>2008</v>
      </c>
      <c r="G97" s="6" t="s">
        <v>62</v>
      </c>
      <c r="H97" s="6">
        <v>5</v>
      </c>
      <c r="I97" s="6">
        <v>4</v>
      </c>
      <c r="J97" s="29">
        <v>4929.7</v>
      </c>
      <c r="K97" s="29">
        <v>4349.2</v>
      </c>
      <c r="L97" s="29">
        <v>0</v>
      </c>
      <c r="M97" s="7">
        <v>213</v>
      </c>
      <c r="N97" s="27">
        <v>7057604.46</v>
      </c>
      <c r="O97" s="29"/>
      <c r="P97" s="1">
        <v>4947763.8540000003</v>
      </c>
      <c r="Q97" s="1">
        <v>0</v>
      </c>
      <c r="R97" s="1">
        <v>1261846.17</v>
      </c>
      <c r="S97" s="1">
        <v>847994.43599999987</v>
      </c>
      <c r="T97" s="29"/>
      <c r="U97" s="1">
        <f t="shared" si="11"/>
        <v>1622.7362411477973</v>
      </c>
      <c r="V97" s="1">
        <f t="shared" si="11"/>
        <v>1622.7362411477973</v>
      </c>
      <c r="W97" s="8">
        <v>2019</v>
      </c>
    </row>
    <row r="98" spans="1:23" ht="15" customHeight="1" x14ac:dyDescent="0.25">
      <c r="A98" s="5">
        <f t="shared" si="9"/>
        <v>82</v>
      </c>
      <c r="B98" s="23">
        <f t="shared" si="10"/>
        <v>21</v>
      </c>
      <c r="C98" s="3" t="s">
        <v>104</v>
      </c>
      <c r="D98" s="3" t="s">
        <v>497</v>
      </c>
      <c r="E98" s="6">
        <v>1976</v>
      </c>
      <c r="F98" s="6">
        <v>2013</v>
      </c>
      <c r="G98" s="6" t="s">
        <v>62</v>
      </c>
      <c r="H98" s="6">
        <v>4</v>
      </c>
      <c r="I98" s="6">
        <v>6</v>
      </c>
      <c r="J98" s="29">
        <v>5727.3</v>
      </c>
      <c r="K98" s="29">
        <v>5005.7</v>
      </c>
      <c r="L98" s="29">
        <v>0</v>
      </c>
      <c r="M98" s="7">
        <v>234</v>
      </c>
      <c r="N98" s="27">
        <v>2409277.5500000003</v>
      </c>
      <c r="O98" s="29"/>
      <c r="P98" s="1">
        <v>42612.528000000166</v>
      </c>
      <c r="Q98" s="1">
        <v>0</v>
      </c>
      <c r="R98" s="1">
        <v>1153662.3500000001</v>
      </c>
      <c r="S98" s="1">
        <v>1213002.672</v>
      </c>
      <c r="T98" s="29">
        <v>0</v>
      </c>
      <c r="U98" s="1">
        <f t="shared" si="11"/>
        <v>481.30682022494364</v>
      </c>
      <c r="V98" s="1">
        <f t="shared" si="11"/>
        <v>481.30682022494364</v>
      </c>
      <c r="W98" s="8">
        <v>2019</v>
      </c>
    </row>
    <row r="99" spans="1:23" ht="15" customHeight="1" x14ac:dyDescent="0.25">
      <c r="A99" s="5">
        <f t="shared" si="9"/>
        <v>83</v>
      </c>
      <c r="B99" s="23">
        <f t="shared" si="10"/>
        <v>22</v>
      </c>
      <c r="C99" s="3" t="s">
        <v>104</v>
      </c>
      <c r="D99" s="3" t="s">
        <v>498</v>
      </c>
      <c r="E99" s="6">
        <v>1973</v>
      </c>
      <c r="F99" s="6">
        <v>2013</v>
      </c>
      <c r="G99" s="6" t="s">
        <v>62</v>
      </c>
      <c r="H99" s="6">
        <v>4</v>
      </c>
      <c r="I99" s="6">
        <v>4</v>
      </c>
      <c r="J99" s="29">
        <v>4671.96</v>
      </c>
      <c r="K99" s="29">
        <v>3440.7</v>
      </c>
      <c r="L99" s="29">
        <v>0</v>
      </c>
      <c r="M99" s="7">
        <v>128</v>
      </c>
      <c r="N99" s="27">
        <v>1831934.3</v>
      </c>
      <c r="O99" s="29"/>
      <c r="P99" s="1">
        <v>0</v>
      </c>
      <c r="Q99" s="1"/>
      <c r="R99" s="1">
        <v>945519.75</v>
      </c>
      <c r="S99" s="1">
        <v>886414.55</v>
      </c>
      <c r="T99" s="29"/>
      <c r="U99" s="1">
        <f t="shared" si="11"/>
        <v>532.43069724184033</v>
      </c>
      <c r="V99" s="1">
        <f t="shared" si="11"/>
        <v>532.43069724184033</v>
      </c>
      <c r="W99" s="8">
        <v>2019</v>
      </c>
    </row>
    <row r="100" spans="1:23" ht="15" customHeight="1" x14ac:dyDescent="0.25">
      <c r="A100" s="5">
        <f t="shared" si="9"/>
        <v>84</v>
      </c>
      <c r="B100" s="23">
        <f t="shared" si="10"/>
        <v>23</v>
      </c>
      <c r="C100" s="3" t="s">
        <v>104</v>
      </c>
      <c r="D100" s="3" t="s">
        <v>503</v>
      </c>
      <c r="E100" s="6">
        <v>2000</v>
      </c>
      <c r="F100" s="6">
        <v>2013</v>
      </c>
      <c r="G100" s="6" t="s">
        <v>50</v>
      </c>
      <c r="H100" s="6">
        <v>5</v>
      </c>
      <c r="I100" s="6">
        <v>4</v>
      </c>
      <c r="J100" s="29">
        <v>3429.7</v>
      </c>
      <c r="K100" s="29">
        <v>3062.7</v>
      </c>
      <c r="L100" s="29">
        <v>0</v>
      </c>
      <c r="M100" s="7">
        <v>123</v>
      </c>
      <c r="N100" s="27">
        <v>4554579.28</v>
      </c>
      <c r="O100" s="29"/>
      <c r="P100" s="1">
        <v>3196714.6670000004</v>
      </c>
      <c r="Q100" s="1">
        <v>0</v>
      </c>
      <c r="R100" s="1">
        <v>767319</v>
      </c>
      <c r="S100" s="1">
        <v>590545.61300000001</v>
      </c>
      <c r="T100" s="29"/>
      <c r="U100" s="1">
        <f t="shared" si="11"/>
        <v>1487.1124432690112</v>
      </c>
      <c r="V100" s="1">
        <f t="shared" si="11"/>
        <v>1487.1124432690112</v>
      </c>
      <c r="W100" s="8">
        <v>2019</v>
      </c>
    </row>
    <row r="101" spans="1:23" ht="15" customHeight="1" x14ac:dyDescent="0.25">
      <c r="A101" s="5">
        <f t="shared" si="9"/>
        <v>85</v>
      </c>
      <c r="B101" s="23">
        <f t="shared" si="10"/>
        <v>24</v>
      </c>
      <c r="C101" s="3" t="s">
        <v>104</v>
      </c>
      <c r="D101" s="3" t="s">
        <v>505</v>
      </c>
      <c r="E101" s="6">
        <v>1977</v>
      </c>
      <c r="F101" s="6">
        <v>2016</v>
      </c>
      <c r="G101" s="6" t="s">
        <v>50</v>
      </c>
      <c r="H101" s="6">
        <v>4</v>
      </c>
      <c r="I101" s="6">
        <v>3</v>
      </c>
      <c r="J101" s="29">
        <v>4282.03</v>
      </c>
      <c r="K101" s="29">
        <v>3616.33</v>
      </c>
      <c r="L101" s="29">
        <v>0</v>
      </c>
      <c r="M101" s="7">
        <v>288</v>
      </c>
      <c r="N101" s="27">
        <v>1882356.9499999997</v>
      </c>
      <c r="O101" s="29"/>
      <c r="P101" s="1">
        <v>20756.567999999999</v>
      </c>
      <c r="Q101" s="1">
        <v>0</v>
      </c>
      <c r="R101" s="1">
        <v>238851.36</v>
      </c>
      <c r="S101" s="1">
        <v>1622749.0219999999</v>
      </c>
      <c r="T101" s="29"/>
      <c r="U101" s="1">
        <f t="shared" si="11"/>
        <v>520.51581299273016</v>
      </c>
      <c r="V101" s="1">
        <f t="shared" si="11"/>
        <v>520.51581299273016</v>
      </c>
      <c r="W101" s="8">
        <v>2019</v>
      </c>
    </row>
    <row r="102" spans="1:23" ht="15" customHeight="1" x14ac:dyDescent="0.25">
      <c r="A102" s="5">
        <f t="shared" si="9"/>
        <v>86</v>
      </c>
      <c r="B102" s="23">
        <f t="shared" si="10"/>
        <v>25</v>
      </c>
      <c r="C102" s="3" t="s">
        <v>104</v>
      </c>
      <c r="D102" s="3" t="s">
        <v>509</v>
      </c>
      <c r="E102" s="6">
        <v>1972</v>
      </c>
      <c r="F102" s="6">
        <v>2013</v>
      </c>
      <c r="G102" s="6" t="s">
        <v>62</v>
      </c>
      <c r="H102" s="6">
        <v>4</v>
      </c>
      <c r="I102" s="6">
        <v>4</v>
      </c>
      <c r="J102" s="29">
        <v>4697.3599999999997</v>
      </c>
      <c r="K102" s="29">
        <v>3466.1</v>
      </c>
      <c r="L102" s="29">
        <v>0</v>
      </c>
      <c r="M102" s="7">
        <v>140</v>
      </c>
      <c r="N102" s="27">
        <v>4796660.8900000006</v>
      </c>
      <c r="O102" s="29"/>
      <c r="P102" s="1">
        <v>3827119.4150000005</v>
      </c>
      <c r="Q102" s="1">
        <v>0</v>
      </c>
      <c r="R102" s="1">
        <v>961368</v>
      </c>
      <c r="S102" s="1">
        <v>8173.4750000000931</v>
      </c>
      <c r="T102" s="29">
        <v>0</v>
      </c>
      <c r="U102" s="1">
        <f t="shared" si="11"/>
        <v>1383.8783906984797</v>
      </c>
      <c r="V102" s="1">
        <f t="shared" si="11"/>
        <v>1383.8783906984797</v>
      </c>
      <c r="W102" s="8">
        <v>2019</v>
      </c>
    </row>
    <row r="103" spans="1:23" ht="15" customHeight="1" x14ac:dyDescent="0.25">
      <c r="A103" s="5">
        <f t="shared" si="9"/>
        <v>87</v>
      </c>
      <c r="B103" s="23">
        <f t="shared" si="10"/>
        <v>26</v>
      </c>
      <c r="C103" s="3" t="s">
        <v>104</v>
      </c>
      <c r="D103" s="3" t="s">
        <v>510</v>
      </c>
      <c r="E103" s="6">
        <v>1971</v>
      </c>
      <c r="F103" s="6">
        <v>2013</v>
      </c>
      <c r="G103" s="6" t="s">
        <v>62</v>
      </c>
      <c r="H103" s="6">
        <v>4</v>
      </c>
      <c r="I103" s="6">
        <v>4</v>
      </c>
      <c r="J103" s="29">
        <v>4741.46</v>
      </c>
      <c r="K103" s="29">
        <v>3510.2</v>
      </c>
      <c r="L103" s="29">
        <v>0</v>
      </c>
      <c r="M103" s="7">
        <v>145</v>
      </c>
      <c r="N103" s="27">
        <v>5116977.6800000006</v>
      </c>
      <c r="O103" s="29"/>
      <c r="P103" s="1">
        <v>4146939.0630000005</v>
      </c>
      <c r="Q103" s="1">
        <v>0</v>
      </c>
      <c r="R103" s="1">
        <v>970038.61699999997</v>
      </c>
      <c r="S103" s="1">
        <v>0</v>
      </c>
      <c r="T103" s="29">
        <v>0</v>
      </c>
      <c r="U103" s="1">
        <f t="shared" si="11"/>
        <v>1457.7453364480659</v>
      </c>
      <c r="V103" s="1">
        <f t="shared" si="11"/>
        <v>1457.7453364480659</v>
      </c>
      <c r="W103" s="8">
        <v>2019</v>
      </c>
    </row>
    <row r="104" spans="1:23" ht="15" customHeight="1" x14ac:dyDescent="0.25">
      <c r="A104" s="5">
        <f t="shared" si="9"/>
        <v>88</v>
      </c>
      <c r="B104" s="23">
        <f t="shared" si="10"/>
        <v>27</v>
      </c>
      <c r="C104" s="3" t="s">
        <v>104</v>
      </c>
      <c r="D104" s="3" t="s">
        <v>512</v>
      </c>
      <c r="E104" s="6">
        <v>1972</v>
      </c>
      <c r="F104" s="6">
        <v>2013</v>
      </c>
      <c r="G104" s="6" t="s">
        <v>62</v>
      </c>
      <c r="H104" s="6">
        <v>4</v>
      </c>
      <c r="I104" s="6">
        <v>4</v>
      </c>
      <c r="J104" s="29">
        <v>4681.66</v>
      </c>
      <c r="K104" s="29">
        <v>3450.4</v>
      </c>
      <c r="L104" s="29">
        <v>0</v>
      </c>
      <c r="M104" s="7">
        <v>142</v>
      </c>
      <c r="N104" s="27">
        <v>6285308.0600000005</v>
      </c>
      <c r="O104" s="29"/>
      <c r="P104" s="1">
        <v>4635658.245000001</v>
      </c>
      <c r="Q104" s="1">
        <v>0</v>
      </c>
      <c r="R104" s="1">
        <v>956568.19</v>
      </c>
      <c r="S104" s="1">
        <v>693081.625</v>
      </c>
      <c r="T104" s="29">
        <v>0</v>
      </c>
      <c r="U104" s="1">
        <f t="shared" si="11"/>
        <v>1821.617221191746</v>
      </c>
      <c r="V104" s="1">
        <f t="shared" si="11"/>
        <v>1821.617221191746</v>
      </c>
      <c r="W104" s="8">
        <v>2019</v>
      </c>
    </row>
    <row r="105" spans="1:23" ht="15" customHeight="1" x14ac:dyDescent="0.25">
      <c r="A105" s="5">
        <f t="shared" si="9"/>
        <v>89</v>
      </c>
      <c r="B105" s="23">
        <f t="shared" si="10"/>
        <v>28</v>
      </c>
      <c r="C105" s="3" t="s">
        <v>104</v>
      </c>
      <c r="D105" s="3" t="s">
        <v>513</v>
      </c>
      <c r="E105" s="6">
        <v>1974</v>
      </c>
      <c r="F105" s="6">
        <v>2013</v>
      </c>
      <c r="G105" s="6" t="s">
        <v>50</v>
      </c>
      <c r="H105" s="6">
        <v>4</v>
      </c>
      <c r="I105" s="6">
        <v>2</v>
      </c>
      <c r="J105" s="29">
        <v>2101.6</v>
      </c>
      <c r="K105" s="29">
        <v>1783.5</v>
      </c>
      <c r="L105" s="29">
        <v>0</v>
      </c>
      <c r="M105" s="7">
        <v>60</v>
      </c>
      <c r="N105" s="27">
        <v>1147475.1700000002</v>
      </c>
      <c r="O105" s="29"/>
      <c r="P105" s="1">
        <v>2.3283064365386963E-10</v>
      </c>
      <c r="Q105" s="1">
        <v>0</v>
      </c>
      <c r="R105" s="1">
        <v>501981.73</v>
      </c>
      <c r="S105" s="1">
        <v>645493.43999999994</v>
      </c>
      <c r="T105" s="29">
        <v>0</v>
      </c>
      <c r="U105" s="1">
        <f t="shared" si="11"/>
        <v>643.38389122511921</v>
      </c>
      <c r="V105" s="1">
        <f t="shared" si="11"/>
        <v>643.38389122511921</v>
      </c>
      <c r="W105" s="8">
        <v>2019</v>
      </c>
    </row>
    <row r="106" spans="1:23" ht="15" customHeight="1" x14ac:dyDescent="0.25">
      <c r="A106" s="5">
        <f t="shared" si="9"/>
        <v>90</v>
      </c>
      <c r="B106" s="23">
        <f t="shared" si="10"/>
        <v>29</v>
      </c>
      <c r="C106" s="3" t="s">
        <v>104</v>
      </c>
      <c r="D106" s="3" t="s">
        <v>514</v>
      </c>
      <c r="E106" s="6">
        <v>1970</v>
      </c>
      <c r="F106" s="6">
        <v>2013</v>
      </c>
      <c r="G106" s="6" t="s">
        <v>50</v>
      </c>
      <c r="H106" s="6">
        <v>4</v>
      </c>
      <c r="I106" s="6">
        <v>4</v>
      </c>
      <c r="J106" s="29">
        <v>3209.3</v>
      </c>
      <c r="K106" s="29">
        <v>2712.9</v>
      </c>
      <c r="L106" s="29">
        <v>0</v>
      </c>
      <c r="M106" s="7">
        <v>128</v>
      </c>
      <c r="N106" s="27">
        <v>2668557.4000000004</v>
      </c>
      <c r="O106" s="29"/>
      <c r="P106" s="1">
        <v>1939705.0608000003</v>
      </c>
      <c r="Q106" s="1"/>
      <c r="R106" s="1">
        <v>728852.33920000005</v>
      </c>
      <c r="S106" s="1"/>
      <c r="T106" s="29"/>
      <c r="U106" s="1">
        <f t="shared" si="11"/>
        <v>983.65490803199543</v>
      </c>
      <c r="V106" s="1">
        <f t="shared" si="11"/>
        <v>983.65490803199543</v>
      </c>
      <c r="W106" s="8">
        <v>2019</v>
      </c>
    </row>
    <row r="107" spans="1:23" ht="15" customHeight="1" x14ac:dyDescent="0.25">
      <c r="A107" s="5">
        <f t="shared" si="9"/>
        <v>91</v>
      </c>
      <c r="B107" s="23">
        <f t="shared" si="10"/>
        <v>30</v>
      </c>
      <c r="C107" s="3" t="s">
        <v>104</v>
      </c>
      <c r="D107" s="3" t="s">
        <v>515</v>
      </c>
      <c r="E107" s="6">
        <v>1972</v>
      </c>
      <c r="F107" s="6">
        <v>2013</v>
      </c>
      <c r="G107" s="6" t="s">
        <v>62</v>
      </c>
      <c r="H107" s="6">
        <v>4</v>
      </c>
      <c r="I107" s="6">
        <v>4</v>
      </c>
      <c r="J107" s="29">
        <v>4795.5600000000004</v>
      </c>
      <c r="K107" s="29">
        <v>3564.3</v>
      </c>
      <c r="L107" s="29">
        <v>0</v>
      </c>
      <c r="M107" s="7">
        <v>159</v>
      </c>
      <c r="N107" s="27">
        <v>5944243.1900000004</v>
      </c>
      <c r="O107" s="29"/>
      <c r="P107" s="1">
        <v>4441823.3899999997</v>
      </c>
      <c r="Q107" s="1">
        <v>0</v>
      </c>
      <c r="R107" s="1">
        <v>893795.52</v>
      </c>
      <c r="S107" s="1">
        <v>608624.28</v>
      </c>
      <c r="T107" s="29">
        <v>0</v>
      </c>
      <c r="U107" s="1">
        <f t="shared" si="11"/>
        <v>1667.7168560446653</v>
      </c>
      <c r="V107" s="1">
        <f t="shared" si="11"/>
        <v>1667.7168560446653</v>
      </c>
      <c r="W107" s="8">
        <v>2019</v>
      </c>
    </row>
    <row r="108" spans="1:23" ht="15" customHeight="1" x14ac:dyDescent="0.25">
      <c r="A108" s="5">
        <f t="shared" si="9"/>
        <v>92</v>
      </c>
      <c r="B108" s="23">
        <f t="shared" si="10"/>
        <v>31</v>
      </c>
      <c r="C108" s="3" t="s">
        <v>104</v>
      </c>
      <c r="D108" s="3" t="s">
        <v>527</v>
      </c>
      <c r="E108" s="6">
        <v>1977</v>
      </c>
      <c r="F108" s="6">
        <v>1977</v>
      </c>
      <c r="G108" s="6" t="s">
        <v>62</v>
      </c>
      <c r="H108" s="6">
        <v>4</v>
      </c>
      <c r="I108" s="6">
        <v>4</v>
      </c>
      <c r="J108" s="29">
        <v>3973.6</v>
      </c>
      <c r="K108" s="29">
        <v>3477.1</v>
      </c>
      <c r="L108" s="29">
        <v>0</v>
      </c>
      <c r="M108" s="7">
        <v>136</v>
      </c>
      <c r="N108" s="27">
        <v>4221343.8499999996</v>
      </c>
      <c r="O108" s="29"/>
      <c r="P108" s="1">
        <v>3232237.2749999994</v>
      </c>
      <c r="Q108" s="1">
        <v>0</v>
      </c>
      <c r="R108" s="1">
        <v>976908.14</v>
      </c>
      <c r="S108" s="1">
        <v>12198.434999999999</v>
      </c>
      <c r="T108" s="29">
        <v>0</v>
      </c>
      <c r="U108" s="1">
        <f t="shared" si="11"/>
        <v>1214.0415432400564</v>
      </c>
      <c r="V108" s="1">
        <f t="shared" si="11"/>
        <v>1214.0415432400564</v>
      </c>
      <c r="W108" s="8">
        <v>2019</v>
      </c>
    </row>
    <row r="109" spans="1:23" ht="15" customHeight="1" x14ac:dyDescent="0.25">
      <c r="A109" s="5">
        <f t="shared" si="9"/>
        <v>93</v>
      </c>
      <c r="B109" s="23">
        <f t="shared" si="10"/>
        <v>32</v>
      </c>
      <c r="C109" s="3" t="s">
        <v>104</v>
      </c>
      <c r="D109" s="3" t="s">
        <v>531</v>
      </c>
      <c r="E109" s="6">
        <v>1976</v>
      </c>
      <c r="F109" s="6">
        <v>2013</v>
      </c>
      <c r="G109" s="6" t="s">
        <v>62</v>
      </c>
      <c r="H109" s="6">
        <v>4</v>
      </c>
      <c r="I109" s="6">
        <v>6</v>
      </c>
      <c r="J109" s="29">
        <v>6512.4</v>
      </c>
      <c r="K109" s="29">
        <v>5062.3999999999996</v>
      </c>
      <c r="L109" s="29">
        <v>0</v>
      </c>
      <c r="M109" s="7">
        <v>192</v>
      </c>
      <c r="N109" s="27">
        <v>7489690.1399999997</v>
      </c>
      <c r="O109" s="29"/>
      <c r="P109" s="1">
        <v>4924203.2639999995</v>
      </c>
      <c r="Q109" s="1">
        <v>0</v>
      </c>
      <c r="R109" s="1">
        <v>1313164.96</v>
      </c>
      <c r="S109" s="1">
        <v>1252321.9160000002</v>
      </c>
      <c r="T109" s="29">
        <v>0</v>
      </c>
      <c r="U109" s="1">
        <f t="shared" si="11"/>
        <v>1479.474190107459</v>
      </c>
      <c r="V109" s="1">
        <f t="shared" si="11"/>
        <v>1479.474190107459</v>
      </c>
      <c r="W109" s="8">
        <v>2019</v>
      </c>
    </row>
    <row r="110" spans="1:23" ht="15" customHeight="1" x14ac:dyDescent="0.25">
      <c r="A110" s="5">
        <f t="shared" si="9"/>
        <v>94</v>
      </c>
      <c r="B110" s="23">
        <f t="shared" si="10"/>
        <v>33</v>
      </c>
      <c r="C110" s="3" t="s">
        <v>104</v>
      </c>
      <c r="D110" s="3" t="s">
        <v>532</v>
      </c>
      <c r="E110" s="6">
        <v>1976</v>
      </c>
      <c r="F110" s="6">
        <v>2013</v>
      </c>
      <c r="G110" s="6" t="s">
        <v>50</v>
      </c>
      <c r="H110" s="6">
        <v>4</v>
      </c>
      <c r="I110" s="6">
        <v>4</v>
      </c>
      <c r="J110" s="29">
        <v>2850.8</v>
      </c>
      <c r="K110" s="29">
        <v>2595</v>
      </c>
      <c r="L110" s="29">
        <v>0</v>
      </c>
      <c r="M110" s="7">
        <v>135</v>
      </c>
      <c r="N110" s="27">
        <v>2884903.67</v>
      </c>
      <c r="O110" s="29"/>
      <c r="P110" s="1">
        <v>2048822.38</v>
      </c>
      <c r="Q110" s="1">
        <v>0</v>
      </c>
      <c r="R110" s="1">
        <v>352338.64</v>
      </c>
      <c r="S110" s="1">
        <v>483742.65</v>
      </c>
      <c r="T110" s="29"/>
      <c r="U110" s="1">
        <f t="shared" si="11"/>
        <v>1111.7162504816956</v>
      </c>
      <c r="V110" s="1">
        <f t="shared" si="11"/>
        <v>1111.7162504816956</v>
      </c>
      <c r="W110" s="8">
        <v>2019</v>
      </c>
    </row>
    <row r="111" spans="1:23" ht="15" customHeight="1" x14ac:dyDescent="0.25">
      <c r="A111" s="5">
        <f t="shared" si="9"/>
        <v>95</v>
      </c>
      <c r="B111" s="23">
        <f t="shared" si="10"/>
        <v>34</v>
      </c>
      <c r="C111" s="3" t="s">
        <v>104</v>
      </c>
      <c r="D111" s="3" t="s">
        <v>545</v>
      </c>
      <c r="E111" s="6">
        <v>1981</v>
      </c>
      <c r="F111" s="6">
        <v>2012</v>
      </c>
      <c r="G111" s="6" t="s">
        <v>50</v>
      </c>
      <c r="H111" s="6">
        <v>5</v>
      </c>
      <c r="I111" s="6">
        <v>4</v>
      </c>
      <c r="J111" s="29">
        <v>4831.3</v>
      </c>
      <c r="K111" s="29">
        <v>4269.3</v>
      </c>
      <c r="L111" s="29">
        <v>0</v>
      </c>
      <c r="M111" s="7">
        <v>196</v>
      </c>
      <c r="N111" s="27">
        <v>2771627.5500000003</v>
      </c>
      <c r="O111" s="29"/>
      <c r="P111" s="1">
        <v>4.6566128730773926E-10</v>
      </c>
      <c r="Q111" s="1">
        <v>0</v>
      </c>
      <c r="R111" s="1">
        <v>1179695.8599999999</v>
      </c>
      <c r="S111" s="1">
        <v>1591931.69</v>
      </c>
      <c r="T111" s="29">
        <v>0</v>
      </c>
      <c r="U111" s="1">
        <f t="shared" si="11"/>
        <v>649.19952919682385</v>
      </c>
      <c r="V111" s="1">
        <f t="shared" si="11"/>
        <v>649.19952919682385</v>
      </c>
      <c r="W111" s="8">
        <v>2019</v>
      </c>
    </row>
    <row r="112" spans="1:23" ht="15" customHeight="1" x14ac:dyDescent="0.25">
      <c r="A112" s="5">
        <f t="shared" si="9"/>
        <v>96</v>
      </c>
      <c r="B112" s="23">
        <f t="shared" si="10"/>
        <v>35</v>
      </c>
      <c r="C112" s="3" t="s">
        <v>104</v>
      </c>
      <c r="D112" s="3" t="s">
        <v>547</v>
      </c>
      <c r="E112" s="6">
        <v>1977</v>
      </c>
      <c r="F112" s="6">
        <v>2013</v>
      </c>
      <c r="G112" s="6" t="s">
        <v>50</v>
      </c>
      <c r="H112" s="6">
        <v>9</v>
      </c>
      <c r="I112" s="6">
        <v>1</v>
      </c>
      <c r="J112" s="29">
        <v>2365.9899999999998</v>
      </c>
      <c r="K112" s="29">
        <v>1903.9</v>
      </c>
      <c r="L112" s="29">
        <v>0</v>
      </c>
      <c r="M112" s="7">
        <v>70</v>
      </c>
      <c r="N112" s="27">
        <v>1522366.0100000002</v>
      </c>
      <c r="O112" s="29"/>
      <c r="P112" s="1">
        <v>834907.63280000014</v>
      </c>
      <c r="Q112" s="1"/>
      <c r="R112" s="1">
        <v>680973.23720000009</v>
      </c>
      <c r="S112" s="1">
        <v>6485.14</v>
      </c>
      <c r="T112" s="29"/>
      <c r="U112" s="1">
        <f t="shared" si="11"/>
        <v>799.60397604916238</v>
      </c>
      <c r="V112" s="1">
        <f t="shared" si="11"/>
        <v>799.60397604916238</v>
      </c>
      <c r="W112" s="8">
        <v>2019</v>
      </c>
    </row>
    <row r="113" spans="1:23" ht="15" customHeight="1" x14ac:dyDescent="0.25">
      <c r="A113" s="5">
        <f t="shared" si="9"/>
        <v>97</v>
      </c>
      <c r="B113" s="23">
        <f t="shared" si="10"/>
        <v>36</v>
      </c>
      <c r="C113" s="3" t="s">
        <v>104</v>
      </c>
      <c r="D113" s="3" t="s">
        <v>548</v>
      </c>
      <c r="E113" s="6">
        <v>1977</v>
      </c>
      <c r="F113" s="6">
        <v>2013</v>
      </c>
      <c r="G113" s="6" t="s">
        <v>50</v>
      </c>
      <c r="H113" s="6">
        <v>9</v>
      </c>
      <c r="I113" s="6">
        <v>1</v>
      </c>
      <c r="J113" s="29">
        <v>2366.89</v>
      </c>
      <c r="K113" s="29">
        <v>1904.8</v>
      </c>
      <c r="L113" s="29">
        <v>0</v>
      </c>
      <c r="M113" s="7">
        <v>59</v>
      </c>
      <c r="N113" s="27">
        <v>2302855.58</v>
      </c>
      <c r="O113" s="29"/>
      <c r="P113" s="1">
        <v>1567732.6696000001</v>
      </c>
      <c r="Q113" s="1"/>
      <c r="R113" s="1">
        <v>726007.6004</v>
      </c>
      <c r="S113" s="1">
        <v>9115.31</v>
      </c>
      <c r="T113" s="29"/>
      <c r="U113" s="1">
        <f t="shared" si="11"/>
        <v>1208.9750000000001</v>
      </c>
      <c r="V113" s="1">
        <f t="shared" si="11"/>
        <v>1208.9750000000001</v>
      </c>
      <c r="W113" s="8">
        <v>2019</v>
      </c>
    </row>
    <row r="114" spans="1:23" ht="15" customHeight="1" x14ac:dyDescent="0.25">
      <c r="A114" s="5">
        <f t="shared" si="9"/>
        <v>98</v>
      </c>
      <c r="B114" s="23">
        <f t="shared" si="10"/>
        <v>37</v>
      </c>
      <c r="C114" s="3" t="s">
        <v>104</v>
      </c>
      <c r="D114" s="3" t="s">
        <v>550</v>
      </c>
      <c r="E114" s="6">
        <v>1975</v>
      </c>
      <c r="F114" s="6">
        <v>2013</v>
      </c>
      <c r="G114" s="6" t="s">
        <v>62</v>
      </c>
      <c r="H114" s="6">
        <v>4</v>
      </c>
      <c r="I114" s="6">
        <v>6</v>
      </c>
      <c r="J114" s="29">
        <v>5753.3</v>
      </c>
      <c r="K114" s="29">
        <v>5020.1000000000004</v>
      </c>
      <c r="L114" s="29">
        <v>0</v>
      </c>
      <c r="M114" s="7">
        <v>216</v>
      </c>
      <c r="N114" s="27">
        <v>8140314.1700000009</v>
      </c>
      <c r="O114" s="29"/>
      <c r="P114" s="1">
        <v>5712967.105200001</v>
      </c>
      <c r="Q114" s="1"/>
      <c r="R114" s="1">
        <v>1378627.8448000001</v>
      </c>
      <c r="S114" s="1">
        <v>1048719.22</v>
      </c>
      <c r="T114" s="29"/>
      <c r="U114" s="1">
        <f t="shared" si="11"/>
        <v>1621.5442262106333</v>
      </c>
      <c r="V114" s="1">
        <f t="shared" si="11"/>
        <v>1621.5442262106333</v>
      </c>
      <c r="W114" s="8">
        <v>2019</v>
      </c>
    </row>
    <row r="115" spans="1:23" ht="15" customHeight="1" x14ac:dyDescent="0.25">
      <c r="A115" s="5">
        <f t="shared" si="9"/>
        <v>99</v>
      </c>
      <c r="B115" s="23">
        <f t="shared" si="10"/>
        <v>38</v>
      </c>
      <c r="C115" s="3" t="s">
        <v>104</v>
      </c>
      <c r="D115" s="3" t="s">
        <v>551</v>
      </c>
      <c r="E115" s="6">
        <v>1975</v>
      </c>
      <c r="F115" s="6">
        <v>2010</v>
      </c>
      <c r="G115" s="6" t="s">
        <v>62</v>
      </c>
      <c r="H115" s="6">
        <v>4</v>
      </c>
      <c r="I115" s="6">
        <v>6</v>
      </c>
      <c r="J115" s="29">
        <v>5695.5</v>
      </c>
      <c r="K115" s="29">
        <v>4950.6000000000004</v>
      </c>
      <c r="L115" s="29">
        <v>0</v>
      </c>
      <c r="M115" s="7">
        <v>198</v>
      </c>
      <c r="N115" s="27">
        <v>8242576.6299999999</v>
      </c>
      <c r="O115" s="29"/>
      <c r="P115" s="1">
        <v>5872919.2100000009</v>
      </c>
      <c r="Q115" s="1"/>
      <c r="R115" s="1">
        <v>1359312.9</v>
      </c>
      <c r="S115" s="1">
        <v>1010344.52</v>
      </c>
      <c r="T115" s="29"/>
      <c r="U115" s="1">
        <f t="shared" si="11"/>
        <v>1664.9651819981416</v>
      </c>
      <c r="V115" s="1">
        <f t="shared" si="11"/>
        <v>1664.9651819981416</v>
      </c>
      <c r="W115" s="8">
        <v>2019</v>
      </c>
    </row>
    <row r="116" spans="1:23" ht="15" customHeight="1" x14ac:dyDescent="0.25">
      <c r="A116" s="5">
        <f t="shared" si="9"/>
        <v>100</v>
      </c>
      <c r="B116" s="23">
        <f t="shared" si="10"/>
        <v>39</v>
      </c>
      <c r="C116" s="3" t="s">
        <v>104</v>
      </c>
      <c r="D116" s="3" t="s">
        <v>552</v>
      </c>
      <c r="E116" s="6">
        <v>1977</v>
      </c>
      <c r="F116" s="6">
        <v>2013</v>
      </c>
      <c r="G116" s="6" t="s">
        <v>62</v>
      </c>
      <c r="H116" s="6">
        <v>4</v>
      </c>
      <c r="I116" s="6">
        <v>4</v>
      </c>
      <c r="J116" s="29">
        <v>3912.5</v>
      </c>
      <c r="K116" s="29">
        <v>3429.3</v>
      </c>
      <c r="L116" s="29">
        <v>0</v>
      </c>
      <c r="M116" s="7">
        <v>156</v>
      </c>
      <c r="N116" s="27">
        <v>4905896.13</v>
      </c>
      <c r="O116" s="29"/>
      <c r="P116" s="1">
        <v>3573857.7335999999</v>
      </c>
      <c r="Q116" s="1"/>
      <c r="R116" s="1">
        <v>984771.77639999997</v>
      </c>
      <c r="S116" s="1">
        <v>347266.62</v>
      </c>
      <c r="T116" s="29"/>
      <c r="U116" s="1">
        <f t="shared" si="11"/>
        <v>1430.5823724958445</v>
      </c>
      <c r="V116" s="1">
        <f t="shared" si="11"/>
        <v>1430.5823724958445</v>
      </c>
      <c r="W116" s="8">
        <v>2019</v>
      </c>
    </row>
    <row r="117" spans="1:23" ht="15" customHeight="1" x14ac:dyDescent="0.25">
      <c r="A117" s="5">
        <f t="shared" si="9"/>
        <v>101</v>
      </c>
      <c r="B117" s="23">
        <f t="shared" si="10"/>
        <v>40</v>
      </c>
      <c r="C117" s="3" t="s">
        <v>104</v>
      </c>
      <c r="D117" s="3" t="s">
        <v>553</v>
      </c>
      <c r="E117" s="6">
        <v>1977</v>
      </c>
      <c r="F117" s="6">
        <v>2013</v>
      </c>
      <c r="G117" s="6" t="s">
        <v>50</v>
      </c>
      <c r="H117" s="6">
        <v>9</v>
      </c>
      <c r="I117" s="6">
        <v>1</v>
      </c>
      <c r="J117" s="29">
        <v>2362.6</v>
      </c>
      <c r="K117" s="29">
        <v>1901.6</v>
      </c>
      <c r="L117" s="29">
        <v>0</v>
      </c>
      <c r="M117" s="7">
        <v>72</v>
      </c>
      <c r="N117" s="27">
        <v>2253059.0099999998</v>
      </c>
      <c r="O117" s="29"/>
      <c r="P117" s="1">
        <v>1585522.2589999998</v>
      </c>
      <c r="Q117" s="1">
        <v>0</v>
      </c>
      <c r="R117" s="1">
        <v>658887.88</v>
      </c>
      <c r="S117" s="1">
        <v>8648.8709999999992</v>
      </c>
      <c r="T117" s="29">
        <v>0</v>
      </c>
      <c r="U117" s="1">
        <f t="shared" si="11"/>
        <v>1184.8227860748843</v>
      </c>
      <c r="V117" s="1">
        <f t="shared" si="11"/>
        <v>1184.8227860748843</v>
      </c>
      <c r="W117" s="8">
        <v>2019</v>
      </c>
    </row>
    <row r="118" spans="1:23" ht="15" customHeight="1" x14ac:dyDescent="0.25">
      <c r="A118" s="5">
        <f t="shared" si="9"/>
        <v>102</v>
      </c>
      <c r="B118" s="23">
        <f t="shared" si="10"/>
        <v>41</v>
      </c>
      <c r="C118" s="3" t="s">
        <v>599</v>
      </c>
      <c r="D118" s="3" t="s">
        <v>603</v>
      </c>
      <c r="E118" s="6">
        <v>1984</v>
      </c>
      <c r="F118" s="6">
        <v>2010</v>
      </c>
      <c r="G118" s="6" t="s">
        <v>50</v>
      </c>
      <c r="H118" s="6">
        <v>5</v>
      </c>
      <c r="I118" s="6">
        <v>4</v>
      </c>
      <c r="J118" s="29">
        <v>3209.1</v>
      </c>
      <c r="K118" s="29">
        <v>1849.9</v>
      </c>
      <c r="L118" s="29">
        <v>0</v>
      </c>
      <c r="M118" s="7">
        <v>66</v>
      </c>
      <c r="N118" s="27">
        <v>1216292.75</v>
      </c>
      <c r="O118" s="29"/>
      <c r="P118" s="1">
        <v>0</v>
      </c>
      <c r="Q118" s="1"/>
      <c r="R118" s="1">
        <v>718250.16519999993</v>
      </c>
      <c r="S118" s="1">
        <v>498042.58480000007</v>
      </c>
      <c r="T118" s="29"/>
      <c r="U118" s="1">
        <f t="shared" si="11"/>
        <v>657.49108059895127</v>
      </c>
      <c r="V118" s="1">
        <f t="shared" si="11"/>
        <v>657.49108059895127</v>
      </c>
      <c r="W118" s="8">
        <v>2019</v>
      </c>
    </row>
    <row r="119" spans="1:23" ht="15" customHeight="1" x14ac:dyDescent="0.25">
      <c r="A119" s="5">
        <f t="shared" si="9"/>
        <v>103</v>
      </c>
      <c r="B119" s="23">
        <f t="shared" si="10"/>
        <v>42</v>
      </c>
      <c r="C119" s="3" t="s">
        <v>599</v>
      </c>
      <c r="D119" s="3" t="s">
        <v>606</v>
      </c>
      <c r="E119" s="6">
        <v>1982</v>
      </c>
      <c r="F119" s="6">
        <v>2011</v>
      </c>
      <c r="G119" s="6" t="s">
        <v>50</v>
      </c>
      <c r="H119" s="6">
        <v>5</v>
      </c>
      <c r="I119" s="6">
        <v>4</v>
      </c>
      <c r="J119" s="29">
        <v>3398.2</v>
      </c>
      <c r="K119" s="29">
        <v>2472.5</v>
      </c>
      <c r="L119" s="29">
        <v>0</v>
      </c>
      <c r="M119" s="7">
        <v>90</v>
      </c>
      <c r="N119" s="27">
        <v>904939.2699999999</v>
      </c>
      <c r="O119" s="29"/>
      <c r="P119" s="1"/>
      <c r="Q119" s="1"/>
      <c r="R119" s="1">
        <v>197664.85666666669</v>
      </c>
      <c r="S119" s="1">
        <v>707274.41333333321</v>
      </c>
      <c r="T119" s="29"/>
      <c r="U119" s="1">
        <f t="shared" si="11"/>
        <v>366.00172699696657</v>
      </c>
      <c r="V119" s="1">
        <f t="shared" si="11"/>
        <v>366.00172699696657</v>
      </c>
      <c r="W119" s="8">
        <v>2019</v>
      </c>
    </row>
    <row r="120" spans="1:23" ht="15" customHeight="1" x14ac:dyDescent="0.25">
      <c r="A120" s="5">
        <f t="shared" si="9"/>
        <v>104</v>
      </c>
      <c r="B120" s="23">
        <f t="shared" si="10"/>
        <v>43</v>
      </c>
      <c r="C120" s="3" t="s">
        <v>599</v>
      </c>
      <c r="D120" s="3" t="s">
        <v>607</v>
      </c>
      <c r="E120" s="6">
        <v>1979</v>
      </c>
      <c r="F120" s="6">
        <v>2013</v>
      </c>
      <c r="G120" s="6" t="s">
        <v>50</v>
      </c>
      <c r="H120" s="6">
        <v>5</v>
      </c>
      <c r="I120" s="6">
        <v>4</v>
      </c>
      <c r="J120" s="29">
        <v>3313.8</v>
      </c>
      <c r="K120" s="29">
        <v>2365.9</v>
      </c>
      <c r="L120" s="29">
        <v>0</v>
      </c>
      <c r="M120" s="7">
        <v>83</v>
      </c>
      <c r="N120" s="27">
        <v>856903.95000000007</v>
      </c>
      <c r="O120" s="29"/>
      <c r="P120" s="1"/>
      <c r="Q120" s="1"/>
      <c r="R120" s="1">
        <v>198805.35439999998</v>
      </c>
      <c r="S120" s="1">
        <v>658098.59560000012</v>
      </c>
      <c r="T120" s="29"/>
      <c r="U120" s="1">
        <f t="shared" si="11"/>
        <v>362.18942051650538</v>
      </c>
      <c r="V120" s="1">
        <f t="shared" si="11"/>
        <v>362.18942051650538</v>
      </c>
      <c r="W120" s="8">
        <v>2019</v>
      </c>
    </row>
    <row r="121" spans="1:23" ht="15" customHeight="1" x14ac:dyDescent="0.25">
      <c r="A121" s="5">
        <f t="shared" si="9"/>
        <v>105</v>
      </c>
      <c r="B121" s="23">
        <f t="shared" si="10"/>
        <v>44</v>
      </c>
      <c r="C121" s="3" t="s">
        <v>599</v>
      </c>
      <c r="D121" s="3" t="s">
        <v>609</v>
      </c>
      <c r="E121" s="6">
        <v>1976</v>
      </c>
      <c r="F121" s="6">
        <v>2013</v>
      </c>
      <c r="G121" s="6" t="s">
        <v>50</v>
      </c>
      <c r="H121" s="6">
        <v>4</v>
      </c>
      <c r="I121" s="6">
        <v>6</v>
      </c>
      <c r="J121" s="29">
        <v>4614</v>
      </c>
      <c r="K121" s="29">
        <v>4285.5</v>
      </c>
      <c r="L121" s="29">
        <v>0</v>
      </c>
      <c r="M121" s="7">
        <v>148</v>
      </c>
      <c r="N121" s="27">
        <v>1659637.9100000001</v>
      </c>
      <c r="O121" s="29"/>
      <c r="P121" s="1">
        <v>0</v>
      </c>
      <c r="Q121" s="1"/>
      <c r="R121" s="1">
        <v>329673.77133333334</v>
      </c>
      <c r="S121" s="1">
        <v>1329964.1386666668</v>
      </c>
      <c r="T121" s="29"/>
      <c r="U121" s="1">
        <f t="shared" si="11"/>
        <v>387.26820907712056</v>
      </c>
      <c r="V121" s="1">
        <f t="shared" si="11"/>
        <v>387.26820907712056</v>
      </c>
      <c r="W121" s="8">
        <v>2019</v>
      </c>
    </row>
    <row r="122" spans="1:23" ht="15" customHeight="1" x14ac:dyDescent="0.25">
      <c r="A122" s="5">
        <f t="shared" si="9"/>
        <v>106</v>
      </c>
      <c r="B122" s="23">
        <f t="shared" si="10"/>
        <v>45</v>
      </c>
      <c r="C122" s="3" t="s">
        <v>599</v>
      </c>
      <c r="D122" s="3" t="s">
        <v>610</v>
      </c>
      <c r="E122" s="6">
        <v>1980</v>
      </c>
      <c r="F122" s="6">
        <v>2013</v>
      </c>
      <c r="G122" s="6" t="s">
        <v>50</v>
      </c>
      <c r="H122" s="6">
        <v>5</v>
      </c>
      <c r="I122" s="6">
        <v>4</v>
      </c>
      <c r="J122" s="29">
        <v>3343.9</v>
      </c>
      <c r="K122" s="29">
        <v>2450.6</v>
      </c>
      <c r="L122" s="29">
        <v>0</v>
      </c>
      <c r="M122" s="7">
        <v>79</v>
      </c>
      <c r="N122" s="27">
        <v>5009707.8899999997</v>
      </c>
      <c r="O122" s="29"/>
      <c r="P122" s="1">
        <v>1722443.0199999996</v>
      </c>
      <c r="Q122" s="1">
        <v>0</v>
      </c>
      <c r="R122" s="1">
        <v>998097.28</v>
      </c>
      <c r="S122" s="1">
        <v>2289167.59</v>
      </c>
      <c r="T122" s="29">
        <v>0</v>
      </c>
      <c r="U122" s="1">
        <f t="shared" si="11"/>
        <v>2044.2780910797355</v>
      </c>
      <c r="V122" s="1">
        <f t="shared" si="11"/>
        <v>2044.2780910797355</v>
      </c>
      <c r="W122" s="8">
        <v>2019</v>
      </c>
    </row>
    <row r="123" spans="1:23" ht="15" customHeight="1" x14ac:dyDescent="0.25">
      <c r="A123" s="5">
        <f t="shared" si="9"/>
        <v>107</v>
      </c>
      <c r="B123" s="23">
        <f t="shared" si="10"/>
        <v>46</v>
      </c>
      <c r="C123" s="3" t="s">
        <v>56</v>
      </c>
      <c r="D123" s="3" t="s">
        <v>624</v>
      </c>
      <c r="E123" s="6">
        <v>1967</v>
      </c>
      <c r="F123" s="6">
        <v>1967</v>
      </c>
      <c r="G123" s="6" t="s">
        <v>50</v>
      </c>
      <c r="H123" s="6">
        <v>3</v>
      </c>
      <c r="I123" s="6">
        <v>3</v>
      </c>
      <c r="J123" s="29">
        <v>996.5</v>
      </c>
      <c r="K123" s="29">
        <v>839.9</v>
      </c>
      <c r="L123" s="29">
        <v>156.6</v>
      </c>
      <c r="M123" s="7">
        <v>34</v>
      </c>
      <c r="N123" s="27">
        <v>4990304.7899999991</v>
      </c>
      <c r="O123" s="29"/>
      <c r="P123" s="1">
        <v>3908333.55</v>
      </c>
      <c r="Q123" s="1"/>
      <c r="R123" s="1">
        <v>190661.52</v>
      </c>
      <c r="S123" s="1">
        <v>891309.72</v>
      </c>
      <c r="T123" s="29"/>
      <c r="U123" s="1">
        <f t="shared" si="11"/>
        <v>5007.8322027094819</v>
      </c>
      <c r="V123" s="1">
        <f t="shared" si="11"/>
        <v>5007.8322027094819</v>
      </c>
      <c r="W123" s="8">
        <v>2019</v>
      </c>
    </row>
    <row r="124" spans="1:23" ht="15" customHeight="1" x14ac:dyDescent="0.25">
      <c r="A124" s="5">
        <f t="shared" si="9"/>
        <v>108</v>
      </c>
      <c r="B124" s="23">
        <f t="shared" si="10"/>
        <v>47</v>
      </c>
      <c r="C124" s="3" t="s">
        <v>56</v>
      </c>
      <c r="D124" s="3" t="s">
        <v>230</v>
      </c>
      <c r="E124" s="6">
        <v>1966</v>
      </c>
      <c r="F124" s="6">
        <v>1966</v>
      </c>
      <c r="G124" s="6" t="s">
        <v>50</v>
      </c>
      <c r="H124" s="6">
        <v>3</v>
      </c>
      <c r="I124" s="6">
        <v>3</v>
      </c>
      <c r="J124" s="29">
        <v>964</v>
      </c>
      <c r="K124" s="29">
        <v>808.3</v>
      </c>
      <c r="L124" s="29">
        <v>155.69999999999999</v>
      </c>
      <c r="M124" s="7">
        <v>45</v>
      </c>
      <c r="N124" s="27">
        <v>3991516.06</v>
      </c>
      <c r="O124" s="29"/>
      <c r="P124" s="1">
        <v>3759945.77</v>
      </c>
      <c r="Q124" s="1"/>
      <c r="R124" s="1">
        <v>231570.29000000004</v>
      </c>
      <c r="S124" s="1"/>
      <c r="T124" s="29"/>
      <c r="U124" s="1">
        <f t="shared" si="11"/>
        <v>4140.5768257261416</v>
      </c>
      <c r="V124" s="1">
        <f t="shared" si="11"/>
        <v>4140.5768257261416</v>
      </c>
      <c r="W124" s="8">
        <v>2019</v>
      </c>
    </row>
    <row r="125" spans="1:23" ht="15" customHeight="1" x14ac:dyDescent="0.25">
      <c r="A125" s="5">
        <f t="shared" si="9"/>
        <v>109</v>
      </c>
      <c r="B125" s="23">
        <f t="shared" si="10"/>
        <v>48</v>
      </c>
      <c r="C125" s="3" t="s">
        <v>56</v>
      </c>
      <c r="D125" s="3" t="s">
        <v>625</v>
      </c>
      <c r="E125" s="6">
        <v>1967</v>
      </c>
      <c r="F125" s="6">
        <v>1967</v>
      </c>
      <c r="G125" s="6" t="s">
        <v>50</v>
      </c>
      <c r="H125" s="6">
        <v>3</v>
      </c>
      <c r="I125" s="6">
        <v>2</v>
      </c>
      <c r="J125" s="29">
        <v>1028</v>
      </c>
      <c r="K125" s="29">
        <v>716.2</v>
      </c>
      <c r="L125" s="29">
        <v>311.8</v>
      </c>
      <c r="M125" s="7">
        <v>24</v>
      </c>
      <c r="N125" s="27">
        <v>4893035.9400000004</v>
      </c>
      <c r="O125" s="29"/>
      <c r="P125" s="1">
        <v>4377242.4200000009</v>
      </c>
      <c r="Q125" s="1">
        <v>0</v>
      </c>
      <c r="R125" s="1">
        <v>182778.71</v>
      </c>
      <c r="S125" s="1">
        <v>333014.80999999959</v>
      </c>
      <c r="T125" s="29"/>
      <c r="U125" s="1">
        <f t="shared" si="11"/>
        <v>4759.7625875486383</v>
      </c>
      <c r="V125" s="1">
        <f t="shared" si="11"/>
        <v>4759.7625875486383</v>
      </c>
      <c r="W125" s="8">
        <v>2019</v>
      </c>
    </row>
    <row r="126" spans="1:23" ht="15" customHeight="1" x14ac:dyDescent="0.25">
      <c r="A126" s="5">
        <f t="shared" si="9"/>
        <v>110</v>
      </c>
      <c r="B126" s="23">
        <f t="shared" si="10"/>
        <v>49</v>
      </c>
      <c r="C126" s="3" t="s">
        <v>56</v>
      </c>
      <c r="D126" s="3" t="s">
        <v>626</v>
      </c>
      <c r="E126" s="6">
        <v>1965</v>
      </c>
      <c r="F126" s="6">
        <v>1965</v>
      </c>
      <c r="G126" s="6" t="s">
        <v>50</v>
      </c>
      <c r="H126" s="6">
        <v>3</v>
      </c>
      <c r="I126" s="6">
        <v>2</v>
      </c>
      <c r="J126" s="29">
        <v>996.3</v>
      </c>
      <c r="K126" s="29">
        <v>727.3</v>
      </c>
      <c r="L126" s="29">
        <v>269</v>
      </c>
      <c r="M126" s="7">
        <v>30</v>
      </c>
      <c r="N126" s="27">
        <v>5875365.2999999998</v>
      </c>
      <c r="O126" s="29"/>
      <c r="P126" s="1">
        <v>4584720.4700000007</v>
      </c>
      <c r="Q126" s="1">
        <v>0</v>
      </c>
      <c r="R126" s="1">
        <v>205929.05999999994</v>
      </c>
      <c r="S126" s="1">
        <v>1084715.77</v>
      </c>
      <c r="T126" s="29">
        <v>0</v>
      </c>
      <c r="U126" s="1">
        <f t="shared" si="11"/>
        <v>5897.1848840710627</v>
      </c>
      <c r="V126" s="1">
        <f t="shared" si="11"/>
        <v>5897.1848840710627</v>
      </c>
      <c r="W126" s="8">
        <v>2019</v>
      </c>
    </row>
    <row r="127" spans="1:23" ht="15" customHeight="1" x14ac:dyDescent="0.25">
      <c r="A127" s="5">
        <f t="shared" si="9"/>
        <v>111</v>
      </c>
      <c r="B127" s="23">
        <f t="shared" si="10"/>
        <v>50</v>
      </c>
      <c r="C127" s="3" t="s">
        <v>56</v>
      </c>
      <c r="D127" s="3" t="s">
        <v>627</v>
      </c>
      <c r="E127" s="6">
        <v>1964</v>
      </c>
      <c r="F127" s="6">
        <v>1964</v>
      </c>
      <c r="G127" s="6" t="s">
        <v>50</v>
      </c>
      <c r="H127" s="6">
        <v>3</v>
      </c>
      <c r="I127" s="6">
        <v>2</v>
      </c>
      <c r="J127" s="29">
        <v>990.6</v>
      </c>
      <c r="K127" s="29">
        <v>841.5</v>
      </c>
      <c r="L127" s="29">
        <v>149.1</v>
      </c>
      <c r="M127" s="7">
        <v>42</v>
      </c>
      <c r="N127" s="27">
        <v>6419485.5300000003</v>
      </c>
      <c r="O127" s="29"/>
      <c r="P127" s="1">
        <v>5507931.8500000006</v>
      </c>
      <c r="Q127" s="1">
        <v>0</v>
      </c>
      <c r="R127" s="1">
        <v>226719.71</v>
      </c>
      <c r="S127" s="1">
        <v>684833.97</v>
      </c>
      <c r="T127" s="29">
        <v>0</v>
      </c>
      <c r="U127" s="1">
        <f t="shared" si="11"/>
        <v>6480.4013022410663</v>
      </c>
      <c r="V127" s="1">
        <f t="shared" si="11"/>
        <v>6480.4013022410663</v>
      </c>
      <c r="W127" s="8">
        <v>2019</v>
      </c>
    </row>
    <row r="128" spans="1:23" ht="15" customHeight="1" x14ac:dyDescent="0.25">
      <c r="A128" s="5">
        <f t="shared" si="9"/>
        <v>112</v>
      </c>
      <c r="B128" s="23">
        <f t="shared" si="10"/>
        <v>51</v>
      </c>
      <c r="C128" s="3" t="s">
        <v>56</v>
      </c>
      <c r="D128" s="3" t="s">
        <v>628</v>
      </c>
      <c r="E128" s="6">
        <v>1964</v>
      </c>
      <c r="F128" s="6">
        <v>1964</v>
      </c>
      <c r="G128" s="6" t="s">
        <v>50</v>
      </c>
      <c r="H128" s="6">
        <v>3</v>
      </c>
      <c r="I128" s="6">
        <v>2</v>
      </c>
      <c r="J128" s="29">
        <v>990.8</v>
      </c>
      <c r="K128" s="29">
        <v>716.4</v>
      </c>
      <c r="L128" s="29">
        <v>274.39999999999998</v>
      </c>
      <c r="M128" s="7">
        <v>33</v>
      </c>
      <c r="N128" s="27">
        <v>7000477.2599999988</v>
      </c>
      <c r="O128" s="29"/>
      <c r="P128" s="1">
        <v>6170785.6699999999</v>
      </c>
      <c r="Q128" s="1">
        <v>0</v>
      </c>
      <c r="R128" s="1">
        <v>195025.39</v>
      </c>
      <c r="S128" s="1">
        <v>634666.19999999891</v>
      </c>
      <c r="T128" s="29">
        <v>0</v>
      </c>
      <c r="U128" s="1">
        <f t="shared" si="11"/>
        <v>7065.4796729915215</v>
      </c>
      <c r="V128" s="1">
        <f t="shared" si="11"/>
        <v>7065.4796729915215</v>
      </c>
      <c r="W128" s="8">
        <v>2019</v>
      </c>
    </row>
    <row r="129" spans="1:23" ht="15" customHeight="1" x14ac:dyDescent="0.25">
      <c r="A129" s="5">
        <f t="shared" si="9"/>
        <v>113</v>
      </c>
      <c r="B129" s="23">
        <f t="shared" si="10"/>
        <v>52</v>
      </c>
      <c r="C129" s="3" t="s">
        <v>270</v>
      </c>
      <c r="D129" s="3" t="s">
        <v>658</v>
      </c>
      <c r="E129" s="6">
        <v>1991</v>
      </c>
      <c r="F129" s="6">
        <v>1991</v>
      </c>
      <c r="G129" s="6" t="s">
        <v>62</v>
      </c>
      <c r="H129" s="6">
        <v>5</v>
      </c>
      <c r="I129" s="6">
        <v>3</v>
      </c>
      <c r="J129" s="29">
        <v>3200</v>
      </c>
      <c r="K129" s="29">
        <v>2762.1</v>
      </c>
      <c r="L129" s="29">
        <v>107.3</v>
      </c>
      <c r="M129" s="7">
        <v>99</v>
      </c>
      <c r="N129" s="27">
        <v>2068469.8900000001</v>
      </c>
      <c r="O129" s="29"/>
      <c r="P129" s="1">
        <v>0</v>
      </c>
      <c r="Q129" s="1"/>
      <c r="R129" s="1">
        <v>716280.78</v>
      </c>
      <c r="S129" s="1">
        <v>1352189.11</v>
      </c>
      <c r="T129" s="29"/>
      <c r="U129" s="1">
        <f t="shared" si="11"/>
        <v>720.87192095908551</v>
      </c>
      <c r="V129" s="1">
        <f t="shared" si="11"/>
        <v>720.87192095908551</v>
      </c>
      <c r="W129" s="8">
        <v>2019</v>
      </c>
    </row>
    <row r="130" spans="1:23" ht="15" customHeight="1" x14ac:dyDescent="0.25">
      <c r="A130" s="5">
        <f t="shared" si="9"/>
        <v>114</v>
      </c>
      <c r="B130" s="23">
        <f t="shared" si="10"/>
        <v>53</v>
      </c>
      <c r="C130" s="3" t="s">
        <v>270</v>
      </c>
      <c r="D130" s="3" t="s">
        <v>660</v>
      </c>
      <c r="E130" s="6">
        <v>1993</v>
      </c>
      <c r="F130" s="6">
        <v>1993</v>
      </c>
      <c r="G130" s="6" t="s">
        <v>62</v>
      </c>
      <c r="H130" s="6">
        <v>5</v>
      </c>
      <c r="I130" s="6">
        <v>3</v>
      </c>
      <c r="J130" s="29">
        <v>3195.7</v>
      </c>
      <c r="K130" s="29">
        <v>2789.5</v>
      </c>
      <c r="L130" s="29">
        <v>72.099999999999994</v>
      </c>
      <c r="M130" s="7">
        <v>105</v>
      </c>
      <c r="N130" s="27">
        <v>2099909.2399999998</v>
      </c>
      <c r="O130" s="29"/>
      <c r="P130" s="1">
        <v>0</v>
      </c>
      <c r="Q130" s="1"/>
      <c r="R130" s="1">
        <v>799320.07</v>
      </c>
      <c r="S130" s="1">
        <v>1300589.17</v>
      </c>
      <c r="T130" s="29"/>
      <c r="U130" s="1">
        <f t="shared" si="11"/>
        <v>733.82346938775504</v>
      </c>
      <c r="V130" s="1">
        <f t="shared" si="11"/>
        <v>733.82346938775504</v>
      </c>
      <c r="W130" s="8">
        <v>2019</v>
      </c>
    </row>
    <row r="131" spans="1:23" ht="15" customHeight="1" x14ac:dyDescent="0.25">
      <c r="A131" s="5">
        <f t="shared" si="9"/>
        <v>115</v>
      </c>
      <c r="B131" s="23">
        <f t="shared" si="10"/>
        <v>54</v>
      </c>
      <c r="C131" s="3" t="s">
        <v>297</v>
      </c>
      <c r="D131" s="3" t="s">
        <v>672</v>
      </c>
      <c r="E131" s="6">
        <v>1985</v>
      </c>
      <c r="F131" s="6">
        <v>2013</v>
      </c>
      <c r="G131" s="6" t="s">
        <v>50</v>
      </c>
      <c r="H131" s="6">
        <v>3</v>
      </c>
      <c r="I131" s="6">
        <v>1</v>
      </c>
      <c r="J131" s="29">
        <v>1239.3</v>
      </c>
      <c r="K131" s="29">
        <v>868.4</v>
      </c>
      <c r="L131" s="29">
        <v>469.1</v>
      </c>
      <c r="M131" s="7">
        <v>95</v>
      </c>
      <c r="N131" s="27">
        <v>9416688.5700000003</v>
      </c>
      <c r="O131" s="29"/>
      <c r="P131" s="1">
        <v>5874850.2400000012</v>
      </c>
      <c r="Q131" s="1"/>
      <c r="R131" s="1">
        <v>326443.62</v>
      </c>
      <c r="S131" s="1">
        <v>3215394.71</v>
      </c>
      <c r="T131" s="29">
        <v>0</v>
      </c>
      <c r="U131" s="1">
        <f t="shared" si="11"/>
        <v>7040.5148186915894</v>
      </c>
      <c r="V131" s="1">
        <f t="shared" si="11"/>
        <v>7040.5148186915894</v>
      </c>
      <c r="W131" s="8">
        <v>2019</v>
      </c>
    </row>
    <row r="132" spans="1:23" ht="15" customHeight="1" x14ac:dyDescent="0.25">
      <c r="A132" s="5">
        <f t="shared" si="9"/>
        <v>116</v>
      </c>
      <c r="B132" s="23">
        <f t="shared" si="10"/>
        <v>55</v>
      </c>
      <c r="C132" s="3" t="s">
        <v>319</v>
      </c>
      <c r="D132" s="3" t="s">
        <v>700</v>
      </c>
      <c r="E132" s="6">
        <v>1997</v>
      </c>
      <c r="F132" s="6">
        <v>2012</v>
      </c>
      <c r="G132" s="6" t="s">
        <v>50</v>
      </c>
      <c r="H132" s="6">
        <v>5</v>
      </c>
      <c r="I132" s="6">
        <v>4</v>
      </c>
      <c r="J132" s="29">
        <v>3981.21</v>
      </c>
      <c r="K132" s="29">
        <v>3111.1</v>
      </c>
      <c r="L132" s="29">
        <v>88.61</v>
      </c>
      <c r="M132" s="7">
        <v>114</v>
      </c>
      <c r="N132" s="27">
        <v>2603728.8199999998</v>
      </c>
      <c r="O132" s="29"/>
      <c r="P132" s="1">
        <v>0</v>
      </c>
      <c r="Q132" s="1">
        <v>0</v>
      </c>
      <c r="R132" s="1">
        <v>1057867.1463200001</v>
      </c>
      <c r="S132" s="1">
        <v>1350676.42</v>
      </c>
      <c r="T132" s="29">
        <v>195185.25367999985</v>
      </c>
      <c r="U132" s="1">
        <f t="shared" si="11"/>
        <v>813.73900134699704</v>
      </c>
      <c r="V132" s="1">
        <f t="shared" si="11"/>
        <v>813.73900134699704</v>
      </c>
      <c r="W132" s="8">
        <v>2019</v>
      </c>
    </row>
    <row r="133" spans="1:23" ht="15" customHeight="1" x14ac:dyDescent="0.25">
      <c r="A133" s="5">
        <f t="shared" si="9"/>
        <v>117</v>
      </c>
      <c r="B133" s="23">
        <f t="shared" si="10"/>
        <v>56</v>
      </c>
      <c r="C133" s="3" t="s">
        <v>319</v>
      </c>
      <c r="D133" s="3" t="s">
        <v>701</v>
      </c>
      <c r="E133" s="6">
        <v>1992</v>
      </c>
      <c r="F133" s="6">
        <v>2010</v>
      </c>
      <c r="G133" s="6" t="s">
        <v>50</v>
      </c>
      <c r="H133" s="6">
        <v>2</v>
      </c>
      <c r="I133" s="6">
        <v>2</v>
      </c>
      <c r="J133" s="29">
        <v>869.3</v>
      </c>
      <c r="K133" s="29">
        <v>524.6</v>
      </c>
      <c r="L133" s="29">
        <v>263.3</v>
      </c>
      <c r="M133" s="7">
        <v>31</v>
      </c>
      <c r="N133" s="27">
        <v>181993.15</v>
      </c>
      <c r="O133" s="29"/>
      <c r="P133" s="1">
        <v>0</v>
      </c>
      <c r="Q133" s="1">
        <v>0</v>
      </c>
      <c r="R133" s="1">
        <v>180991.88</v>
      </c>
      <c r="S133" s="1">
        <v>1001.2699999999895</v>
      </c>
      <c r="T133" s="29">
        <v>0</v>
      </c>
      <c r="U133" s="1">
        <f t="shared" si="11"/>
        <v>230.98508693996698</v>
      </c>
      <c r="V133" s="1">
        <f t="shared" si="11"/>
        <v>230.98508693996698</v>
      </c>
      <c r="W133" s="8">
        <v>2019</v>
      </c>
    </row>
    <row r="134" spans="1:23" ht="15" customHeight="1" x14ac:dyDescent="0.25">
      <c r="A134" s="5">
        <f t="shared" si="9"/>
        <v>118</v>
      </c>
      <c r="B134" s="23">
        <f t="shared" si="10"/>
        <v>57</v>
      </c>
      <c r="C134" s="3" t="s">
        <v>319</v>
      </c>
      <c r="D134" s="3" t="s">
        <v>702</v>
      </c>
      <c r="E134" s="6">
        <v>1993</v>
      </c>
      <c r="F134" s="6">
        <v>2009</v>
      </c>
      <c r="G134" s="6" t="s">
        <v>50</v>
      </c>
      <c r="H134" s="6">
        <v>2</v>
      </c>
      <c r="I134" s="6">
        <v>2</v>
      </c>
      <c r="J134" s="29">
        <v>862.9</v>
      </c>
      <c r="K134" s="29">
        <v>524.6</v>
      </c>
      <c r="L134" s="29">
        <v>256.89999999999998</v>
      </c>
      <c r="M134" s="7">
        <v>33</v>
      </c>
      <c r="N134" s="27">
        <v>773687.49</v>
      </c>
      <c r="O134" s="29"/>
      <c r="P134" s="1">
        <v>0</v>
      </c>
      <c r="Q134" s="1">
        <v>0</v>
      </c>
      <c r="R134" s="1">
        <v>236084.3854</v>
      </c>
      <c r="S134" s="1">
        <v>325085.8946</v>
      </c>
      <c r="T134" s="29">
        <v>212517.20999999996</v>
      </c>
      <c r="U134" s="1">
        <f t="shared" si="11"/>
        <v>990.00318618042229</v>
      </c>
      <c r="V134" s="1">
        <f t="shared" si="11"/>
        <v>990.00318618042229</v>
      </c>
      <c r="W134" s="8">
        <v>2019</v>
      </c>
    </row>
    <row r="135" spans="1:23" ht="15" customHeight="1" x14ac:dyDescent="0.25">
      <c r="A135" s="5">
        <f t="shared" si="9"/>
        <v>119</v>
      </c>
      <c r="B135" s="23">
        <f t="shared" si="10"/>
        <v>58</v>
      </c>
      <c r="C135" s="3" t="s">
        <v>322</v>
      </c>
      <c r="D135" s="3" t="s">
        <v>705</v>
      </c>
      <c r="E135" s="6">
        <v>1995</v>
      </c>
      <c r="F135" s="6">
        <v>1995</v>
      </c>
      <c r="G135" s="6" t="s">
        <v>50</v>
      </c>
      <c r="H135" s="6">
        <v>5</v>
      </c>
      <c r="I135" s="6">
        <v>4</v>
      </c>
      <c r="J135" s="29">
        <v>4970.7</v>
      </c>
      <c r="K135" s="29">
        <v>4459.8</v>
      </c>
      <c r="L135" s="29">
        <v>0</v>
      </c>
      <c r="M135" s="7">
        <v>173</v>
      </c>
      <c r="N135" s="27">
        <v>1059810.8</v>
      </c>
      <c r="O135" s="29"/>
      <c r="P135" s="1">
        <v>12128.472999999998</v>
      </c>
      <c r="Q135" s="1">
        <v>0</v>
      </c>
      <c r="R135" s="1">
        <v>250624.41699999999</v>
      </c>
      <c r="S135" s="1">
        <v>797057.91</v>
      </c>
      <c r="T135" s="29">
        <v>0</v>
      </c>
      <c r="U135" s="1">
        <f t="shared" si="11"/>
        <v>237.63639625095297</v>
      </c>
      <c r="V135" s="1">
        <f t="shared" si="11"/>
        <v>237.63639625095297</v>
      </c>
      <c r="W135" s="8">
        <v>2019</v>
      </c>
    </row>
    <row r="136" spans="1:23" ht="15" customHeight="1" x14ac:dyDescent="0.25">
      <c r="A136" s="5">
        <f t="shared" si="9"/>
        <v>120</v>
      </c>
      <c r="B136" s="23">
        <f t="shared" si="10"/>
        <v>59</v>
      </c>
      <c r="C136" s="3" t="s">
        <v>322</v>
      </c>
      <c r="D136" s="3" t="s">
        <v>323</v>
      </c>
      <c r="E136" s="6">
        <v>1982</v>
      </c>
      <c r="F136" s="6">
        <v>2009</v>
      </c>
      <c r="G136" s="6" t="s">
        <v>50</v>
      </c>
      <c r="H136" s="6">
        <v>5</v>
      </c>
      <c r="I136" s="6">
        <v>2</v>
      </c>
      <c r="J136" s="29">
        <v>1767.9</v>
      </c>
      <c r="K136" s="29">
        <v>1602.4</v>
      </c>
      <c r="L136" s="29">
        <v>0</v>
      </c>
      <c r="M136" s="7">
        <v>65</v>
      </c>
      <c r="N136" s="27">
        <v>409388.53</v>
      </c>
      <c r="O136" s="29"/>
      <c r="P136" s="1"/>
      <c r="Q136" s="1">
        <v>0</v>
      </c>
      <c r="R136" s="1">
        <v>400888.39</v>
      </c>
      <c r="S136" s="1">
        <v>8500.140000000014</v>
      </c>
      <c r="T136" s="29">
        <v>0</v>
      </c>
      <c r="U136" s="1">
        <f t="shared" si="11"/>
        <v>255.48460434348479</v>
      </c>
      <c r="V136" s="1">
        <f t="shared" si="11"/>
        <v>255.48460434348479</v>
      </c>
      <c r="W136" s="8">
        <v>2019</v>
      </c>
    </row>
    <row r="137" spans="1:23" ht="15" customHeight="1" x14ac:dyDescent="0.25">
      <c r="A137" s="5">
        <f t="shared" si="9"/>
        <v>121</v>
      </c>
      <c r="B137" s="23">
        <f t="shared" si="10"/>
        <v>60</v>
      </c>
      <c r="C137" s="3" t="s">
        <v>322</v>
      </c>
      <c r="D137" s="3" t="s">
        <v>324</v>
      </c>
      <c r="E137" s="6">
        <v>1992</v>
      </c>
      <c r="F137" s="6">
        <v>1992</v>
      </c>
      <c r="G137" s="6" t="s">
        <v>50</v>
      </c>
      <c r="H137" s="6">
        <v>5</v>
      </c>
      <c r="I137" s="6">
        <v>2</v>
      </c>
      <c r="J137" s="29">
        <v>1787.3</v>
      </c>
      <c r="K137" s="29">
        <v>1277.0999999999999</v>
      </c>
      <c r="L137" s="29">
        <v>304.2</v>
      </c>
      <c r="M137" s="7">
        <v>44</v>
      </c>
      <c r="N137" s="27">
        <v>360173.08999999997</v>
      </c>
      <c r="O137" s="29"/>
      <c r="P137" s="1">
        <v>0</v>
      </c>
      <c r="Q137" s="1">
        <v>0</v>
      </c>
      <c r="R137" s="1">
        <v>360173.08999999997</v>
      </c>
      <c r="S137" s="1">
        <v>0</v>
      </c>
      <c r="T137" s="29">
        <v>0</v>
      </c>
      <c r="U137" s="1">
        <f t="shared" si="11"/>
        <v>227.77024600012646</v>
      </c>
      <c r="V137" s="1">
        <f t="shared" si="11"/>
        <v>227.77024600012646</v>
      </c>
      <c r="W137" s="8">
        <v>2019</v>
      </c>
    </row>
    <row r="138" spans="1:23" ht="15" customHeight="1" x14ac:dyDescent="0.25">
      <c r="A138" s="5">
        <f t="shared" si="9"/>
        <v>122</v>
      </c>
      <c r="B138" s="23">
        <f t="shared" si="10"/>
        <v>61</v>
      </c>
      <c r="C138" s="3" t="s">
        <v>322</v>
      </c>
      <c r="D138" s="3" t="s">
        <v>706</v>
      </c>
      <c r="E138" s="6">
        <v>1991</v>
      </c>
      <c r="F138" s="6">
        <v>2011</v>
      </c>
      <c r="G138" s="6" t="s">
        <v>50</v>
      </c>
      <c r="H138" s="6">
        <v>5</v>
      </c>
      <c r="I138" s="6">
        <v>5</v>
      </c>
      <c r="J138" s="29">
        <v>4770.3999999999996</v>
      </c>
      <c r="K138" s="29">
        <v>4326.3</v>
      </c>
      <c r="L138" s="29">
        <v>0</v>
      </c>
      <c r="M138" s="7">
        <v>178</v>
      </c>
      <c r="N138" s="27">
        <v>5855376.7599999998</v>
      </c>
      <c r="O138" s="29"/>
      <c r="P138" s="1">
        <v>0</v>
      </c>
      <c r="Q138" s="1">
        <v>0</v>
      </c>
      <c r="R138" s="1">
        <v>1121394.49</v>
      </c>
      <c r="S138" s="1">
        <v>4733982.2699999996</v>
      </c>
      <c r="T138" s="29"/>
      <c r="U138" s="1">
        <f t="shared" si="11"/>
        <v>1353.4375239812309</v>
      </c>
      <c r="V138" s="1">
        <f t="shared" si="11"/>
        <v>1353.4375239812309</v>
      </c>
      <c r="W138" s="8">
        <v>2019</v>
      </c>
    </row>
    <row r="139" spans="1:23" ht="15" customHeight="1" x14ac:dyDescent="0.25">
      <c r="A139" s="5">
        <f t="shared" si="9"/>
        <v>123</v>
      </c>
      <c r="B139" s="23">
        <f t="shared" si="10"/>
        <v>62</v>
      </c>
      <c r="C139" s="3" t="s">
        <v>322</v>
      </c>
      <c r="D139" s="3" t="s">
        <v>707</v>
      </c>
      <c r="E139" s="6">
        <v>1990</v>
      </c>
      <c r="F139" s="6">
        <v>2011</v>
      </c>
      <c r="G139" s="6" t="s">
        <v>50</v>
      </c>
      <c r="H139" s="6">
        <v>5</v>
      </c>
      <c r="I139" s="6">
        <v>2</v>
      </c>
      <c r="J139" s="29">
        <v>1807.9</v>
      </c>
      <c r="K139" s="29">
        <v>1616</v>
      </c>
      <c r="L139" s="29">
        <v>0</v>
      </c>
      <c r="M139" s="7">
        <v>73</v>
      </c>
      <c r="N139" s="27">
        <v>2487594.48</v>
      </c>
      <c r="O139" s="29"/>
      <c r="P139" s="1">
        <v>0</v>
      </c>
      <c r="Q139" s="1">
        <v>0</v>
      </c>
      <c r="R139" s="1">
        <v>354338.42</v>
      </c>
      <c r="S139" s="1">
        <v>1930937.81</v>
      </c>
      <c r="T139" s="29">
        <v>202318.25</v>
      </c>
      <c r="U139" s="1">
        <f t="shared" si="11"/>
        <v>1539.3530198019803</v>
      </c>
      <c r="V139" s="1">
        <f t="shared" si="11"/>
        <v>1539.3530198019803</v>
      </c>
      <c r="W139" s="8">
        <v>2019</v>
      </c>
    </row>
    <row r="140" spans="1:23" ht="15" customHeight="1" x14ac:dyDescent="0.25">
      <c r="A140" s="5">
        <f t="shared" si="9"/>
        <v>124</v>
      </c>
      <c r="B140" s="23">
        <f t="shared" si="10"/>
        <v>63</v>
      </c>
      <c r="C140" s="3" t="s">
        <v>322</v>
      </c>
      <c r="D140" s="3" t="s">
        <v>708</v>
      </c>
      <c r="E140" s="6">
        <v>1987</v>
      </c>
      <c r="F140" s="6">
        <v>2009</v>
      </c>
      <c r="G140" s="6" t="s">
        <v>50</v>
      </c>
      <c r="H140" s="6">
        <v>5</v>
      </c>
      <c r="I140" s="6">
        <v>6</v>
      </c>
      <c r="J140" s="29">
        <v>7333.8</v>
      </c>
      <c r="K140" s="29">
        <v>6314.1</v>
      </c>
      <c r="L140" s="29">
        <v>0</v>
      </c>
      <c r="M140" s="7">
        <v>271</v>
      </c>
      <c r="N140" s="27">
        <v>1669468.4500000002</v>
      </c>
      <c r="O140" s="29"/>
      <c r="P140" s="1">
        <v>0</v>
      </c>
      <c r="Q140" s="1">
        <v>0</v>
      </c>
      <c r="R140" s="1">
        <v>1658423.09</v>
      </c>
      <c r="S140" s="1">
        <v>11045.360000000102</v>
      </c>
      <c r="T140" s="29"/>
      <c r="U140" s="1">
        <f t="shared" si="11"/>
        <v>264.40323244801317</v>
      </c>
      <c r="V140" s="1">
        <f t="shared" si="11"/>
        <v>264.40323244801317</v>
      </c>
      <c r="W140" s="8">
        <v>2019</v>
      </c>
    </row>
    <row r="141" spans="1:23" ht="15" customHeight="1" x14ac:dyDescent="0.25">
      <c r="A141" s="5">
        <f t="shared" si="9"/>
        <v>125</v>
      </c>
      <c r="B141" s="23">
        <f t="shared" si="10"/>
        <v>64</v>
      </c>
      <c r="C141" s="3" t="s">
        <v>322</v>
      </c>
      <c r="D141" s="3" t="s">
        <v>709</v>
      </c>
      <c r="E141" s="6">
        <v>1981</v>
      </c>
      <c r="F141" s="6">
        <v>2010</v>
      </c>
      <c r="G141" s="6" t="s">
        <v>50</v>
      </c>
      <c r="H141" s="6">
        <v>4</v>
      </c>
      <c r="I141" s="6">
        <v>6</v>
      </c>
      <c r="J141" s="29">
        <v>5677</v>
      </c>
      <c r="K141" s="29">
        <v>4916.8999999999996</v>
      </c>
      <c r="L141" s="29">
        <v>0</v>
      </c>
      <c r="M141" s="7">
        <v>222</v>
      </c>
      <c r="N141" s="27">
        <v>1477877.88</v>
      </c>
      <c r="O141" s="29"/>
      <c r="P141" s="1">
        <v>0</v>
      </c>
      <c r="Q141" s="1">
        <v>0</v>
      </c>
      <c r="R141" s="1">
        <v>1193335.6399999999</v>
      </c>
      <c r="S141" s="1">
        <v>284542.24</v>
      </c>
      <c r="T141" s="29"/>
      <c r="U141" s="1">
        <f t="shared" si="11"/>
        <v>300.57106713579697</v>
      </c>
      <c r="V141" s="1">
        <f t="shared" si="11"/>
        <v>300.57106713579697</v>
      </c>
      <c r="W141" s="8">
        <v>2019</v>
      </c>
    </row>
    <row r="142" spans="1:23" ht="15" customHeight="1" x14ac:dyDescent="0.25">
      <c r="A142" s="5">
        <f t="shared" si="9"/>
        <v>126</v>
      </c>
      <c r="B142" s="23">
        <f t="shared" si="10"/>
        <v>65</v>
      </c>
      <c r="C142" s="3" t="s">
        <v>322</v>
      </c>
      <c r="D142" s="3" t="s">
        <v>710</v>
      </c>
      <c r="E142" s="6">
        <v>1986</v>
      </c>
      <c r="F142" s="6">
        <v>2010</v>
      </c>
      <c r="G142" s="6" t="s">
        <v>50</v>
      </c>
      <c r="H142" s="6">
        <v>5</v>
      </c>
      <c r="I142" s="6">
        <v>4</v>
      </c>
      <c r="J142" s="29">
        <v>4920.8</v>
      </c>
      <c r="K142" s="29">
        <v>4297.3999999999996</v>
      </c>
      <c r="L142" s="29">
        <v>0</v>
      </c>
      <c r="M142" s="7">
        <v>193</v>
      </c>
      <c r="N142" s="27">
        <v>6294364.330000001</v>
      </c>
      <c r="O142" s="29"/>
      <c r="P142" s="1">
        <v>0</v>
      </c>
      <c r="Q142" s="1">
        <v>0</v>
      </c>
      <c r="R142" s="1">
        <v>1055355.67</v>
      </c>
      <c r="S142" s="1">
        <v>5239008.6600000011</v>
      </c>
      <c r="T142" s="29">
        <v>0</v>
      </c>
      <c r="U142" s="1">
        <f t="shared" si="11"/>
        <v>1464.6912854283989</v>
      </c>
      <c r="V142" s="1">
        <f t="shared" si="11"/>
        <v>1464.6912854283989</v>
      </c>
      <c r="W142" s="8">
        <v>2019</v>
      </c>
    </row>
    <row r="143" spans="1:23" ht="15" customHeight="1" x14ac:dyDescent="0.25">
      <c r="A143" s="5">
        <f t="shared" si="9"/>
        <v>127</v>
      </c>
      <c r="B143" s="23">
        <f t="shared" si="10"/>
        <v>66</v>
      </c>
      <c r="C143" s="3" t="s">
        <v>322</v>
      </c>
      <c r="D143" s="3" t="s">
        <v>711</v>
      </c>
      <c r="E143" s="6">
        <v>1990</v>
      </c>
      <c r="F143" s="6">
        <v>2011</v>
      </c>
      <c r="G143" s="6" t="s">
        <v>50</v>
      </c>
      <c r="H143" s="6">
        <v>5</v>
      </c>
      <c r="I143" s="6">
        <v>6</v>
      </c>
      <c r="J143" s="29">
        <v>7124.2</v>
      </c>
      <c r="K143" s="29">
        <v>6281.7</v>
      </c>
      <c r="L143" s="29">
        <v>0</v>
      </c>
      <c r="M143" s="7">
        <v>264</v>
      </c>
      <c r="N143" s="27">
        <v>8296847.8399999999</v>
      </c>
      <c r="O143" s="29"/>
      <c r="P143" s="1">
        <v>0</v>
      </c>
      <c r="Q143" s="1">
        <v>0</v>
      </c>
      <c r="R143" s="1">
        <v>1626813.66</v>
      </c>
      <c r="S143" s="1">
        <v>6670034.1799999997</v>
      </c>
      <c r="T143" s="29"/>
      <c r="U143" s="1">
        <f t="shared" si="11"/>
        <v>1320.7965741757805</v>
      </c>
      <c r="V143" s="1">
        <f t="shared" si="11"/>
        <v>1320.7965741757805</v>
      </c>
      <c r="W143" s="8">
        <v>2019</v>
      </c>
    </row>
    <row r="144" spans="1:23" ht="15" customHeight="1" x14ac:dyDescent="0.25">
      <c r="A144" s="5">
        <f>A143+1</f>
        <v>128</v>
      </c>
      <c r="B144" s="23">
        <f>B143+1</f>
        <v>67</v>
      </c>
      <c r="C144" s="3" t="s">
        <v>322</v>
      </c>
      <c r="D144" s="3" t="s">
        <v>712</v>
      </c>
      <c r="E144" s="6">
        <v>1992</v>
      </c>
      <c r="F144" s="6">
        <v>2010</v>
      </c>
      <c r="G144" s="6" t="s">
        <v>50</v>
      </c>
      <c r="H144" s="6">
        <v>5</v>
      </c>
      <c r="I144" s="6">
        <v>4</v>
      </c>
      <c r="J144" s="29">
        <v>4971.3</v>
      </c>
      <c r="K144" s="29">
        <v>4297.8999999999996</v>
      </c>
      <c r="L144" s="29">
        <v>192</v>
      </c>
      <c r="M144" s="7">
        <v>189</v>
      </c>
      <c r="N144" s="27">
        <v>3992996.0199999996</v>
      </c>
      <c r="O144" s="29"/>
      <c r="P144" s="1">
        <v>0</v>
      </c>
      <c r="Q144" s="1">
        <v>0</v>
      </c>
      <c r="R144" s="1">
        <v>1132813.0199999998</v>
      </c>
      <c r="S144" s="1">
        <v>2860183</v>
      </c>
      <c r="T144" s="29">
        <v>0</v>
      </c>
      <c r="U144" s="1">
        <f>$N144/($K144+$L144)</f>
        <v>889.32849729392638</v>
      </c>
      <c r="V144" s="1">
        <f>$N144/($K144+$L144)</f>
        <v>889.32849729392638</v>
      </c>
      <c r="W144" s="8">
        <v>2019</v>
      </c>
    </row>
    <row r="145" spans="1:24" ht="15" customHeight="1" x14ac:dyDescent="0.25">
      <c r="A145" s="5">
        <f>A144+1</f>
        <v>129</v>
      </c>
      <c r="B145" s="23">
        <f>B144+1</f>
        <v>68</v>
      </c>
      <c r="C145" s="3" t="s">
        <v>714</v>
      </c>
      <c r="D145" s="3" t="s">
        <v>715</v>
      </c>
      <c r="E145" s="6">
        <v>1975</v>
      </c>
      <c r="F145" s="6">
        <v>2011</v>
      </c>
      <c r="G145" s="6" t="s">
        <v>50</v>
      </c>
      <c r="H145" s="6">
        <v>5</v>
      </c>
      <c r="I145" s="6">
        <v>2</v>
      </c>
      <c r="J145" s="29">
        <v>1774.2</v>
      </c>
      <c r="K145" s="29">
        <v>1489</v>
      </c>
      <c r="L145" s="29">
        <v>39</v>
      </c>
      <c r="M145" s="7">
        <v>55</v>
      </c>
      <c r="N145" s="27">
        <v>1704073.35</v>
      </c>
      <c r="O145" s="29"/>
      <c r="P145" s="1">
        <v>0</v>
      </c>
      <c r="Q145" s="1">
        <v>0</v>
      </c>
      <c r="R145" s="1">
        <v>449619.77</v>
      </c>
      <c r="S145" s="1">
        <v>1254453.58</v>
      </c>
      <c r="T145" s="29"/>
      <c r="U145" s="1">
        <f>$N145/($K145+$L145)</f>
        <v>1115.23125</v>
      </c>
      <c r="V145" s="1">
        <f>$N145/($K145+$L145)</f>
        <v>1115.23125</v>
      </c>
      <c r="W145" s="8">
        <v>2019</v>
      </c>
    </row>
    <row r="146" spans="1:24" s="20" customFormat="1" x14ac:dyDescent="0.25">
      <c r="A146" s="189"/>
      <c r="B146" s="185"/>
      <c r="C146" s="185"/>
      <c r="D146" s="185" t="s">
        <v>1418</v>
      </c>
      <c r="E146" s="185"/>
      <c r="F146" s="185"/>
      <c r="G146" s="185"/>
      <c r="H146" s="185"/>
      <c r="I146" s="185"/>
      <c r="J146" s="188">
        <f t="shared" ref="J146:T146" si="12">+J147+J192+J286+J326</f>
        <v>7313758.9799999949</v>
      </c>
      <c r="K146" s="188">
        <f t="shared" si="12"/>
        <v>6061795.5299999993</v>
      </c>
      <c r="L146" s="188">
        <f t="shared" si="12"/>
        <v>208614.49999999991</v>
      </c>
      <c r="M146" s="188">
        <f t="shared" si="12"/>
        <v>270601</v>
      </c>
      <c r="N146" s="188">
        <f t="shared" si="12"/>
        <v>771519106.29144394</v>
      </c>
      <c r="O146" s="188">
        <f t="shared" si="12"/>
        <v>0</v>
      </c>
      <c r="P146" s="188">
        <f t="shared" si="12"/>
        <v>274981223.33685809</v>
      </c>
      <c r="Q146" s="188">
        <f t="shared" si="12"/>
        <v>595870.48490000004</v>
      </c>
      <c r="R146" s="188">
        <f t="shared" si="12"/>
        <v>150604092.25480002</v>
      </c>
      <c r="S146" s="188">
        <f t="shared" si="12"/>
        <v>345337920.21488571</v>
      </c>
      <c r="T146" s="278">
        <f t="shared" si="12"/>
        <v>0</v>
      </c>
      <c r="U146" s="185"/>
      <c r="V146" s="185"/>
      <c r="W146" s="182"/>
    </row>
    <row r="147" spans="1:24" x14ac:dyDescent="0.25">
      <c r="A147" s="64"/>
      <c r="B147" s="65"/>
      <c r="C147" s="65"/>
      <c r="D147" s="67" t="s">
        <v>73</v>
      </c>
      <c r="E147" s="68"/>
      <c r="F147" s="68"/>
      <c r="G147" s="68"/>
      <c r="H147" s="68"/>
      <c r="I147" s="68"/>
      <c r="J147" s="69">
        <f t="shared" ref="J147:O147" si="13">SUM(J148:J191)</f>
        <v>114196.32999999996</v>
      </c>
      <c r="K147" s="69">
        <f t="shared" si="13"/>
        <v>89752.04</v>
      </c>
      <c r="L147" s="69">
        <f t="shared" si="13"/>
        <v>2839.98</v>
      </c>
      <c r="M147" s="69">
        <f t="shared" si="13"/>
        <v>3950</v>
      </c>
      <c r="N147" s="70">
        <f t="shared" si="13"/>
        <v>120959951.293044</v>
      </c>
      <c r="O147" s="69">
        <f t="shared" si="13"/>
        <v>0</v>
      </c>
      <c r="P147" s="70">
        <f>SUM(P148:P191)</f>
        <v>68747585.507142514</v>
      </c>
      <c r="Q147" s="70">
        <f>SUM(Q148:Q191)</f>
        <v>595870.48490000004</v>
      </c>
      <c r="R147" s="70">
        <f>SUM(R148:R191)</f>
        <v>15022919.095600005</v>
      </c>
      <c r="S147" s="70">
        <f>SUM(S148:S191)</f>
        <v>36593576.205401473</v>
      </c>
      <c r="T147" s="279">
        <f>SUM(T148:T191)</f>
        <v>0</v>
      </c>
      <c r="U147" s="71"/>
      <c r="V147" s="71"/>
      <c r="W147" s="72"/>
    </row>
    <row r="148" spans="1:24" s="39" customFormat="1" ht="15" customHeight="1" x14ac:dyDescent="0.25">
      <c r="A148" s="5">
        <f>+A145+1</f>
        <v>130</v>
      </c>
      <c r="B148" s="23">
        <v>1</v>
      </c>
      <c r="C148" s="3" t="s">
        <v>75</v>
      </c>
      <c r="D148" s="3" t="s">
        <v>76</v>
      </c>
      <c r="E148" s="6">
        <v>1993</v>
      </c>
      <c r="F148" s="6">
        <v>2013</v>
      </c>
      <c r="G148" s="6" t="s">
        <v>62</v>
      </c>
      <c r="H148" s="6">
        <v>9</v>
      </c>
      <c r="I148" s="6">
        <v>1</v>
      </c>
      <c r="J148" s="29">
        <v>4027.7</v>
      </c>
      <c r="K148" s="29">
        <v>2709.1</v>
      </c>
      <c r="L148" s="29">
        <v>0</v>
      </c>
      <c r="M148" s="7">
        <v>88</v>
      </c>
      <c r="N148" s="27">
        <v>6314960.3100000005</v>
      </c>
      <c r="O148" s="21"/>
      <c r="P148" s="1">
        <v>2859641.3400000008</v>
      </c>
      <c r="Q148" s="1"/>
      <c r="R148" s="1">
        <v>830510.88</v>
      </c>
      <c r="S148" s="1">
        <v>2624808.09</v>
      </c>
      <c r="T148" s="29">
        <v>0</v>
      </c>
      <c r="U148" s="1">
        <f>$N148/($K148+$L148)</f>
        <v>2331.0177955778677</v>
      </c>
      <c r="V148" s="1">
        <f>$N148/($K148+$L148)</f>
        <v>2331.0177955778677</v>
      </c>
      <c r="W148" s="8">
        <v>2020</v>
      </c>
      <c r="X148" s="107"/>
    </row>
    <row r="149" spans="1:24" s="39" customFormat="1" ht="15" customHeight="1" x14ac:dyDescent="0.25">
      <c r="A149" s="5">
        <f t="shared" ref="A149:A212" si="14">+A148+1</f>
        <v>131</v>
      </c>
      <c r="B149" s="23">
        <f t="shared" ref="B149:B212" si="15">+B148+1</f>
        <v>2</v>
      </c>
      <c r="C149" s="3" t="s">
        <v>75</v>
      </c>
      <c r="D149" s="3" t="s">
        <v>77</v>
      </c>
      <c r="E149" s="6">
        <v>1993</v>
      </c>
      <c r="F149" s="6">
        <v>2013</v>
      </c>
      <c r="G149" s="6" t="s">
        <v>62</v>
      </c>
      <c r="H149" s="6">
        <v>9</v>
      </c>
      <c r="I149" s="6">
        <v>1</v>
      </c>
      <c r="J149" s="29">
        <v>4065.2</v>
      </c>
      <c r="K149" s="29">
        <v>2715.9</v>
      </c>
      <c r="L149" s="29">
        <v>0</v>
      </c>
      <c r="M149" s="7">
        <v>97</v>
      </c>
      <c r="N149" s="27">
        <v>1282965.05</v>
      </c>
      <c r="O149" s="21"/>
      <c r="P149" s="1">
        <v>97496.260000000126</v>
      </c>
      <c r="Q149" s="1"/>
      <c r="R149" s="1">
        <v>238954.7</v>
      </c>
      <c r="S149" s="1">
        <v>946514.09</v>
      </c>
      <c r="T149" s="29">
        <v>0</v>
      </c>
      <c r="U149" s="1">
        <f>$N149/($K149+$L149)</f>
        <v>472.39038624397068</v>
      </c>
      <c r="V149" s="1">
        <f t="shared" ref="U149:V159" si="16">$N149/($K149+$L149)</f>
        <v>472.39038624397068</v>
      </c>
      <c r="W149" s="8">
        <v>2020</v>
      </c>
      <c r="X149" s="107"/>
    </row>
    <row r="150" spans="1:24" s="40" customFormat="1" ht="15" customHeight="1" x14ac:dyDescent="0.25">
      <c r="A150" s="5">
        <f t="shared" si="14"/>
        <v>132</v>
      </c>
      <c r="B150" s="23">
        <f t="shared" si="15"/>
        <v>3</v>
      </c>
      <c r="C150" s="3" t="s">
        <v>75</v>
      </c>
      <c r="D150" s="3" t="s">
        <v>79</v>
      </c>
      <c r="E150" s="6">
        <v>1993</v>
      </c>
      <c r="F150" s="6">
        <v>2013</v>
      </c>
      <c r="G150" s="6" t="s">
        <v>62</v>
      </c>
      <c r="H150" s="6">
        <v>9</v>
      </c>
      <c r="I150" s="6">
        <v>5</v>
      </c>
      <c r="J150" s="29">
        <v>19441.7</v>
      </c>
      <c r="K150" s="29">
        <v>13168.6</v>
      </c>
      <c r="L150" s="29">
        <v>0</v>
      </c>
      <c r="M150" s="7">
        <v>478</v>
      </c>
      <c r="N150" s="27">
        <v>7224548.4799999995</v>
      </c>
      <c r="O150" s="21"/>
      <c r="P150" s="1">
        <v>106158.45999999996</v>
      </c>
      <c r="Q150" s="1"/>
      <c r="R150" s="1">
        <v>1630789.92</v>
      </c>
      <c r="S150" s="1">
        <v>5487600.0999999996</v>
      </c>
      <c r="T150" s="29">
        <v>0</v>
      </c>
      <c r="U150" s="1">
        <f t="shared" si="16"/>
        <v>548.61932779490598</v>
      </c>
      <c r="V150" s="1">
        <f t="shared" si="16"/>
        <v>548.61932779490598</v>
      </c>
      <c r="W150" s="8">
        <v>2020</v>
      </c>
      <c r="X150" s="107"/>
    </row>
    <row r="151" spans="1:24" ht="15" customHeight="1" x14ac:dyDescent="0.25">
      <c r="A151" s="5">
        <f t="shared" si="14"/>
        <v>133</v>
      </c>
      <c r="B151" s="23">
        <f t="shared" si="15"/>
        <v>4</v>
      </c>
      <c r="C151" s="3" t="s">
        <v>1452</v>
      </c>
      <c r="D151" s="3" t="s">
        <v>87</v>
      </c>
      <c r="E151" s="6">
        <v>1994</v>
      </c>
      <c r="F151" s="6">
        <v>1994</v>
      </c>
      <c r="G151" s="6" t="s">
        <v>1456</v>
      </c>
      <c r="H151" s="6">
        <v>10</v>
      </c>
      <c r="I151" s="6">
        <v>1</v>
      </c>
      <c r="J151" s="29">
        <v>3200.9</v>
      </c>
      <c r="K151" s="29">
        <v>2754.1</v>
      </c>
      <c r="L151" s="29">
        <v>0</v>
      </c>
      <c r="M151" s="7">
        <v>107</v>
      </c>
      <c r="N151" s="27">
        <v>1014525.1</v>
      </c>
      <c r="O151" s="21"/>
      <c r="P151" s="1">
        <v>720924.65</v>
      </c>
      <c r="Q151" s="1"/>
      <c r="R151" s="1">
        <v>187767.96</v>
      </c>
      <c r="S151" s="1">
        <v>105832.49</v>
      </c>
      <c r="T151" s="29">
        <v>0</v>
      </c>
      <c r="U151" s="1">
        <f t="shared" si="16"/>
        <v>368.36901347082534</v>
      </c>
      <c r="V151" s="1">
        <f t="shared" si="16"/>
        <v>368.36901347082534</v>
      </c>
      <c r="W151" s="8">
        <v>2020</v>
      </c>
      <c r="X151" s="107"/>
    </row>
    <row r="152" spans="1:24" ht="15" customHeight="1" x14ac:dyDescent="0.25">
      <c r="A152" s="5">
        <f t="shared" si="14"/>
        <v>134</v>
      </c>
      <c r="B152" s="23">
        <f t="shared" si="15"/>
        <v>5</v>
      </c>
      <c r="C152" s="3" t="s">
        <v>1452</v>
      </c>
      <c r="D152" s="3" t="s">
        <v>93</v>
      </c>
      <c r="E152" s="6">
        <v>1993</v>
      </c>
      <c r="F152" s="6">
        <v>2017</v>
      </c>
      <c r="G152" s="6" t="s">
        <v>1456</v>
      </c>
      <c r="H152" s="6">
        <v>9</v>
      </c>
      <c r="I152" s="6">
        <v>2</v>
      </c>
      <c r="J152" s="29">
        <v>6530.5</v>
      </c>
      <c r="K152" s="29">
        <v>5642.6</v>
      </c>
      <c r="L152" s="29">
        <v>0</v>
      </c>
      <c r="M152" s="7">
        <v>226</v>
      </c>
      <c r="N152" s="27">
        <v>2216253.0700000003</v>
      </c>
      <c r="O152" s="21"/>
      <c r="P152" s="1">
        <v>14392.890000000247</v>
      </c>
      <c r="Q152" s="1"/>
      <c r="R152" s="1">
        <v>1949214.32</v>
      </c>
      <c r="S152" s="1">
        <v>252645.86</v>
      </c>
      <c r="T152" s="29">
        <v>0</v>
      </c>
      <c r="U152" s="1">
        <f t="shared" si="16"/>
        <v>392.77160706057492</v>
      </c>
      <c r="V152" s="1">
        <f t="shared" si="16"/>
        <v>392.77160706057492</v>
      </c>
      <c r="W152" s="8">
        <v>2020</v>
      </c>
      <c r="X152" s="107"/>
    </row>
    <row r="153" spans="1:24" ht="15" customHeight="1" x14ac:dyDescent="0.25">
      <c r="A153" s="5">
        <f t="shared" si="14"/>
        <v>135</v>
      </c>
      <c r="B153" s="23">
        <f t="shared" si="15"/>
        <v>6</v>
      </c>
      <c r="C153" s="3" t="s">
        <v>104</v>
      </c>
      <c r="D153" s="3" t="s">
        <v>105</v>
      </c>
      <c r="E153" s="6">
        <v>1979</v>
      </c>
      <c r="F153" s="6">
        <v>2016</v>
      </c>
      <c r="G153" s="6" t="s">
        <v>50</v>
      </c>
      <c r="H153" s="6">
        <v>3</v>
      </c>
      <c r="I153" s="6">
        <v>2</v>
      </c>
      <c r="J153" s="29">
        <v>1745.2</v>
      </c>
      <c r="K153" s="29">
        <v>1453.9</v>
      </c>
      <c r="L153" s="29">
        <v>0</v>
      </c>
      <c r="M153" s="7">
        <v>106</v>
      </c>
      <c r="N153" s="27">
        <v>3433102.91</v>
      </c>
      <c r="O153" s="21"/>
      <c r="P153" s="1">
        <v>115907.43</v>
      </c>
      <c r="Q153" s="1"/>
      <c r="R153" s="1">
        <v>219529.9</v>
      </c>
      <c r="S153" s="1">
        <v>3097665.58</v>
      </c>
      <c r="T153" s="1"/>
      <c r="U153" s="1">
        <f t="shared" si="16"/>
        <v>2361.3060801980878</v>
      </c>
      <c r="V153" s="1">
        <f t="shared" si="16"/>
        <v>2361.3060801980878</v>
      </c>
      <c r="W153" s="8">
        <v>2020</v>
      </c>
      <c r="X153" s="107"/>
    </row>
    <row r="154" spans="1:24" ht="15" customHeight="1" x14ac:dyDescent="0.25">
      <c r="A154" s="5">
        <f t="shared" si="14"/>
        <v>136</v>
      </c>
      <c r="B154" s="23">
        <f t="shared" si="15"/>
        <v>7</v>
      </c>
      <c r="C154" s="3" t="s">
        <v>104</v>
      </c>
      <c r="D154" s="3" t="s">
        <v>111</v>
      </c>
      <c r="E154" s="6">
        <v>1973</v>
      </c>
      <c r="F154" s="6">
        <v>2016</v>
      </c>
      <c r="G154" s="6" t="s">
        <v>65</v>
      </c>
      <c r="H154" s="6">
        <v>2</v>
      </c>
      <c r="I154" s="6">
        <v>2</v>
      </c>
      <c r="J154" s="29">
        <v>552.70000000000005</v>
      </c>
      <c r="K154" s="29">
        <v>518.4</v>
      </c>
      <c r="L154" s="29">
        <v>0</v>
      </c>
      <c r="M154" s="7">
        <v>23</v>
      </c>
      <c r="N154" s="27">
        <v>209546.27000000002</v>
      </c>
      <c r="O154" s="21"/>
      <c r="P154" s="1">
        <v>122673.28</v>
      </c>
      <c r="Q154" s="1"/>
      <c r="R154" s="1">
        <v>86872.99</v>
      </c>
      <c r="S154" s="1"/>
      <c r="T154" s="29">
        <v>0</v>
      </c>
      <c r="U154" s="1">
        <f t="shared" si="16"/>
        <v>404.21734182098771</v>
      </c>
      <c r="V154" s="1">
        <f t="shared" si="16"/>
        <v>404.21734182098771</v>
      </c>
      <c r="W154" s="8">
        <v>2020</v>
      </c>
      <c r="X154" s="107"/>
    </row>
    <row r="155" spans="1:24" ht="15" customHeight="1" x14ac:dyDescent="0.25">
      <c r="A155" s="5">
        <f t="shared" si="14"/>
        <v>137</v>
      </c>
      <c r="B155" s="23">
        <f t="shared" si="15"/>
        <v>8</v>
      </c>
      <c r="C155" s="3" t="s">
        <v>104</v>
      </c>
      <c r="D155" s="3" t="s">
        <v>136</v>
      </c>
      <c r="E155" s="6">
        <v>1974</v>
      </c>
      <c r="F155" s="6">
        <v>2013</v>
      </c>
      <c r="G155" s="6" t="s">
        <v>62</v>
      </c>
      <c r="H155" s="6">
        <v>4</v>
      </c>
      <c r="I155" s="6">
        <v>4</v>
      </c>
      <c r="J155" s="29">
        <v>3980.6</v>
      </c>
      <c r="K155" s="29">
        <v>3493.4</v>
      </c>
      <c r="L155" s="29">
        <v>0</v>
      </c>
      <c r="M155" s="7">
        <v>143</v>
      </c>
      <c r="N155" s="27">
        <v>3400014.83</v>
      </c>
      <c r="O155" s="21"/>
      <c r="P155" s="1">
        <v>0</v>
      </c>
      <c r="Q155" s="1"/>
      <c r="R155" s="1">
        <v>329294.84000000003</v>
      </c>
      <c r="S155" s="1">
        <v>3070719.99</v>
      </c>
      <c r="T155" s="1"/>
      <c r="U155" s="1">
        <f t="shared" si="16"/>
        <v>973.26811415812676</v>
      </c>
      <c r="V155" s="1">
        <f t="shared" si="16"/>
        <v>973.26811415812676</v>
      </c>
      <c r="W155" s="8">
        <v>2020</v>
      </c>
      <c r="X155" s="107"/>
    </row>
    <row r="156" spans="1:24" ht="15" customHeight="1" x14ac:dyDescent="0.25">
      <c r="A156" s="5">
        <f t="shared" si="14"/>
        <v>138</v>
      </c>
      <c r="B156" s="23">
        <f t="shared" si="15"/>
        <v>9</v>
      </c>
      <c r="C156" s="3" t="s">
        <v>104</v>
      </c>
      <c r="D156" s="3" t="s">
        <v>144</v>
      </c>
      <c r="E156" s="6">
        <v>1970</v>
      </c>
      <c r="F156" s="6">
        <v>2017</v>
      </c>
      <c r="G156" s="6" t="s">
        <v>50</v>
      </c>
      <c r="H156" s="6">
        <v>5</v>
      </c>
      <c r="I156" s="6">
        <v>2</v>
      </c>
      <c r="J156" s="29">
        <v>1774.6</v>
      </c>
      <c r="K156" s="29">
        <v>1593.3</v>
      </c>
      <c r="L156" s="29">
        <v>0</v>
      </c>
      <c r="M156" s="7">
        <v>61</v>
      </c>
      <c r="N156" s="27">
        <v>835095.20000000007</v>
      </c>
      <c r="O156" s="21"/>
      <c r="P156" s="1">
        <v>0</v>
      </c>
      <c r="Q156" s="1"/>
      <c r="R156" s="1">
        <v>266667.78000000003</v>
      </c>
      <c r="S156" s="1">
        <v>568427.42000000004</v>
      </c>
      <c r="T156" s="1"/>
      <c r="U156" s="1">
        <f t="shared" si="16"/>
        <v>524.1292914077701</v>
      </c>
      <c r="V156" s="1">
        <f t="shared" si="16"/>
        <v>524.1292914077701</v>
      </c>
      <c r="W156" s="8">
        <v>2020</v>
      </c>
      <c r="X156" s="107"/>
    </row>
    <row r="157" spans="1:24" ht="15" customHeight="1" x14ac:dyDescent="0.25">
      <c r="A157" s="5">
        <f t="shared" si="14"/>
        <v>139</v>
      </c>
      <c r="B157" s="23">
        <f t="shared" si="15"/>
        <v>10</v>
      </c>
      <c r="C157" s="3" t="s">
        <v>104</v>
      </c>
      <c r="D157" s="3" t="s">
        <v>145</v>
      </c>
      <c r="E157" s="6">
        <v>1974</v>
      </c>
      <c r="F157" s="6">
        <v>2017</v>
      </c>
      <c r="G157" s="6" t="s">
        <v>62</v>
      </c>
      <c r="H157" s="6">
        <v>4</v>
      </c>
      <c r="I157" s="6">
        <v>4</v>
      </c>
      <c r="J157" s="29">
        <v>3937.2</v>
      </c>
      <c r="K157" s="29">
        <v>3446.8</v>
      </c>
      <c r="L157" s="29">
        <v>0</v>
      </c>
      <c r="M157" s="7">
        <v>127</v>
      </c>
      <c r="N157" s="27">
        <v>3137074.03</v>
      </c>
      <c r="O157" s="21"/>
      <c r="P157" s="1">
        <f>430544.97+55487.4</f>
        <v>486032.37</v>
      </c>
      <c r="Q157" s="1"/>
      <c r="R157" s="1">
        <v>528066.84</v>
      </c>
      <c r="S157" s="1">
        <v>2122974.8199999998</v>
      </c>
      <c r="T157" s="321"/>
      <c r="U157" s="1">
        <f t="shared" si="16"/>
        <v>910.14100905187411</v>
      </c>
      <c r="V157" s="1">
        <f t="shared" si="16"/>
        <v>910.14100905187411</v>
      </c>
      <c r="W157" s="8">
        <v>2020</v>
      </c>
      <c r="X157" s="107"/>
    </row>
    <row r="158" spans="1:24" ht="15" customHeight="1" x14ac:dyDescent="0.25">
      <c r="A158" s="5">
        <f t="shared" si="14"/>
        <v>140</v>
      </c>
      <c r="B158" s="23">
        <f t="shared" si="15"/>
        <v>11</v>
      </c>
      <c r="C158" s="3" t="s">
        <v>104</v>
      </c>
      <c r="D158" s="3" t="s">
        <v>148</v>
      </c>
      <c r="E158" s="6">
        <v>1969</v>
      </c>
      <c r="F158" s="6">
        <v>2013</v>
      </c>
      <c r="G158" s="6" t="s">
        <v>50</v>
      </c>
      <c r="H158" s="6">
        <v>5</v>
      </c>
      <c r="I158" s="6">
        <v>1</v>
      </c>
      <c r="J158" s="29">
        <v>1966.4</v>
      </c>
      <c r="K158" s="29">
        <v>1544.8</v>
      </c>
      <c r="L158" s="29">
        <v>0</v>
      </c>
      <c r="M158" s="7">
        <v>209</v>
      </c>
      <c r="N158" s="27">
        <v>916587.97</v>
      </c>
      <c r="O158" s="21"/>
      <c r="P158" s="1">
        <v>660707.07999999996</v>
      </c>
      <c r="Q158" s="1"/>
      <c r="R158" s="1">
        <v>255880.89</v>
      </c>
      <c r="S158" s="1"/>
      <c r="T158" s="1"/>
      <c r="U158" s="1">
        <f t="shared" si="16"/>
        <v>593.3376294665976</v>
      </c>
      <c r="V158" s="1">
        <f t="shared" si="16"/>
        <v>593.3376294665976</v>
      </c>
      <c r="W158" s="8">
        <v>2020</v>
      </c>
      <c r="X158" s="107"/>
    </row>
    <row r="159" spans="1:24" ht="15" customHeight="1" x14ac:dyDescent="0.25">
      <c r="A159" s="5">
        <f t="shared" si="14"/>
        <v>141</v>
      </c>
      <c r="B159" s="23">
        <f t="shared" si="15"/>
        <v>12</v>
      </c>
      <c r="C159" s="3" t="s">
        <v>104</v>
      </c>
      <c r="D159" s="3" t="s">
        <v>150</v>
      </c>
      <c r="E159" s="6">
        <v>1990</v>
      </c>
      <c r="F159" s="6">
        <v>1990</v>
      </c>
      <c r="G159" s="6" t="s">
        <v>50</v>
      </c>
      <c r="H159" s="6">
        <v>4</v>
      </c>
      <c r="I159" s="6">
        <v>2</v>
      </c>
      <c r="J159" s="29">
        <v>2192.6</v>
      </c>
      <c r="K159" s="29">
        <v>1968.4</v>
      </c>
      <c r="L159" s="29">
        <v>0</v>
      </c>
      <c r="M159" s="7">
        <v>86</v>
      </c>
      <c r="N159" s="27">
        <v>322833.81</v>
      </c>
      <c r="O159" s="21"/>
      <c r="P159" s="1"/>
      <c r="Q159" s="1"/>
      <c r="R159" s="1">
        <v>262440.01</v>
      </c>
      <c r="S159" s="1">
        <v>60393.8</v>
      </c>
      <c r="T159" s="1"/>
      <c r="U159" s="1">
        <f t="shared" si="16"/>
        <v>164.00823511481406</v>
      </c>
      <c r="V159" s="1">
        <f t="shared" si="16"/>
        <v>164.00823511481406</v>
      </c>
      <c r="W159" s="8">
        <v>2020</v>
      </c>
      <c r="X159" s="107"/>
    </row>
    <row r="160" spans="1:24" ht="15" customHeight="1" x14ac:dyDescent="0.25">
      <c r="A160" s="5">
        <f t="shared" si="14"/>
        <v>142</v>
      </c>
      <c r="B160" s="23">
        <f t="shared" si="15"/>
        <v>13</v>
      </c>
      <c r="C160" s="3" t="s">
        <v>104</v>
      </c>
      <c r="D160" s="3" t="s">
        <v>156</v>
      </c>
      <c r="E160" s="6">
        <v>1994</v>
      </c>
      <c r="F160" s="6">
        <v>2013</v>
      </c>
      <c r="G160" s="6" t="s">
        <v>62</v>
      </c>
      <c r="H160" s="6">
        <v>9</v>
      </c>
      <c r="I160" s="6">
        <v>3</v>
      </c>
      <c r="J160" s="29">
        <v>8919.33</v>
      </c>
      <c r="K160" s="29">
        <v>6660.1</v>
      </c>
      <c r="L160" s="29">
        <v>0</v>
      </c>
      <c r="M160" s="7">
        <v>285</v>
      </c>
      <c r="N160" s="27">
        <v>14667617.48</v>
      </c>
      <c r="O160" s="21"/>
      <c r="P160" s="1">
        <v>9643050.4199999999</v>
      </c>
      <c r="Q160" s="1"/>
      <c r="R160" s="1">
        <v>1910372.27</v>
      </c>
      <c r="S160" s="1">
        <v>3114194.79</v>
      </c>
      <c r="T160" s="29">
        <v>0</v>
      </c>
      <c r="U160" s="1">
        <f t="shared" ref="U160:V170" si="17">$N160/($K160+$L160)</f>
        <v>2202.3118992207324</v>
      </c>
      <c r="V160" s="1">
        <f t="shared" si="17"/>
        <v>2202.3118992207324</v>
      </c>
      <c r="W160" s="8">
        <v>2020</v>
      </c>
      <c r="X160" s="107"/>
    </row>
    <row r="161" spans="1:24" ht="15" customHeight="1" x14ac:dyDescent="0.25">
      <c r="A161" s="5">
        <f t="shared" si="14"/>
        <v>143</v>
      </c>
      <c r="B161" s="23">
        <f t="shared" si="15"/>
        <v>14</v>
      </c>
      <c r="C161" s="3" t="s">
        <v>104</v>
      </c>
      <c r="D161" s="3" t="s">
        <v>158</v>
      </c>
      <c r="E161" s="6">
        <v>1974</v>
      </c>
      <c r="F161" s="6">
        <v>2017</v>
      </c>
      <c r="G161" s="6" t="s">
        <v>50</v>
      </c>
      <c r="H161" s="6">
        <v>4</v>
      </c>
      <c r="I161" s="6">
        <v>4</v>
      </c>
      <c r="J161" s="29">
        <v>3691.59</v>
      </c>
      <c r="K161" s="29">
        <v>3389.2</v>
      </c>
      <c r="L161" s="29">
        <v>0</v>
      </c>
      <c r="M161" s="7">
        <v>138</v>
      </c>
      <c r="N161" s="27">
        <v>1031109.8300000001</v>
      </c>
      <c r="O161" s="21"/>
      <c r="P161" s="1"/>
      <c r="Q161" s="1"/>
      <c r="R161" s="1">
        <v>339954.38</v>
      </c>
      <c r="S161" s="1">
        <v>691155.45000000007</v>
      </c>
      <c r="T161" s="1"/>
      <c r="U161" s="1">
        <f t="shared" si="17"/>
        <v>304.23398737165115</v>
      </c>
      <c r="V161" s="1">
        <f t="shared" si="17"/>
        <v>304.23398737165115</v>
      </c>
      <c r="W161" s="8">
        <v>2020</v>
      </c>
      <c r="X161" s="107"/>
    </row>
    <row r="162" spans="1:24" ht="15" customHeight="1" x14ac:dyDescent="0.25">
      <c r="A162" s="5">
        <f t="shared" si="14"/>
        <v>144</v>
      </c>
      <c r="B162" s="23">
        <f t="shared" si="15"/>
        <v>15</v>
      </c>
      <c r="C162" s="3" t="s">
        <v>104</v>
      </c>
      <c r="D162" s="3" t="s">
        <v>168</v>
      </c>
      <c r="E162" s="6">
        <v>1973</v>
      </c>
      <c r="F162" s="6">
        <v>2017</v>
      </c>
      <c r="G162" s="6" t="s">
        <v>50</v>
      </c>
      <c r="H162" s="6">
        <v>4</v>
      </c>
      <c r="I162" s="6">
        <v>4</v>
      </c>
      <c r="J162" s="29">
        <v>2965.1</v>
      </c>
      <c r="K162" s="29">
        <v>2722.2</v>
      </c>
      <c r="L162" s="29">
        <v>0</v>
      </c>
      <c r="M162" s="7">
        <v>112</v>
      </c>
      <c r="N162" s="27">
        <v>383825.46264399268</v>
      </c>
      <c r="O162" s="21"/>
      <c r="P162" s="1">
        <v>126953.88704399264</v>
      </c>
      <c r="Q162" s="1"/>
      <c r="R162" s="1">
        <v>256871.57560000004</v>
      </c>
      <c r="S162" s="1"/>
      <c r="T162" s="1"/>
      <c r="U162" s="1">
        <f t="shared" si="17"/>
        <v>140.99825973256657</v>
      </c>
      <c r="V162" s="1">
        <f t="shared" si="17"/>
        <v>140.99825973256657</v>
      </c>
      <c r="W162" s="8">
        <v>2020</v>
      </c>
      <c r="X162" s="107"/>
    </row>
    <row r="163" spans="1:24" ht="15" customHeight="1" x14ac:dyDescent="0.25">
      <c r="A163" s="5">
        <f t="shared" si="14"/>
        <v>145</v>
      </c>
      <c r="B163" s="23">
        <f t="shared" si="15"/>
        <v>16</v>
      </c>
      <c r="C163" s="3" t="s">
        <v>104</v>
      </c>
      <c r="D163" s="3" t="s">
        <v>169</v>
      </c>
      <c r="E163" s="6">
        <v>1973</v>
      </c>
      <c r="F163" s="6">
        <v>2013</v>
      </c>
      <c r="G163" s="6" t="s">
        <v>50</v>
      </c>
      <c r="H163" s="6">
        <v>5</v>
      </c>
      <c r="I163" s="6">
        <v>8</v>
      </c>
      <c r="J163" s="29">
        <v>6624.9</v>
      </c>
      <c r="K163" s="29">
        <v>6068.1</v>
      </c>
      <c r="L163" s="29">
        <v>0</v>
      </c>
      <c r="M163" s="7">
        <v>272</v>
      </c>
      <c r="N163" s="27">
        <v>6860350.1500000004</v>
      </c>
      <c r="O163" s="21"/>
      <c r="P163" s="1">
        <v>5575995.1500000004</v>
      </c>
      <c r="Q163" s="1"/>
      <c r="R163" s="1">
        <v>217412.18</v>
      </c>
      <c r="S163" s="1">
        <v>1066942.82</v>
      </c>
      <c r="T163" s="1"/>
      <c r="U163" s="1">
        <f t="shared" si="17"/>
        <v>1130.5598375109178</v>
      </c>
      <c r="V163" s="1">
        <f t="shared" si="17"/>
        <v>1130.5598375109178</v>
      </c>
      <c r="W163" s="8">
        <v>2020</v>
      </c>
      <c r="X163" s="107"/>
    </row>
    <row r="164" spans="1:24" ht="15" customHeight="1" x14ac:dyDescent="0.25">
      <c r="A164" s="5">
        <f t="shared" si="14"/>
        <v>146</v>
      </c>
      <c r="B164" s="23">
        <f t="shared" si="15"/>
        <v>17</v>
      </c>
      <c r="C164" s="3" t="s">
        <v>54</v>
      </c>
      <c r="D164" s="3" t="s">
        <v>174</v>
      </c>
      <c r="E164" s="6">
        <v>1992</v>
      </c>
      <c r="F164" s="6">
        <v>1992</v>
      </c>
      <c r="G164" s="6" t="s">
        <v>65</v>
      </c>
      <c r="H164" s="6">
        <v>2</v>
      </c>
      <c r="I164" s="6">
        <v>2</v>
      </c>
      <c r="J164" s="29">
        <v>913.2</v>
      </c>
      <c r="K164" s="29">
        <v>832.4</v>
      </c>
      <c r="L164" s="29">
        <v>0</v>
      </c>
      <c r="M164" s="7">
        <v>31</v>
      </c>
      <c r="N164" s="27">
        <v>861554.16</v>
      </c>
      <c r="O164" s="29"/>
      <c r="P164" s="1">
        <v>833621.5</v>
      </c>
      <c r="Q164" s="1">
        <v>0</v>
      </c>
      <c r="R164" s="1"/>
      <c r="S164" s="1">
        <v>27932.66</v>
      </c>
      <c r="T164" s="29">
        <v>0</v>
      </c>
      <c r="U164" s="1">
        <f t="shared" si="17"/>
        <v>1035.0242191254206</v>
      </c>
      <c r="V164" s="1">
        <f t="shared" si="17"/>
        <v>1035.0242191254206</v>
      </c>
      <c r="W164" s="8">
        <v>2019</v>
      </c>
      <c r="X164" s="107"/>
    </row>
    <row r="165" spans="1:24" ht="15" customHeight="1" x14ac:dyDescent="0.25">
      <c r="A165" s="5">
        <f t="shared" si="14"/>
        <v>147</v>
      </c>
      <c r="B165" s="23">
        <f t="shared" si="15"/>
        <v>18</v>
      </c>
      <c r="C165" s="3" t="s">
        <v>181</v>
      </c>
      <c r="D165" s="3" t="s">
        <v>182</v>
      </c>
      <c r="E165" s="6">
        <v>1963</v>
      </c>
      <c r="F165" s="6">
        <v>1963</v>
      </c>
      <c r="G165" s="6" t="s">
        <v>50</v>
      </c>
      <c r="H165" s="6">
        <v>2</v>
      </c>
      <c r="I165" s="6">
        <v>2</v>
      </c>
      <c r="J165" s="29">
        <v>694.82</v>
      </c>
      <c r="K165" s="29">
        <v>645.54</v>
      </c>
      <c r="L165" s="29">
        <v>0</v>
      </c>
      <c r="M165" s="7">
        <v>28</v>
      </c>
      <c r="N165" s="27">
        <v>179932.78</v>
      </c>
      <c r="O165" s="21"/>
      <c r="P165" s="1"/>
      <c r="Q165" s="1"/>
      <c r="R165" s="1">
        <v>179932.78</v>
      </c>
      <c r="S165" s="1">
        <v>0</v>
      </c>
      <c r="T165" s="1"/>
      <c r="U165" s="1">
        <f t="shared" si="17"/>
        <v>278.73219320259011</v>
      </c>
      <c r="V165" s="1">
        <f t="shared" si="17"/>
        <v>278.73219320259011</v>
      </c>
      <c r="W165" s="8">
        <v>2020</v>
      </c>
      <c r="X165" s="107"/>
    </row>
    <row r="166" spans="1:24" ht="15" customHeight="1" x14ac:dyDescent="0.25">
      <c r="A166" s="5">
        <f t="shared" si="14"/>
        <v>148</v>
      </c>
      <c r="B166" s="23">
        <f t="shared" si="15"/>
        <v>19</v>
      </c>
      <c r="C166" s="3" t="s">
        <v>186</v>
      </c>
      <c r="D166" s="3" t="s">
        <v>187</v>
      </c>
      <c r="E166" s="6">
        <v>1961</v>
      </c>
      <c r="F166" s="6">
        <v>2009</v>
      </c>
      <c r="G166" s="6" t="s">
        <v>50</v>
      </c>
      <c r="H166" s="6">
        <v>2</v>
      </c>
      <c r="I166" s="6">
        <v>2</v>
      </c>
      <c r="J166" s="29">
        <v>1068.6199999999999</v>
      </c>
      <c r="K166" s="29">
        <v>383.54</v>
      </c>
      <c r="L166" s="29">
        <v>254.2</v>
      </c>
      <c r="M166" s="7">
        <v>27</v>
      </c>
      <c r="N166" s="27">
        <v>1175296.3400000001</v>
      </c>
      <c r="O166" s="21"/>
      <c r="P166" s="1"/>
      <c r="Q166" s="1"/>
      <c r="R166" s="1">
        <v>288452.3</v>
      </c>
      <c r="S166" s="1">
        <v>886844.04</v>
      </c>
      <c r="T166" s="1"/>
      <c r="U166" s="1">
        <f t="shared" si="17"/>
        <v>1842.9083011885723</v>
      </c>
      <c r="V166" s="1">
        <f t="shared" si="17"/>
        <v>1842.9083011885723</v>
      </c>
      <c r="W166" s="8">
        <v>2020</v>
      </c>
      <c r="X166" s="107"/>
    </row>
    <row r="167" spans="1:24" ht="15" customHeight="1" x14ac:dyDescent="0.25">
      <c r="A167" s="5">
        <f t="shared" si="14"/>
        <v>149</v>
      </c>
      <c r="B167" s="23">
        <f t="shared" si="15"/>
        <v>20</v>
      </c>
      <c r="C167" s="3" t="s">
        <v>186</v>
      </c>
      <c r="D167" s="3" t="s">
        <v>188</v>
      </c>
      <c r="E167" s="6">
        <v>1964</v>
      </c>
      <c r="F167" s="6">
        <v>2009</v>
      </c>
      <c r="G167" s="6" t="s">
        <v>50</v>
      </c>
      <c r="H167" s="6">
        <v>2</v>
      </c>
      <c r="I167" s="6">
        <v>2</v>
      </c>
      <c r="J167" s="29">
        <v>645.32000000000005</v>
      </c>
      <c r="K167" s="29">
        <v>377.82</v>
      </c>
      <c r="L167" s="29">
        <v>218.22</v>
      </c>
      <c r="M167" s="7">
        <v>18</v>
      </c>
      <c r="N167" s="27">
        <v>1034000.8200000001</v>
      </c>
      <c r="O167" s="21"/>
      <c r="P167" s="1"/>
      <c r="Q167" s="1"/>
      <c r="R167" s="1">
        <v>277276.76</v>
      </c>
      <c r="S167" s="1">
        <v>756724.06</v>
      </c>
      <c r="T167" s="1"/>
      <c r="U167" s="1">
        <f t="shared" si="17"/>
        <v>1734.7842762230725</v>
      </c>
      <c r="V167" s="1">
        <f t="shared" si="17"/>
        <v>1734.7842762230725</v>
      </c>
      <c r="W167" s="8">
        <v>2020</v>
      </c>
      <c r="X167" s="107"/>
    </row>
    <row r="168" spans="1:24" ht="15" customHeight="1" x14ac:dyDescent="0.25">
      <c r="A168" s="5">
        <f t="shared" si="14"/>
        <v>150</v>
      </c>
      <c r="B168" s="23">
        <f t="shared" si="15"/>
        <v>21</v>
      </c>
      <c r="C168" s="3" t="s">
        <v>186</v>
      </c>
      <c r="D168" s="3" t="s">
        <v>193</v>
      </c>
      <c r="E168" s="6">
        <v>1962</v>
      </c>
      <c r="F168" s="6">
        <v>2003</v>
      </c>
      <c r="G168" s="6" t="s">
        <v>50</v>
      </c>
      <c r="H168" s="6">
        <v>2</v>
      </c>
      <c r="I168" s="6">
        <v>2</v>
      </c>
      <c r="J168" s="29">
        <v>1001.33</v>
      </c>
      <c r="K168" s="29">
        <v>636.99</v>
      </c>
      <c r="L168" s="29">
        <v>0</v>
      </c>
      <c r="M168" s="7">
        <v>24</v>
      </c>
      <c r="N168" s="27">
        <v>1279451.48</v>
      </c>
      <c r="O168" s="21"/>
      <c r="P168" s="1"/>
      <c r="Q168" s="1"/>
      <c r="R168" s="1">
        <v>223022.71</v>
      </c>
      <c r="S168" s="1">
        <v>1056428.77</v>
      </c>
      <c r="T168" s="1"/>
      <c r="U168" s="1">
        <f t="shared" si="17"/>
        <v>2008.5895853938052</v>
      </c>
      <c r="V168" s="1">
        <f t="shared" si="17"/>
        <v>2008.5895853938052</v>
      </c>
      <c r="W168" s="8">
        <v>2020</v>
      </c>
      <c r="X168" s="107"/>
    </row>
    <row r="169" spans="1:24" ht="15" customHeight="1" x14ac:dyDescent="0.25">
      <c r="A169" s="5">
        <f t="shared" si="14"/>
        <v>151</v>
      </c>
      <c r="B169" s="23">
        <f t="shared" si="15"/>
        <v>22</v>
      </c>
      <c r="C169" s="3" t="s">
        <v>186</v>
      </c>
      <c r="D169" s="3" t="s">
        <v>194</v>
      </c>
      <c r="E169" s="6">
        <v>1962</v>
      </c>
      <c r="F169" s="6">
        <v>2004</v>
      </c>
      <c r="G169" s="6" t="s">
        <v>50</v>
      </c>
      <c r="H169" s="6">
        <v>2</v>
      </c>
      <c r="I169" s="6">
        <v>2</v>
      </c>
      <c r="J169" s="29">
        <v>1037.76</v>
      </c>
      <c r="K169" s="29">
        <v>620.04</v>
      </c>
      <c r="L169" s="29">
        <v>0</v>
      </c>
      <c r="M169" s="7">
        <v>19</v>
      </c>
      <c r="N169" s="27">
        <v>1267907.8999999999</v>
      </c>
      <c r="O169" s="21"/>
      <c r="P169" s="1"/>
      <c r="Q169" s="1"/>
      <c r="R169" s="1">
        <v>245161.44</v>
      </c>
      <c r="S169" s="1">
        <v>1022746.46</v>
      </c>
      <c r="T169" s="1"/>
      <c r="U169" s="1">
        <f t="shared" si="17"/>
        <v>2044.8808141410232</v>
      </c>
      <c r="V169" s="1">
        <f t="shared" si="17"/>
        <v>2044.8808141410232</v>
      </c>
      <c r="W169" s="8">
        <v>2020</v>
      </c>
      <c r="X169" s="107"/>
    </row>
    <row r="170" spans="1:24" ht="15" customHeight="1" x14ac:dyDescent="0.25">
      <c r="A170" s="5">
        <f t="shared" si="14"/>
        <v>152</v>
      </c>
      <c r="B170" s="23">
        <f t="shared" si="15"/>
        <v>23</v>
      </c>
      <c r="C170" s="3" t="s">
        <v>186</v>
      </c>
      <c r="D170" s="3" t="s">
        <v>195</v>
      </c>
      <c r="E170" s="6">
        <v>1961</v>
      </c>
      <c r="F170" s="6">
        <v>2004</v>
      </c>
      <c r="G170" s="6" t="s">
        <v>50</v>
      </c>
      <c r="H170" s="6">
        <v>2</v>
      </c>
      <c r="I170" s="6">
        <v>2</v>
      </c>
      <c r="J170" s="29">
        <v>1023.9</v>
      </c>
      <c r="K170" s="29">
        <v>614.54</v>
      </c>
      <c r="L170" s="29">
        <v>0</v>
      </c>
      <c r="M170" s="7">
        <v>19</v>
      </c>
      <c r="N170" s="27">
        <v>1435553.18</v>
      </c>
      <c r="O170" s="21"/>
      <c r="P170" s="1"/>
      <c r="Q170" s="1"/>
      <c r="R170" s="1">
        <v>167645.41</v>
      </c>
      <c r="S170" s="1">
        <v>1267907.77</v>
      </c>
      <c r="T170" s="1"/>
      <c r="U170" s="1">
        <f t="shared" si="17"/>
        <v>2335.9800501187879</v>
      </c>
      <c r="V170" s="1">
        <f t="shared" si="17"/>
        <v>2335.9800501187879</v>
      </c>
      <c r="W170" s="8">
        <v>2020</v>
      </c>
      <c r="X170" s="107"/>
    </row>
    <row r="171" spans="1:24" ht="15" customHeight="1" x14ac:dyDescent="0.25">
      <c r="A171" s="5">
        <f t="shared" si="14"/>
        <v>153</v>
      </c>
      <c r="B171" s="23">
        <f t="shared" si="15"/>
        <v>24</v>
      </c>
      <c r="C171" s="3" t="s">
        <v>212</v>
      </c>
      <c r="D171" s="3" t="s">
        <v>213</v>
      </c>
      <c r="E171" s="6">
        <v>1987</v>
      </c>
      <c r="F171" s="6">
        <v>2012</v>
      </c>
      <c r="G171" s="6" t="s">
        <v>50</v>
      </c>
      <c r="H171" s="6">
        <v>5</v>
      </c>
      <c r="I171" s="6">
        <v>2</v>
      </c>
      <c r="J171" s="29">
        <v>1665.4</v>
      </c>
      <c r="K171" s="29">
        <v>1290.9000000000001</v>
      </c>
      <c r="L171" s="29">
        <v>0</v>
      </c>
      <c r="M171" s="7">
        <v>31</v>
      </c>
      <c r="N171" s="27">
        <v>436755.22</v>
      </c>
      <c r="O171" s="21"/>
      <c r="P171" s="1"/>
      <c r="Q171" s="1"/>
      <c r="R171" s="1">
        <v>169720.67</v>
      </c>
      <c r="S171" s="1">
        <v>267034.55</v>
      </c>
      <c r="T171" s="1"/>
      <c r="U171" s="1">
        <f t="shared" ref="U171:V179" si="18">$N171/($K171+$L171)</f>
        <v>338.33389108373996</v>
      </c>
      <c r="V171" s="1">
        <f t="shared" si="18"/>
        <v>338.33389108373996</v>
      </c>
      <c r="W171" s="8">
        <v>2020</v>
      </c>
      <c r="X171" s="107"/>
    </row>
    <row r="172" spans="1:24" ht="15" customHeight="1" x14ac:dyDescent="0.25">
      <c r="A172" s="5">
        <f t="shared" si="14"/>
        <v>154</v>
      </c>
      <c r="B172" s="23">
        <f t="shared" si="15"/>
        <v>25</v>
      </c>
      <c r="C172" s="3" t="s">
        <v>212</v>
      </c>
      <c r="D172" s="3" t="s">
        <v>215</v>
      </c>
      <c r="E172" s="6">
        <v>1982</v>
      </c>
      <c r="F172" s="6">
        <v>1982</v>
      </c>
      <c r="G172" s="6" t="s">
        <v>65</v>
      </c>
      <c r="H172" s="6">
        <v>2</v>
      </c>
      <c r="I172" s="6">
        <v>1</v>
      </c>
      <c r="J172" s="29">
        <v>279.10000000000002</v>
      </c>
      <c r="K172" s="29">
        <v>249.7</v>
      </c>
      <c r="L172" s="29">
        <v>0</v>
      </c>
      <c r="M172" s="7">
        <v>11</v>
      </c>
      <c r="N172" s="27">
        <v>2088196.6</v>
      </c>
      <c r="O172" s="21"/>
      <c r="P172" s="1">
        <v>1984153.76</v>
      </c>
      <c r="Q172" s="1"/>
      <c r="R172" s="1">
        <v>20486.080000000002</v>
      </c>
      <c r="S172" s="1">
        <v>83556.759999999995</v>
      </c>
      <c r="T172" s="29">
        <v>0</v>
      </c>
      <c r="U172" s="1">
        <f t="shared" si="18"/>
        <v>8362.8217861433732</v>
      </c>
      <c r="V172" s="1">
        <f t="shared" si="18"/>
        <v>8362.8217861433732</v>
      </c>
      <c r="W172" s="8">
        <v>2020</v>
      </c>
      <c r="X172" s="107"/>
    </row>
    <row r="173" spans="1:24" ht="15" customHeight="1" x14ac:dyDescent="0.25">
      <c r="A173" s="5">
        <f t="shared" si="14"/>
        <v>155</v>
      </c>
      <c r="B173" s="23">
        <f t="shared" si="15"/>
        <v>26</v>
      </c>
      <c r="C173" s="3" t="s">
        <v>212</v>
      </c>
      <c r="D173" s="3" t="s">
        <v>216</v>
      </c>
      <c r="E173" s="6">
        <v>1976</v>
      </c>
      <c r="F173" s="6">
        <v>1976</v>
      </c>
      <c r="G173" s="6" t="s">
        <v>50</v>
      </c>
      <c r="H173" s="6">
        <v>3</v>
      </c>
      <c r="I173" s="6">
        <v>4</v>
      </c>
      <c r="J173" s="29">
        <v>2192.3000000000002</v>
      </c>
      <c r="K173" s="29">
        <v>2028.5</v>
      </c>
      <c r="L173" s="29">
        <v>0</v>
      </c>
      <c r="M173" s="7">
        <v>85</v>
      </c>
      <c r="N173" s="27">
        <v>14404764.93</v>
      </c>
      <c r="O173" s="21"/>
      <c r="P173" s="1">
        <v>12823324.93</v>
      </c>
      <c r="Q173" s="1"/>
      <c r="R173" s="1">
        <v>365053.44</v>
      </c>
      <c r="S173" s="1">
        <v>1216386.5600000001</v>
      </c>
      <c r="T173" s="1"/>
      <c r="U173" s="1">
        <f t="shared" si="18"/>
        <v>7101.1905003697311</v>
      </c>
      <c r="V173" s="1">
        <f t="shared" si="18"/>
        <v>7101.1905003697311</v>
      </c>
      <c r="W173" s="8">
        <v>2020</v>
      </c>
      <c r="X173" s="107"/>
    </row>
    <row r="174" spans="1:24" ht="15" customHeight="1" x14ac:dyDescent="0.25">
      <c r="A174" s="5">
        <f t="shared" si="14"/>
        <v>156</v>
      </c>
      <c r="B174" s="23">
        <f t="shared" si="15"/>
        <v>27</v>
      </c>
      <c r="C174" s="3" t="s">
        <v>212</v>
      </c>
      <c r="D174" s="3" t="s">
        <v>217</v>
      </c>
      <c r="E174" s="6">
        <v>1979</v>
      </c>
      <c r="F174" s="6">
        <v>1979</v>
      </c>
      <c r="G174" s="6" t="s">
        <v>65</v>
      </c>
      <c r="H174" s="6">
        <v>2</v>
      </c>
      <c r="I174" s="6">
        <v>2</v>
      </c>
      <c r="J174" s="29">
        <v>675.5</v>
      </c>
      <c r="K174" s="29">
        <v>630.70000000000005</v>
      </c>
      <c r="L174" s="29">
        <v>0</v>
      </c>
      <c r="M174" s="7">
        <v>19</v>
      </c>
      <c r="N174" s="27">
        <v>2476585.89</v>
      </c>
      <c r="O174" s="21"/>
      <c r="P174" s="1">
        <v>2363725.37</v>
      </c>
      <c r="Q174" s="1"/>
      <c r="R174" s="1">
        <v>112860.52</v>
      </c>
      <c r="S174" s="1"/>
      <c r="T174" s="29">
        <v>0</v>
      </c>
      <c r="U174" s="1">
        <f t="shared" si="18"/>
        <v>3926.7256857459965</v>
      </c>
      <c r="V174" s="1">
        <f t="shared" si="18"/>
        <v>3926.7256857459965</v>
      </c>
      <c r="W174" s="8">
        <v>2020</v>
      </c>
      <c r="X174" s="107"/>
    </row>
    <row r="175" spans="1:24" ht="15" customHeight="1" x14ac:dyDescent="0.25">
      <c r="A175" s="5">
        <f t="shared" si="14"/>
        <v>157</v>
      </c>
      <c r="B175" s="23">
        <f t="shared" si="15"/>
        <v>28</v>
      </c>
      <c r="C175" s="3" t="s">
        <v>218</v>
      </c>
      <c r="D175" s="3" t="s">
        <v>219</v>
      </c>
      <c r="E175" s="6">
        <v>1972</v>
      </c>
      <c r="F175" s="6">
        <v>1972</v>
      </c>
      <c r="G175" s="6" t="s">
        <v>65</v>
      </c>
      <c r="H175" s="6">
        <v>2</v>
      </c>
      <c r="I175" s="6">
        <v>2</v>
      </c>
      <c r="J175" s="29">
        <v>575.70000000000005</v>
      </c>
      <c r="K175" s="29">
        <v>514.79999999999995</v>
      </c>
      <c r="L175" s="29">
        <v>0</v>
      </c>
      <c r="M175" s="7">
        <v>26</v>
      </c>
      <c r="N175" s="27">
        <v>6618879.1400000006</v>
      </c>
      <c r="O175" s="21"/>
      <c r="P175" s="1">
        <v>6462975.75</v>
      </c>
      <c r="Q175" s="1"/>
      <c r="R175" s="1">
        <v>88849.65</v>
      </c>
      <c r="S175" s="1">
        <v>67053.740000000005</v>
      </c>
      <c r="T175" s="29">
        <v>0</v>
      </c>
      <c r="U175" s="1">
        <f t="shared" si="18"/>
        <v>12857.185586635589</v>
      </c>
      <c r="V175" s="1">
        <f t="shared" si="18"/>
        <v>12857.185586635589</v>
      </c>
      <c r="W175" s="8">
        <v>2020</v>
      </c>
      <c r="X175" s="107"/>
    </row>
    <row r="176" spans="1:24" ht="15" customHeight="1" x14ac:dyDescent="0.25">
      <c r="A176" s="5">
        <f t="shared" si="14"/>
        <v>158</v>
      </c>
      <c r="B176" s="23">
        <f t="shared" si="15"/>
        <v>29</v>
      </c>
      <c r="C176" s="3" t="s">
        <v>218</v>
      </c>
      <c r="D176" s="3" t="s">
        <v>220</v>
      </c>
      <c r="E176" s="6">
        <v>1969</v>
      </c>
      <c r="F176" s="6">
        <v>1969</v>
      </c>
      <c r="G176" s="6" t="s">
        <v>65</v>
      </c>
      <c r="H176" s="6">
        <v>2</v>
      </c>
      <c r="I176" s="6">
        <v>1</v>
      </c>
      <c r="J176" s="29">
        <v>360.1</v>
      </c>
      <c r="K176" s="29">
        <v>334.9</v>
      </c>
      <c r="L176" s="29">
        <v>0</v>
      </c>
      <c r="M176" s="7">
        <v>19</v>
      </c>
      <c r="N176" s="27">
        <v>4815261.3</v>
      </c>
      <c r="O176" s="21"/>
      <c r="P176" s="1">
        <v>4667915.26</v>
      </c>
      <c r="Q176" s="1"/>
      <c r="R176" s="1">
        <v>62267.45</v>
      </c>
      <c r="S176" s="1">
        <v>85078.59</v>
      </c>
      <c r="T176" s="29"/>
      <c r="U176" s="1">
        <f t="shared" si="18"/>
        <v>14378.206330247836</v>
      </c>
      <c r="V176" s="1">
        <f t="shared" si="18"/>
        <v>14378.206330247836</v>
      </c>
      <c r="W176" s="8">
        <v>2020</v>
      </c>
      <c r="X176" s="107"/>
    </row>
    <row r="177" spans="1:24" ht="30" x14ac:dyDescent="0.25">
      <c r="A177" s="5">
        <f t="shared" si="14"/>
        <v>159</v>
      </c>
      <c r="B177" s="23">
        <f t="shared" si="15"/>
        <v>30</v>
      </c>
      <c r="C177" s="3" t="s">
        <v>228</v>
      </c>
      <c r="D177" s="322" t="s">
        <v>1586</v>
      </c>
      <c r="E177" s="6">
        <v>1989</v>
      </c>
      <c r="F177" s="6">
        <v>1989</v>
      </c>
      <c r="G177" s="6" t="s">
        <v>65</v>
      </c>
      <c r="H177" s="6">
        <v>2</v>
      </c>
      <c r="I177" s="6">
        <v>1</v>
      </c>
      <c r="J177" s="29">
        <v>636.4</v>
      </c>
      <c r="K177" s="29">
        <v>636.4</v>
      </c>
      <c r="L177" s="29">
        <v>0</v>
      </c>
      <c r="M177" s="7">
        <v>32</v>
      </c>
      <c r="N177" s="27">
        <v>4336251.76</v>
      </c>
      <c r="O177" s="21"/>
      <c r="P177" s="1">
        <v>3919515.5</v>
      </c>
      <c r="Q177" s="1">
        <v>416736.26</v>
      </c>
      <c r="R177" s="1"/>
      <c r="S177" s="1"/>
      <c r="T177" s="29">
        <v>0</v>
      </c>
      <c r="U177" s="1">
        <f t="shared" si="18"/>
        <v>6813.7205531112504</v>
      </c>
      <c r="V177" s="1">
        <f t="shared" si="18"/>
        <v>6813.7205531112504</v>
      </c>
      <c r="W177" s="8">
        <v>2020</v>
      </c>
      <c r="X177" s="107"/>
    </row>
    <row r="178" spans="1:24" ht="15" customHeight="1" x14ac:dyDescent="0.25">
      <c r="A178" s="5">
        <f t="shared" si="14"/>
        <v>160</v>
      </c>
      <c r="B178" s="23">
        <f t="shared" si="15"/>
        <v>31</v>
      </c>
      <c r="C178" s="3" t="s">
        <v>56</v>
      </c>
      <c r="D178" s="3" t="s">
        <v>57</v>
      </c>
      <c r="E178" s="6">
        <v>1964</v>
      </c>
      <c r="F178" s="6">
        <v>1964</v>
      </c>
      <c r="G178" s="6" t="s">
        <v>50</v>
      </c>
      <c r="H178" s="6">
        <v>3</v>
      </c>
      <c r="I178" s="6">
        <v>3</v>
      </c>
      <c r="J178" s="29">
        <v>977.7</v>
      </c>
      <c r="K178" s="29">
        <v>821.5</v>
      </c>
      <c r="L178" s="29">
        <v>156.19999999999999</v>
      </c>
      <c r="M178" s="7">
        <v>40</v>
      </c>
      <c r="N178" s="27">
        <v>609760.22</v>
      </c>
      <c r="O178" s="21"/>
      <c r="P178" s="1">
        <v>524362.52</v>
      </c>
      <c r="Q178" s="1"/>
      <c r="R178" s="1">
        <v>85397.7</v>
      </c>
      <c r="S178" s="1"/>
      <c r="T178" s="1"/>
      <c r="U178" s="1">
        <f t="shared" si="18"/>
        <v>623.66801677406147</v>
      </c>
      <c r="V178" s="1">
        <f t="shared" si="18"/>
        <v>623.66801677406147</v>
      </c>
      <c r="W178" s="8">
        <v>2020</v>
      </c>
      <c r="X178" s="107"/>
    </row>
    <row r="179" spans="1:24" ht="15" customHeight="1" x14ac:dyDescent="0.25">
      <c r="A179" s="5">
        <f t="shared" si="14"/>
        <v>161</v>
      </c>
      <c r="B179" s="23">
        <f t="shared" si="15"/>
        <v>32</v>
      </c>
      <c r="C179" s="3" t="s">
        <v>56</v>
      </c>
      <c r="D179" s="3" t="s">
        <v>230</v>
      </c>
      <c r="E179" s="6">
        <v>1966</v>
      </c>
      <c r="F179" s="6">
        <v>1966</v>
      </c>
      <c r="G179" s="6" t="s">
        <v>50</v>
      </c>
      <c r="H179" s="6">
        <v>3</v>
      </c>
      <c r="I179" s="6">
        <v>3</v>
      </c>
      <c r="J179" s="29">
        <v>964</v>
      </c>
      <c r="K179" s="29">
        <v>808.3</v>
      </c>
      <c r="L179" s="29">
        <v>155.69999999999999</v>
      </c>
      <c r="M179" s="7">
        <v>45</v>
      </c>
      <c r="N179" s="27">
        <v>434437.08</v>
      </c>
      <c r="O179" s="21"/>
      <c r="P179" s="1">
        <v>357003.12</v>
      </c>
      <c r="Q179" s="1"/>
      <c r="R179" s="1">
        <v>77433.960000000006</v>
      </c>
      <c r="S179" s="1"/>
      <c r="T179" s="1"/>
      <c r="U179" s="1">
        <f t="shared" si="18"/>
        <v>450.66087136929463</v>
      </c>
      <c r="V179" s="1">
        <f t="shared" si="18"/>
        <v>450.66087136929463</v>
      </c>
      <c r="W179" s="8">
        <v>2020</v>
      </c>
      <c r="X179" s="107"/>
    </row>
    <row r="180" spans="1:24" ht="15" customHeight="1" x14ac:dyDescent="0.25">
      <c r="A180" s="5">
        <f t="shared" si="14"/>
        <v>162</v>
      </c>
      <c r="B180" s="23">
        <f t="shared" si="15"/>
        <v>33</v>
      </c>
      <c r="C180" s="3" t="s">
        <v>234</v>
      </c>
      <c r="D180" s="3" t="s">
        <v>242</v>
      </c>
      <c r="E180" s="6">
        <v>1974</v>
      </c>
      <c r="F180" s="6">
        <v>2014</v>
      </c>
      <c r="G180" s="6" t="s">
        <v>65</v>
      </c>
      <c r="H180" s="6">
        <v>2</v>
      </c>
      <c r="I180" s="6">
        <v>3</v>
      </c>
      <c r="J180" s="29">
        <v>578.4</v>
      </c>
      <c r="K180" s="29">
        <v>335.6</v>
      </c>
      <c r="L180" s="29">
        <v>179.3</v>
      </c>
      <c r="M180" s="7">
        <v>24</v>
      </c>
      <c r="N180" s="27">
        <v>1145109.5149000001</v>
      </c>
      <c r="O180" s="21"/>
      <c r="P180" s="1">
        <f>515818.54+11556.69</f>
        <v>527375.23</v>
      </c>
      <c r="Q180" s="1">
        <v>179134.22490000003</v>
      </c>
      <c r="R180" s="1">
        <v>74818.559999999998</v>
      </c>
      <c r="S180" s="1">
        <v>363781.5</v>
      </c>
      <c r="T180" s="321"/>
      <c r="U180" s="1">
        <f>$N180/($K180+$L180)</f>
        <v>2223.9454552340258</v>
      </c>
      <c r="V180" s="1">
        <f>$N180/($K180+$L180)</f>
        <v>2223.9454552340258</v>
      </c>
      <c r="W180" s="8">
        <v>2020</v>
      </c>
      <c r="X180" s="107"/>
    </row>
    <row r="181" spans="1:24" ht="15" customHeight="1" x14ac:dyDescent="0.25">
      <c r="A181" s="5">
        <f t="shared" si="14"/>
        <v>163</v>
      </c>
      <c r="B181" s="23">
        <f t="shared" si="15"/>
        <v>34</v>
      </c>
      <c r="C181" s="3" t="s">
        <v>59</v>
      </c>
      <c r="D181" s="3" t="s">
        <v>251</v>
      </c>
      <c r="E181" s="6">
        <v>1968</v>
      </c>
      <c r="F181" s="6">
        <v>2013</v>
      </c>
      <c r="G181" s="6" t="s">
        <v>50</v>
      </c>
      <c r="H181" s="6">
        <v>4</v>
      </c>
      <c r="I181" s="6">
        <v>2</v>
      </c>
      <c r="J181" s="29">
        <v>1382.8</v>
      </c>
      <c r="K181" s="29">
        <v>1214.3</v>
      </c>
      <c r="L181" s="29">
        <v>42.7</v>
      </c>
      <c r="M181" s="7">
        <v>60</v>
      </c>
      <c r="N181" s="27">
        <v>724218.10000000009</v>
      </c>
      <c r="O181" s="21"/>
      <c r="P181" s="1"/>
      <c r="Q181" s="1"/>
      <c r="R181" s="1">
        <v>171098.45</v>
      </c>
      <c r="S181" s="1">
        <v>553119.65</v>
      </c>
      <c r="T181" s="1"/>
      <c r="U181" s="1">
        <f t="shared" ref="U181:V186" si="19">$N181/($K181+$L181)</f>
        <v>576.14805091487676</v>
      </c>
      <c r="V181" s="1">
        <f t="shared" si="19"/>
        <v>576.14805091487676</v>
      </c>
      <c r="W181" s="8">
        <v>2020</v>
      </c>
      <c r="X181" s="107"/>
    </row>
    <row r="182" spans="1:24" ht="15" customHeight="1" x14ac:dyDescent="0.25">
      <c r="A182" s="5">
        <f t="shared" si="14"/>
        <v>164</v>
      </c>
      <c r="B182" s="23">
        <f t="shared" si="15"/>
        <v>35</v>
      </c>
      <c r="C182" s="3" t="s">
        <v>59</v>
      </c>
      <c r="D182" s="3" t="s">
        <v>252</v>
      </c>
      <c r="E182" s="6">
        <v>1988</v>
      </c>
      <c r="F182" s="6">
        <v>2015</v>
      </c>
      <c r="G182" s="6" t="s">
        <v>50</v>
      </c>
      <c r="H182" s="6">
        <v>9</v>
      </c>
      <c r="I182" s="6">
        <v>1</v>
      </c>
      <c r="J182" s="29">
        <v>2265.4</v>
      </c>
      <c r="K182" s="29">
        <v>1951.5</v>
      </c>
      <c r="L182" s="29">
        <v>53.4</v>
      </c>
      <c r="M182" s="7">
        <v>74</v>
      </c>
      <c r="N182" s="27">
        <v>846879.64</v>
      </c>
      <c r="O182" s="21"/>
      <c r="P182" s="1">
        <v>169585.34</v>
      </c>
      <c r="Q182" s="1"/>
      <c r="R182" s="1">
        <v>116476.51</v>
      </c>
      <c r="S182" s="1">
        <v>560817.79</v>
      </c>
      <c r="T182" s="29">
        <v>0</v>
      </c>
      <c r="U182" s="1">
        <f t="shared" si="19"/>
        <v>422.40492792657989</v>
      </c>
      <c r="V182" s="1">
        <f t="shared" si="19"/>
        <v>422.40492792657989</v>
      </c>
      <c r="W182" s="8">
        <v>2020</v>
      </c>
      <c r="X182" s="107"/>
    </row>
    <row r="183" spans="1:24" ht="15" customHeight="1" x14ac:dyDescent="0.25">
      <c r="A183" s="5">
        <f t="shared" si="14"/>
        <v>165</v>
      </c>
      <c r="B183" s="23">
        <f t="shared" si="15"/>
        <v>36</v>
      </c>
      <c r="C183" s="3" t="s">
        <v>59</v>
      </c>
      <c r="D183" s="3" t="s">
        <v>253</v>
      </c>
      <c r="E183" s="6">
        <v>1986</v>
      </c>
      <c r="F183" s="6">
        <v>2015</v>
      </c>
      <c r="G183" s="6" t="s">
        <v>50</v>
      </c>
      <c r="H183" s="6">
        <v>9</v>
      </c>
      <c r="I183" s="6">
        <v>1</v>
      </c>
      <c r="J183" s="29">
        <v>2267.6999999999998</v>
      </c>
      <c r="K183" s="29">
        <v>1885.78</v>
      </c>
      <c r="L183" s="29">
        <v>114.8</v>
      </c>
      <c r="M183" s="7">
        <v>71</v>
      </c>
      <c r="N183" s="27">
        <v>3439965.5554999998</v>
      </c>
      <c r="O183" s="21"/>
      <c r="P183" s="1">
        <v>1319741.3955000001</v>
      </c>
      <c r="Q183" s="1"/>
      <c r="R183" s="1">
        <v>382527.42</v>
      </c>
      <c r="S183" s="1">
        <v>1737696.74</v>
      </c>
      <c r="T183" s="29">
        <v>0</v>
      </c>
      <c r="U183" s="1">
        <f t="shared" si="19"/>
        <v>1719.4841273530676</v>
      </c>
      <c r="V183" s="1">
        <f t="shared" si="19"/>
        <v>1719.4841273530676</v>
      </c>
      <c r="W183" s="8">
        <v>2020</v>
      </c>
      <c r="X183" s="107"/>
    </row>
    <row r="184" spans="1:24" ht="15" customHeight="1" x14ac:dyDescent="0.25">
      <c r="A184" s="5">
        <f t="shared" si="14"/>
        <v>166</v>
      </c>
      <c r="B184" s="23">
        <f t="shared" si="15"/>
        <v>37</v>
      </c>
      <c r="C184" s="3" t="s">
        <v>59</v>
      </c>
      <c r="D184" s="3" t="s">
        <v>257</v>
      </c>
      <c r="E184" s="6">
        <v>1979</v>
      </c>
      <c r="F184" s="6">
        <v>2012</v>
      </c>
      <c r="G184" s="6" t="s">
        <v>50</v>
      </c>
      <c r="H184" s="6">
        <v>5</v>
      </c>
      <c r="I184" s="6">
        <v>3</v>
      </c>
      <c r="J184" s="29">
        <v>2768.7</v>
      </c>
      <c r="K184" s="29">
        <v>2481.9</v>
      </c>
      <c r="L184" s="29">
        <v>45.36</v>
      </c>
      <c r="M184" s="7">
        <v>130</v>
      </c>
      <c r="N184" s="27">
        <v>486285.54</v>
      </c>
      <c r="O184" s="21"/>
      <c r="P184" s="1">
        <v>314458.05</v>
      </c>
      <c r="Q184" s="1"/>
      <c r="R184" s="1">
        <v>171827.49</v>
      </c>
      <c r="S184" s="1"/>
      <c r="T184" s="1"/>
      <c r="U184" s="1">
        <f t="shared" si="19"/>
        <v>192.41611072861517</v>
      </c>
      <c r="V184" s="1">
        <f t="shared" si="19"/>
        <v>192.41611072861517</v>
      </c>
      <c r="W184" s="8">
        <v>2020</v>
      </c>
      <c r="X184" s="107"/>
    </row>
    <row r="185" spans="1:24" ht="15" customHeight="1" x14ac:dyDescent="0.25">
      <c r="A185" s="5">
        <f t="shared" si="14"/>
        <v>167</v>
      </c>
      <c r="B185" s="23">
        <f t="shared" si="15"/>
        <v>38</v>
      </c>
      <c r="C185" s="3" t="s">
        <v>59</v>
      </c>
      <c r="D185" s="3" t="s">
        <v>259</v>
      </c>
      <c r="E185" s="6">
        <v>1988</v>
      </c>
      <c r="F185" s="6">
        <v>2015</v>
      </c>
      <c r="G185" s="6" t="s">
        <v>50</v>
      </c>
      <c r="H185" s="6">
        <v>9</v>
      </c>
      <c r="I185" s="6">
        <v>1</v>
      </c>
      <c r="J185" s="29">
        <v>2266</v>
      </c>
      <c r="K185" s="29">
        <v>2000.3</v>
      </c>
      <c r="L185" s="29">
        <v>0</v>
      </c>
      <c r="M185" s="7">
        <v>99</v>
      </c>
      <c r="N185" s="27">
        <v>4231466.63</v>
      </c>
      <c r="O185" s="21"/>
      <c r="P185" s="1">
        <v>3928176.78</v>
      </c>
      <c r="Q185" s="1"/>
      <c r="R185" s="1">
        <v>178526.8</v>
      </c>
      <c r="S185" s="1">
        <v>124763.05</v>
      </c>
      <c r="T185" s="29">
        <v>0</v>
      </c>
      <c r="U185" s="1">
        <f t="shared" si="19"/>
        <v>2115.4160025996102</v>
      </c>
      <c r="V185" s="1">
        <f t="shared" si="19"/>
        <v>2115.4160025996102</v>
      </c>
      <c r="W185" s="8">
        <v>2020</v>
      </c>
      <c r="X185" s="107"/>
    </row>
    <row r="186" spans="1:24" ht="15" customHeight="1" x14ac:dyDescent="0.25">
      <c r="A186" s="5">
        <f t="shared" si="14"/>
        <v>168</v>
      </c>
      <c r="B186" s="23">
        <f t="shared" si="15"/>
        <v>39</v>
      </c>
      <c r="C186" s="3" t="s">
        <v>59</v>
      </c>
      <c r="D186" s="3" t="s">
        <v>261</v>
      </c>
      <c r="E186" s="6">
        <v>1982</v>
      </c>
      <c r="F186" s="6">
        <v>2008</v>
      </c>
      <c r="G186" s="6" t="s">
        <v>50</v>
      </c>
      <c r="H186" s="6">
        <v>9</v>
      </c>
      <c r="I186" s="6">
        <v>1</v>
      </c>
      <c r="J186" s="29">
        <v>3174.5</v>
      </c>
      <c r="K186" s="29">
        <v>2191.14</v>
      </c>
      <c r="L186" s="29">
        <v>319</v>
      </c>
      <c r="M186" s="7">
        <v>124</v>
      </c>
      <c r="N186" s="27">
        <v>3138069.8100000005</v>
      </c>
      <c r="O186" s="21"/>
      <c r="P186" s="1">
        <v>1991022.7545985247</v>
      </c>
      <c r="Q186" s="1"/>
      <c r="R186" s="1">
        <v>159085.29999999999</v>
      </c>
      <c r="S186" s="1">
        <v>987961.75540147559</v>
      </c>
      <c r="T186" s="29">
        <v>0</v>
      </c>
      <c r="U186" s="1">
        <f t="shared" si="19"/>
        <v>1250.1572860477904</v>
      </c>
      <c r="V186" s="1">
        <f t="shared" si="19"/>
        <v>1250.1572860477904</v>
      </c>
      <c r="W186" s="8">
        <v>2020</v>
      </c>
      <c r="X186" s="107"/>
    </row>
    <row r="187" spans="1:24" ht="15" customHeight="1" x14ac:dyDescent="0.25">
      <c r="A187" s="5">
        <f t="shared" si="14"/>
        <v>169</v>
      </c>
      <c r="B187" s="23">
        <f t="shared" si="15"/>
        <v>40</v>
      </c>
      <c r="C187" s="3" t="s">
        <v>308</v>
      </c>
      <c r="D187" s="3" t="s">
        <v>309</v>
      </c>
      <c r="E187" s="6">
        <v>1977</v>
      </c>
      <c r="F187" s="6">
        <v>2013</v>
      </c>
      <c r="G187" s="6" t="s">
        <v>65</v>
      </c>
      <c r="H187" s="6">
        <v>2</v>
      </c>
      <c r="I187" s="6">
        <v>3</v>
      </c>
      <c r="J187" s="29">
        <v>962.56</v>
      </c>
      <c r="K187" s="29">
        <v>770.05</v>
      </c>
      <c r="L187" s="29">
        <v>0</v>
      </c>
      <c r="M187" s="7">
        <v>65</v>
      </c>
      <c r="N187" s="27">
        <v>5979264.6900000004</v>
      </c>
      <c r="O187" s="21"/>
      <c r="P187" s="1">
        <v>5201625.47</v>
      </c>
      <c r="Q187" s="1"/>
      <c r="R187" s="1">
        <v>175877.73</v>
      </c>
      <c r="S187" s="1">
        <v>601761.49</v>
      </c>
      <c r="T187" s="29">
        <v>0</v>
      </c>
      <c r="U187" s="1">
        <f>$N187/($K187+$L187)</f>
        <v>7764.7746120381807</v>
      </c>
      <c r="V187" s="1">
        <f>$N187/($K187+$L187)</f>
        <v>7764.7746120381807</v>
      </c>
      <c r="W187" s="8">
        <v>2020</v>
      </c>
      <c r="X187" s="107"/>
    </row>
    <row r="188" spans="1:24" ht="15" customHeight="1" x14ac:dyDescent="0.25">
      <c r="A188" s="5">
        <f t="shared" si="14"/>
        <v>170</v>
      </c>
      <c r="B188" s="23">
        <f t="shared" si="15"/>
        <v>41</v>
      </c>
      <c r="C188" s="3" t="s">
        <v>322</v>
      </c>
      <c r="D188" s="3" t="s">
        <v>323</v>
      </c>
      <c r="E188" s="6">
        <v>1982</v>
      </c>
      <c r="F188" s="6">
        <v>2009</v>
      </c>
      <c r="G188" s="6" t="s">
        <v>50</v>
      </c>
      <c r="H188" s="6">
        <v>5</v>
      </c>
      <c r="I188" s="6">
        <v>2</v>
      </c>
      <c r="J188" s="29">
        <v>1767.9</v>
      </c>
      <c r="K188" s="29">
        <v>1602.4</v>
      </c>
      <c r="L188" s="29">
        <v>0</v>
      </c>
      <c r="M188" s="7">
        <v>65</v>
      </c>
      <c r="N188" s="27">
        <v>1317563.6499999999</v>
      </c>
      <c r="O188" s="21"/>
      <c r="P188" s="1"/>
      <c r="Q188" s="1"/>
      <c r="R188" s="1">
        <v>395324.3</v>
      </c>
      <c r="S188" s="1">
        <v>922239.35</v>
      </c>
      <c r="T188" s="1"/>
      <c r="U188" s="1">
        <f t="shared" ref="U188:V191" si="20">$N188/($K188+$L188)</f>
        <v>822.24391537693452</v>
      </c>
      <c r="V188" s="1">
        <f t="shared" si="20"/>
        <v>822.24391537693452</v>
      </c>
      <c r="W188" s="8">
        <v>2020</v>
      </c>
      <c r="X188" s="107"/>
    </row>
    <row r="189" spans="1:24" ht="15" customHeight="1" x14ac:dyDescent="0.25">
      <c r="A189" s="5">
        <f t="shared" si="14"/>
        <v>171</v>
      </c>
      <c r="B189" s="23">
        <f t="shared" si="15"/>
        <v>42</v>
      </c>
      <c r="C189" s="3" t="s">
        <v>322</v>
      </c>
      <c r="D189" s="3" t="s">
        <v>324</v>
      </c>
      <c r="E189" s="6">
        <v>1992</v>
      </c>
      <c r="F189" s="6">
        <v>1992</v>
      </c>
      <c r="G189" s="6" t="s">
        <v>50</v>
      </c>
      <c r="H189" s="6">
        <v>5</v>
      </c>
      <c r="I189" s="6">
        <v>2</v>
      </c>
      <c r="J189" s="29">
        <v>1787.3</v>
      </c>
      <c r="K189" s="29">
        <v>1277.0999999999999</v>
      </c>
      <c r="L189" s="29">
        <v>304.2</v>
      </c>
      <c r="M189" s="7">
        <v>44</v>
      </c>
      <c r="N189" s="27">
        <v>1009778.48</v>
      </c>
      <c r="O189" s="21"/>
      <c r="P189" s="1"/>
      <c r="Q189" s="1"/>
      <c r="R189" s="1">
        <v>442306.38</v>
      </c>
      <c r="S189" s="1">
        <v>567472.1</v>
      </c>
      <c r="T189" s="1"/>
      <c r="U189" s="1">
        <f t="shared" si="20"/>
        <v>638.57489407449566</v>
      </c>
      <c r="V189" s="1">
        <f t="shared" si="20"/>
        <v>638.57489407449566</v>
      </c>
      <c r="W189" s="8">
        <v>2020</v>
      </c>
      <c r="X189" s="107"/>
    </row>
    <row r="190" spans="1:24" ht="15" customHeight="1" x14ac:dyDescent="0.25">
      <c r="A190" s="5">
        <f t="shared" si="14"/>
        <v>172</v>
      </c>
      <c r="B190" s="23">
        <f t="shared" si="15"/>
        <v>43</v>
      </c>
      <c r="C190" s="3" t="s">
        <v>322</v>
      </c>
      <c r="D190" s="3" t="s">
        <v>325</v>
      </c>
      <c r="E190" s="6">
        <v>1974</v>
      </c>
      <c r="F190" s="6">
        <v>1974</v>
      </c>
      <c r="G190" s="6" t="s">
        <v>50</v>
      </c>
      <c r="H190" s="6">
        <v>2</v>
      </c>
      <c r="I190" s="6">
        <v>3</v>
      </c>
      <c r="J190" s="29">
        <v>1039.5</v>
      </c>
      <c r="K190" s="29">
        <v>915.4</v>
      </c>
      <c r="L190" s="29">
        <v>0</v>
      </c>
      <c r="M190" s="7">
        <v>39</v>
      </c>
      <c r="N190" s="27">
        <v>299370.15000000002</v>
      </c>
      <c r="O190" s="21"/>
      <c r="P190" s="1">
        <v>27834.38</v>
      </c>
      <c r="Q190" s="1"/>
      <c r="R190" s="1">
        <v>70580.81</v>
      </c>
      <c r="S190" s="1">
        <v>200954.96000000002</v>
      </c>
      <c r="T190" s="321"/>
      <c r="U190" s="1">
        <f t="shared" si="20"/>
        <v>327.03752457941886</v>
      </c>
      <c r="V190" s="1">
        <f t="shared" si="20"/>
        <v>327.03752457941886</v>
      </c>
      <c r="W190" s="8">
        <v>2020</v>
      </c>
      <c r="X190" s="107"/>
    </row>
    <row r="191" spans="1:24" ht="15" customHeight="1" x14ac:dyDescent="0.25">
      <c r="A191" s="5">
        <f t="shared" si="14"/>
        <v>173</v>
      </c>
      <c r="B191" s="23">
        <f t="shared" si="15"/>
        <v>44</v>
      </c>
      <c r="C191" s="3" t="s">
        <v>322</v>
      </c>
      <c r="D191" s="3" t="s">
        <v>326</v>
      </c>
      <c r="E191" s="6">
        <v>1979</v>
      </c>
      <c r="F191" s="6">
        <v>1979</v>
      </c>
      <c r="G191" s="6" t="s">
        <v>50</v>
      </c>
      <c r="H191" s="6">
        <v>5</v>
      </c>
      <c r="I191" s="6">
        <v>3</v>
      </c>
      <c r="J191" s="29">
        <v>3608.2</v>
      </c>
      <c r="K191" s="29">
        <v>1851.1</v>
      </c>
      <c r="L191" s="29">
        <v>996.9</v>
      </c>
      <c r="M191" s="7">
        <v>123</v>
      </c>
      <c r="N191" s="27">
        <v>1636980.7800000003</v>
      </c>
      <c r="O191" s="21"/>
      <c r="P191" s="1">
        <v>801235.18</v>
      </c>
      <c r="Q191" s="1"/>
      <c r="R191" s="1">
        <v>810307.04</v>
      </c>
      <c r="S191" s="1">
        <v>25438.560000000001</v>
      </c>
      <c r="T191" s="321"/>
      <c r="U191" s="1">
        <f t="shared" si="20"/>
        <v>574.78257724719106</v>
      </c>
      <c r="V191" s="1">
        <f t="shared" si="20"/>
        <v>574.78257724719106</v>
      </c>
      <c r="W191" s="8">
        <v>2020</v>
      </c>
      <c r="X191" s="107"/>
    </row>
    <row r="192" spans="1:24" x14ac:dyDescent="0.25">
      <c r="A192" s="64"/>
      <c r="B192" s="65"/>
      <c r="C192" s="186"/>
      <c r="D192" s="73" t="s">
        <v>1307</v>
      </c>
      <c r="E192" s="74"/>
      <c r="F192" s="74"/>
      <c r="G192" s="74"/>
      <c r="H192" s="74"/>
      <c r="I192" s="74"/>
      <c r="J192" s="75">
        <f t="shared" ref="J192:T192" si="21">SUM(J193:J285)</f>
        <v>368830.6</v>
      </c>
      <c r="K192" s="75">
        <f t="shared" si="21"/>
        <v>301770.61999999994</v>
      </c>
      <c r="L192" s="75">
        <f t="shared" si="21"/>
        <v>13453.519999999999</v>
      </c>
      <c r="M192" s="75">
        <f t="shared" si="21"/>
        <v>13750</v>
      </c>
      <c r="N192" s="75">
        <f t="shared" si="21"/>
        <v>377164837.97999984</v>
      </c>
      <c r="O192" s="75">
        <f t="shared" si="21"/>
        <v>0</v>
      </c>
      <c r="P192" s="75">
        <f t="shared" si="21"/>
        <v>138751107.45971557</v>
      </c>
      <c r="Q192" s="75">
        <f t="shared" si="21"/>
        <v>0</v>
      </c>
      <c r="R192" s="75">
        <f t="shared" si="21"/>
        <v>56845730.730000027</v>
      </c>
      <c r="S192" s="75">
        <f t="shared" si="21"/>
        <v>181567999.79028428</v>
      </c>
      <c r="T192" s="75">
        <f t="shared" si="21"/>
        <v>0</v>
      </c>
      <c r="U192" s="75"/>
      <c r="V192" s="75"/>
      <c r="W192" s="77"/>
      <c r="X192" s="107"/>
    </row>
    <row r="193" spans="1:24" ht="15" customHeight="1" x14ac:dyDescent="0.25">
      <c r="A193" s="5">
        <f>+A191+1</f>
        <v>174</v>
      </c>
      <c r="B193" s="23">
        <f t="shared" si="15"/>
        <v>1</v>
      </c>
      <c r="C193" s="3" t="s">
        <v>1452</v>
      </c>
      <c r="D193" s="3" t="s">
        <v>348</v>
      </c>
      <c r="E193" s="6">
        <v>1986</v>
      </c>
      <c r="F193" s="6">
        <v>2017</v>
      </c>
      <c r="G193" s="6" t="s">
        <v>62</v>
      </c>
      <c r="H193" s="6">
        <v>9</v>
      </c>
      <c r="I193" s="6">
        <v>6</v>
      </c>
      <c r="J193" s="29">
        <v>11681</v>
      </c>
      <c r="K193" s="29">
        <v>10019.9</v>
      </c>
      <c r="L193" s="29">
        <v>253.8</v>
      </c>
      <c r="M193" s="7">
        <v>440</v>
      </c>
      <c r="N193" s="27">
        <v>9942706.3099999987</v>
      </c>
      <c r="O193" s="21"/>
      <c r="P193" s="1">
        <v>6600972.0199999996</v>
      </c>
      <c r="Q193" s="1"/>
      <c r="R193" s="1">
        <v>3341734.29</v>
      </c>
      <c r="S193" s="1"/>
      <c r="T193" s="29">
        <v>0</v>
      </c>
      <c r="U193" s="1">
        <f t="shared" ref="U193:V200" si="22">$N193/($K193+$L193)</f>
        <v>967.78242600036981</v>
      </c>
      <c r="V193" s="1">
        <f t="shared" si="22"/>
        <v>967.78242600036981</v>
      </c>
      <c r="W193" s="8">
        <v>2020</v>
      </c>
      <c r="X193" s="107"/>
    </row>
    <row r="194" spans="1:24" ht="15" customHeight="1" x14ac:dyDescent="0.25">
      <c r="A194" s="5">
        <f t="shared" si="14"/>
        <v>175</v>
      </c>
      <c r="B194" s="23">
        <f t="shared" si="15"/>
        <v>2</v>
      </c>
      <c r="C194" s="3" t="s">
        <v>1452</v>
      </c>
      <c r="D194" s="3" t="s">
        <v>355</v>
      </c>
      <c r="E194" s="6">
        <v>1981</v>
      </c>
      <c r="F194" s="6">
        <v>2012</v>
      </c>
      <c r="G194" s="6" t="s">
        <v>1456</v>
      </c>
      <c r="H194" s="6">
        <v>4</v>
      </c>
      <c r="I194" s="6">
        <v>6</v>
      </c>
      <c r="J194" s="29">
        <v>3985.3</v>
      </c>
      <c r="K194" s="29">
        <v>3515.3</v>
      </c>
      <c r="L194" s="29">
        <v>0</v>
      </c>
      <c r="M194" s="7">
        <v>151</v>
      </c>
      <c r="N194" s="27">
        <v>3936771.1500000004</v>
      </c>
      <c r="O194" s="21"/>
      <c r="P194" s="1">
        <v>2317404.58</v>
      </c>
      <c r="Q194" s="1"/>
      <c r="R194" s="1">
        <v>515344.96</v>
      </c>
      <c r="S194" s="1">
        <v>1104021.6100000001</v>
      </c>
      <c r="T194" s="1"/>
      <c r="U194" s="1">
        <f t="shared" si="22"/>
        <v>1119.8962108497142</v>
      </c>
      <c r="V194" s="1">
        <f t="shared" si="22"/>
        <v>1119.8962108497142</v>
      </c>
      <c r="W194" s="8">
        <v>2020</v>
      </c>
      <c r="X194" s="107"/>
    </row>
    <row r="195" spans="1:24" ht="15" customHeight="1" x14ac:dyDescent="0.25">
      <c r="A195" s="5">
        <f t="shared" si="14"/>
        <v>176</v>
      </c>
      <c r="B195" s="23">
        <f t="shared" si="15"/>
        <v>3</v>
      </c>
      <c r="C195" s="3" t="s">
        <v>1452</v>
      </c>
      <c r="D195" s="3" t="s">
        <v>356</v>
      </c>
      <c r="E195" s="6">
        <v>1990</v>
      </c>
      <c r="F195" s="6">
        <v>1990</v>
      </c>
      <c r="G195" s="6" t="s">
        <v>1456</v>
      </c>
      <c r="H195" s="6">
        <v>5</v>
      </c>
      <c r="I195" s="6">
        <v>6</v>
      </c>
      <c r="J195" s="29">
        <v>5154.3</v>
      </c>
      <c r="K195" s="29">
        <v>4612.3</v>
      </c>
      <c r="L195" s="29">
        <v>0</v>
      </c>
      <c r="M195" s="7">
        <v>217</v>
      </c>
      <c r="N195" s="27">
        <v>4052781.68</v>
      </c>
      <c r="O195" s="21"/>
      <c r="P195" s="1">
        <v>0</v>
      </c>
      <c r="Q195" s="1"/>
      <c r="R195" s="1">
        <v>1333146.48</v>
      </c>
      <c r="S195" s="1">
        <v>2719635.2</v>
      </c>
      <c r="T195" s="1"/>
      <c r="U195" s="1">
        <f t="shared" si="22"/>
        <v>878.68995512000515</v>
      </c>
      <c r="V195" s="1">
        <f t="shared" si="22"/>
        <v>878.68995512000515</v>
      </c>
      <c r="W195" s="8">
        <v>2020</v>
      </c>
      <c r="X195" s="107"/>
    </row>
    <row r="196" spans="1:24" ht="15" customHeight="1" x14ac:dyDescent="0.25">
      <c r="A196" s="5">
        <f t="shared" si="14"/>
        <v>177</v>
      </c>
      <c r="B196" s="23">
        <f t="shared" si="15"/>
        <v>4</v>
      </c>
      <c r="C196" s="3" t="s">
        <v>1452</v>
      </c>
      <c r="D196" s="3" t="s">
        <v>357</v>
      </c>
      <c r="E196" s="6">
        <v>1986</v>
      </c>
      <c r="F196" s="6">
        <v>2017</v>
      </c>
      <c r="G196" s="6" t="s">
        <v>1456</v>
      </c>
      <c r="H196" s="6">
        <v>9</v>
      </c>
      <c r="I196" s="6">
        <v>1</v>
      </c>
      <c r="J196" s="29">
        <v>3140.1</v>
      </c>
      <c r="K196" s="29">
        <v>2658.6</v>
      </c>
      <c r="L196" s="29">
        <v>0</v>
      </c>
      <c r="M196" s="7">
        <v>96</v>
      </c>
      <c r="N196" s="27">
        <v>1996886.58</v>
      </c>
      <c r="O196" s="21"/>
      <c r="P196" s="1"/>
      <c r="Q196" s="1"/>
      <c r="R196" s="1">
        <v>384466.48</v>
      </c>
      <c r="S196" s="1">
        <v>1612420.1</v>
      </c>
      <c r="T196" s="29"/>
      <c r="U196" s="1">
        <f t="shared" si="22"/>
        <v>751.10455879034089</v>
      </c>
      <c r="V196" s="1">
        <f t="shared" si="22"/>
        <v>751.10455879034089</v>
      </c>
      <c r="W196" s="8">
        <v>2020</v>
      </c>
      <c r="X196" s="107"/>
    </row>
    <row r="197" spans="1:24" ht="15" customHeight="1" x14ac:dyDescent="0.25">
      <c r="A197" s="5">
        <f t="shared" si="14"/>
        <v>178</v>
      </c>
      <c r="B197" s="23">
        <f t="shared" si="15"/>
        <v>5</v>
      </c>
      <c r="C197" s="3" t="s">
        <v>1452</v>
      </c>
      <c r="D197" s="3" t="s">
        <v>359</v>
      </c>
      <c r="E197" s="6">
        <v>1986</v>
      </c>
      <c r="F197" s="6">
        <v>2008</v>
      </c>
      <c r="G197" s="6" t="s">
        <v>1456</v>
      </c>
      <c r="H197" s="6">
        <v>9</v>
      </c>
      <c r="I197" s="6">
        <v>5</v>
      </c>
      <c r="J197" s="29">
        <v>12756.9</v>
      </c>
      <c r="K197" s="29">
        <v>10418.6</v>
      </c>
      <c r="L197" s="29">
        <v>133.30000000000001</v>
      </c>
      <c r="M197" s="7">
        <v>393</v>
      </c>
      <c r="N197" s="27">
        <v>4962428.95</v>
      </c>
      <c r="O197" s="21"/>
      <c r="P197" s="1">
        <v>0</v>
      </c>
      <c r="Q197" s="1"/>
      <c r="R197" s="1">
        <v>2117001.7200000002</v>
      </c>
      <c r="S197" s="1">
        <v>2845427.23</v>
      </c>
      <c r="T197" s="29"/>
      <c r="U197" s="1">
        <f t="shared" si="22"/>
        <v>470.28771595636806</v>
      </c>
      <c r="V197" s="1">
        <f t="shared" si="22"/>
        <v>470.28771595636806</v>
      </c>
      <c r="W197" s="8">
        <v>2020</v>
      </c>
      <c r="X197" s="107"/>
    </row>
    <row r="198" spans="1:24" ht="15" customHeight="1" x14ac:dyDescent="0.25">
      <c r="A198" s="5">
        <f t="shared" si="14"/>
        <v>179</v>
      </c>
      <c r="B198" s="23">
        <f t="shared" si="15"/>
        <v>6</v>
      </c>
      <c r="C198" s="3" t="s">
        <v>1452</v>
      </c>
      <c r="D198" s="3" t="s">
        <v>360</v>
      </c>
      <c r="E198" s="6">
        <v>1993</v>
      </c>
      <c r="F198" s="6">
        <v>2011</v>
      </c>
      <c r="G198" s="6" t="s">
        <v>1456</v>
      </c>
      <c r="H198" s="6">
        <v>9</v>
      </c>
      <c r="I198" s="6">
        <v>1</v>
      </c>
      <c r="J198" s="29">
        <v>2945.2</v>
      </c>
      <c r="K198" s="29">
        <v>2418.6</v>
      </c>
      <c r="L198" s="29">
        <v>98.6</v>
      </c>
      <c r="M198" s="7">
        <v>71</v>
      </c>
      <c r="N198" s="27">
        <v>1050720.8399999999</v>
      </c>
      <c r="O198" s="21"/>
      <c r="P198" s="1">
        <v>0</v>
      </c>
      <c r="Q198" s="1"/>
      <c r="R198" s="1">
        <v>921001.45</v>
      </c>
      <c r="S198" s="1">
        <v>129719.39</v>
      </c>
      <c r="T198" s="29"/>
      <c r="U198" s="1">
        <f t="shared" si="22"/>
        <v>417.41651040839025</v>
      </c>
      <c r="V198" s="1">
        <f t="shared" si="22"/>
        <v>417.41651040839025</v>
      </c>
      <c r="W198" s="8">
        <v>2020</v>
      </c>
      <c r="X198" s="107"/>
    </row>
    <row r="199" spans="1:24" ht="15" customHeight="1" x14ac:dyDescent="0.25">
      <c r="A199" s="5">
        <f t="shared" si="14"/>
        <v>180</v>
      </c>
      <c r="B199" s="23">
        <f t="shared" si="15"/>
        <v>7</v>
      </c>
      <c r="C199" s="3" t="s">
        <v>1452</v>
      </c>
      <c r="D199" s="3" t="s">
        <v>366</v>
      </c>
      <c r="E199" s="6">
        <v>1984</v>
      </c>
      <c r="F199" s="6">
        <v>2012</v>
      </c>
      <c r="G199" s="6" t="s">
        <v>1456</v>
      </c>
      <c r="H199" s="6">
        <v>5</v>
      </c>
      <c r="I199" s="6">
        <v>2</v>
      </c>
      <c r="J199" s="29">
        <v>4407.8500000000004</v>
      </c>
      <c r="K199" s="29">
        <v>2926.4</v>
      </c>
      <c r="L199" s="29">
        <v>802.85</v>
      </c>
      <c r="M199" s="7">
        <v>176</v>
      </c>
      <c r="N199" s="27">
        <v>2256836.3199999998</v>
      </c>
      <c r="O199" s="21"/>
      <c r="P199" s="1">
        <v>0</v>
      </c>
      <c r="Q199" s="1"/>
      <c r="R199" s="1">
        <v>1308449.75</v>
      </c>
      <c r="S199" s="1">
        <v>948386.57</v>
      </c>
      <c r="T199" s="1"/>
      <c r="U199" s="1">
        <f t="shared" si="22"/>
        <v>605.17163504726147</v>
      </c>
      <c r="V199" s="1">
        <f t="shared" si="22"/>
        <v>605.17163504726147</v>
      </c>
      <c r="W199" s="8">
        <v>2020</v>
      </c>
      <c r="X199" s="107"/>
    </row>
    <row r="200" spans="1:24" ht="15" customHeight="1" x14ac:dyDescent="0.25">
      <c r="A200" s="5">
        <f t="shared" si="14"/>
        <v>181</v>
      </c>
      <c r="B200" s="23">
        <f t="shared" si="15"/>
        <v>8</v>
      </c>
      <c r="C200" s="3" t="s">
        <v>1452</v>
      </c>
      <c r="D200" s="3" t="s">
        <v>367</v>
      </c>
      <c r="E200" s="6">
        <v>1987</v>
      </c>
      <c r="F200" s="6">
        <v>2016</v>
      </c>
      <c r="G200" s="6" t="s">
        <v>1456</v>
      </c>
      <c r="H200" s="6">
        <v>5</v>
      </c>
      <c r="I200" s="6">
        <v>2</v>
      </c>
      <c r="J200" s="29">
        <v>4414.46</v>
      </c>
      <c r="K200" s="29">
        <v>3063.1</v>
      </c>
      <c r="L200" s="29">
        <v>657.58</v>
      </c>
      <c r="M200" s="7">
        <v>189</v>
      </c>
      <c r="N200" s="27">
        <v>2332909.4500000002</v>
      </c>
      <c r="O200" s="21"/>
      <c r="P200" s="1">
        <v>0</v>
      </c>
      <c r="Q200" s="1"/>
      <c r="R200" s="1">
        <v>1338393.9500000002</v>
      </c>
      <c r="S200" s="1">
        <v>994515.5</v>
      </c>
      <c r="T200" s="1"/>
      <c r="U200" s="1">
        <f t="shared" si="22"/>
        <v>627.01158121633682</v>
      </c>
      <c r="V200" s="1">
        <f t="shared" si="22"/>
        <v>627.01158121633682</v>
      </c>
      <c r="W200" s="8">
        <v>2020</v>
      </c>
      <c r="X200" s="107"/>
    </row>
    <row r="201" spans="1:24" ht="15" customHeight="1" x14ac:dyDescent="0.25">
      <c r="A201" s="5">
        <f t="shared" si="14"/>
        <v>182</v>
      </c>
      <c r="B201" s="23">
        <f t="shared" si="15"/>
        <v>9</v>
      </c>
      <c r="C201" s="3" t="s">
        <v>1452</v>
      </c>
      <c r="D201" s="3" t="s">
        <v>377</v>
      </c>
      <c r="E201" s="6">
        <v>1985</v>
      </c>
      <c r="F201" s="6">
        <v>2017</v>
      </c>
      <c r="G201" s="6" t="s">
        <v>1456</v>
      </c>
      <c r="H201" s="6">
        <v>9</v>
      </c>
      <c r="I201" s="6">
        <v>3</v>
      </c>
      <c r="J201" s="29">
        <v>6554</v>
      </c>
      <c r="K201" s="29">
        <v>5458.5</v>
      </c>
      <c r="L201" s="29">
        <v>187.3</v>
      </c>
      <c r="M201" s="7">
        <v>259</v>
      </c>
      <c r="N201" s="27">
        <v>10349847.52</v>
      </c>
      <c r="O201" s="21"/>
      <c r="P201" s="1">
        <v>0</v>
      </c>
      <c r="Q201" s="1"/>
      <c r="R201" s="1">
        <v>1983978.1999999993</v>
      </c>
      <c r="S201" s="1">
        <v>8365869.3200000003</v>
      </c>
      <c r="T201" s="29"/>
      <c r="U201" s="1">
        <f t="shared" ref="U201:V211" si="23">$N201/($K201+$L201)</f>
        <v>1833.1941478621275</v>
      </c>
      <c r="V201" s="1">
        <f t="shared" si="23"/>
        <v>1833.1941478621275</v>
      </c>
      <c r="W201" s="8">
        <v>2020</v>
      </c>
      <c r="X201" s="107"/>
    </row>
    <row r="202" spans="1:24" ht="15" customHeight="1" x14ac:dyDescent="0.25">
      <c r="A202" s="5">
        <f t="shared" si="14"/>
        <v>183</v>
      </c>
      <c r="B202" s="23">
        <f t="shared" si="15"/>
        <v>10</v>
      </c>
      <c r="C202" s="3" t="s">
        <v>1452</v>
      </c>
      <c r="D202" s="3" t="s">
        <v>378</v>
      </c>
      <c r="E202" s="6">
        <v>1985</v>
      </c>
      <c r="F202" s="6">
        <v>2016</v>
      </c>
      <c r="G202" s="6" t="s">
        <v>1456</v>
      </c>
      <c r="H202" s="6">
        <v>9</v>
      </c>
      <c r="I202" s="6">
        <v>3</v>
      </c>
      <c r="J202" s="29">
        <v>6649.6</v>
      </c>
      <c r="K202" s="29">
        <v>5301.1</v>
      </c>
      <c r="L202" s="29">
        <v>281.3</v>
      </c>
      <c r="M202" s="7">
        <v>229</v>
      </c>
      <c r="N202" s="27">
        <v>10307725.390000001</v>
      </c>
      <c r="O202" s="21"/>
      <c r="P202" s="1">
        <v>0</v>
      </c>
      <c r="Q202" s="1"/>
      <c r="R202" s="1">
        <v>2164493.4400000004</v>
      </c>
      <c r="S202" s="1">
        <v>8143231.9500000002</v>
      </c>
      <c r="T202" s="29"/>
      <c r="U202" s="1">
        <f t="shared" si="23"/>
        <v>1846.4684347234163</v>
      </c>
      <c r="V202" s="1">
        <f t="shared" si="23"/>
        <v>1846.4684347234163</v>
      </c>
      <c r="W202" s="8">
        <v>2020</v>
      </c>
      <c r="X202" s="107"/>
    </row>
    <row r="203" spans="1:24" ht="15" customHeight="1" x14ac:dyDescent="0.25">
      <c r="A203" s="5">
        <f t="shared" si="14"/>
        <v>184</v>
      </c>
      <c r="B203" s="23">
        <f t="shared" si="15"/>
        <v>11</v>
      </c>
      <c r="C203" s="3" t="s">
        <v>1452</v>
      </c>
      <c r="D203" s="3" t="s">
        <v>379</v>
      </c>
      <c r="E203" s="6">
        <v>1987</v>
      </c>
      <c r="F203" s="6">
        <v>2017</v>
      </c>
      <c r="G203" s="6" t="s">
        <v>1456</v>
      </c>
      <c r="H203" s="6">
        <v>9</v>
      </c>
      <c r="I203" s="6">
        <v>1</v>
      </c>
      <c r="J203" s="29">
        <v>2820.8</v>
      </c>
      <c r="K203" s="29">
        <v>2221.1</v>
      </c>
      <c r="L203" s="29">
        <v>119.6</v>
      </c>
      <c r="M203" s="7">
        <v>118</v>
      </c>
      <c r="N203" s="27">
        <v>11460454.989999998</v>
      </c>
      <c r="O203" s="21"/>
      <c r="P203" s="1">
        <v>0</v>
      </c>
      <c r="Q203" s="1"/>
      <c r="R203" s="1">
        <v>612465.96</v>
      </c>
      <c r="S203" s="1">
        <v>10847989.029999999</v>
      </c>
      <c r="T203" s="29"/>
      <c r="U203" s="1">
        <f t="shared" si="23"/>
        <v>4896.165672662024</v>
      </c>
      <c r="V203" s="1">
        <f t="shared" si="23"/>
        <v>4896.165672662024</v>
      </c>
      <c r="W203" s="8">
        <v>2020</v>
      </c>
      <c r="X203" s="107"/>
    </row>
    <row r="204" spans="1:24" ht="15" customHeight="1" x14ac:dyDescent="0.25">
      <c r="A204" s="5">
        <f t="shared" si="14"/>
        <v>185</v>
      </c>
      <c r="B204" s="23">
        <f t="shared" si="15"/>
        <v>12</v>
      </c>
      <c r="C204" s="3" t="s">
        <v>1452</v>
      </c>
      <c r="D204" s="3" t="s">
        <v>387</v>
      </c>
      <c r="E204" s="6">
        <v>1983</v>
      </c>
      <c r="F204" s="6">
        <v>2016</v>
      </c>
      <c r="G204" s="6" t="s">
        <v>1456</v>
      </c>
      <c r="H204" s="6">
        <v>5</v>
      </c>
      <c r="I204" s="6">
        <v>3</v>
      </c>
      <c r="J204" s="29">
        <v>5167.2</v>
      </c>
      <c r="K204" s="29">
        <v>4337.6000000000004</v>
      </c>
      <c r="L204" s="29">
        <v>52.4</v>
      </c>
      <c r="M204" s="7">
        <v>187</v>
      </c>
      <c r="N204" s="27">
        <v>2592257.12</v>
      </c>
      <c r="O204" s="21"/>
      <c r="P204" s="1">
        <v>1149312.969</v>
      </c>
      <c r="Q204" s="1"/>
      <c r="R204" s="1">
        <v>474963.77</v>
      </c>
      <c r="S204" s="1">
        <v>967980.38100000005</v>
      </c>
      <c r="T204" s="1"/>
      <c r="U204" s="1">
        <f t="shared" si="23"/>
        <v>590.49137129840551</v>
      </c>
      <c r="V204" s="1">
        <f t="shared" si="23"/>
        <v>590.49137129840551</v>
      </c>
      <c r="W204" s="8">
        <v>2020</v>
      </c>
      <c r="X204" s="107"/>
    </row>
    <row r="205" spans="1:24" ht="15" customHeight="1" x14ac:dyDescent="0.25">
      <c r="A205" s="5">
        <f t="shared" si="14"/>
        <v>186</v>
      </c>
      <c r="B205" s="23">
        <f t="shared" si="15"/>
        <v>13</v>
      </c>
      <c r="C205" s="3" t="s">
        <v>1452</v>
      </c>
      <c r="D205" s="3" t="s">
        <v>84</v>
      </c>
      <c r="E205" s="6">
        <v>1990</v>
      </c>
      <c r="F205" s="6">
        <v>2017</v>
      </c>
      <c r="G205" s="6" t="s">
        <v>50</v>
      </c>
      <c r="H205" s="6">
        <v>5</v>
      </c>
      <c r="I205" s="6">
        <v>6</v>
      </c>
      <c r="J205" s="29">
        <v>5268.8</v>
      </c>
      <c r="K205" s="29">
        <v>4705.6000000000004</v>
      </c>
      <c r="L205" s="29">
        <v>0</v>
      </c>
      <c r="M205" s="7">
        <v>224</v>
      </c>
      <c r="N205" s="27">
        <v>5449682.0800000001</v>
      </c>
      <c r="O205" s="21"/>
      <c r="P205" s="1"/>
      <c r="Q205" s="1"/>
      <c r="R205" s="1">
        <v>1037168.37</v>
      </c>
      <c r="S205" s="1">
        <v>4412513.71</v>
      </c>
      <c r="T205" s="1"/>
      <c r="U205" s="1">
        <f t="shared" si="23"/>
        <v>1158.1269296157768</v>
      </c>
      <c r="V205" s="1">
        <f t="shared" si="23"/>
        <v>1158.1269296157768</v>
      </c>
      <c r="W205" s="8">
        <v>2020</v>
      </c>
      <c r="X205" s="107"/>
    </row>
    <row r="206" spans="1:24" ht="15" customHeight="1" x14ac:dyDescent="0.25">
      <c r="A206" s="5">
        <f t="shared" si="14"/>
        <v>187</v>
      </c>
      <c r="B206" s="23">
        <f t="shared" si="15"/>
        <v>14</v>
      </c>
      <c r="C206" s="3" t="s">
        <v>1452</v>
      </c>
      <c r="D206" s="3" t="s">
        <v>390</v>
      </c>
      <c r="E206" s="6">
        <v>1995</v>
      </c>
      <c r="F206" s="6">
        <v>1995</v>
      </c>
      <c r="G206" s="6" t="s">
        <v>1456</v>
      </c>
      <c r="H206" s="6">
        <v>10</v>
      </c>
      <c r="I206" s="6">
        <v>1</v>
      </c>
      <c r="J206" s="29">
        <v>3279.6</v>
      </c>
      <c r="K206" s="29">
        <v>2805.6</v>
      </c>
      <c r="L206" s="29">
        <v>0</v>
      </c>
      <c r="M206" s="7">
        <v>105</v>
      </c>
      <c r="N206" s="27">
        <v>4841543.8</v>
      </c>
      <c r="O206" s="21"/>
      <c r="P206" s="1">
        <v>1051622.42</v>
      </c>
      <c r="Q206" s="1"/>
      <c r="R206" s="1">
        <v>504144.3</v>
      </c>
      <c r="S206" s="1">
        <v>3285777.08</v>
      </c>
      <c r="T206" s="29"/>
      <c r="U206" s="1">
        <f t="shared" si="23"/>
        <v>1725.6714428286284</v>
      </c>
      <c r="V206" s="1">
        <f t="shared" si="23"/>
        <v>1725.6714428286284</v>
      </c>
      <c r="W206" s="8">
        <v>2020</v>
      </c>
      <c r="X206" s="107"/>
    </row>
    <row r="207" spans="1:24" ht="15" customHeight="1" x14ac:dyDescent="0.25">
      <c r="A207" s="5">
        <f t="shared" si="14"/>
        <v>188</v>
      </c>
      <c r="B207" s="23">
        <f t="shared" si="15"/>
        <v>15</v>
      </c>
      <c r="C207" s="3" t="s">
        <v>1452</v>
      </c>
      <c r="D207" s="3" t="s">
        <v>392</v>
      </c>
      <c r="E207" s="6">
        <v>1994</v>
      </c>
      <c r="F207" s="6">
        <v>1994</v>
      </c>
      <c r="G207" s="6" t="s">
        <v>1456</v>
      </c>
      <c r="H207" s="6">
        <v>10</v>
      </c>
      <c r="I207" s="6">
        <v>1</v>
      </c>
      <c r="J207" s="29">
        <v>3182.1</v>
      </c>
      <c r="K207" s="29">
        <v>2454.1999999999998</v>
      </c>
      <c r="L207" s="29">
        <v>310</v>
      </c>
      <c r="M207" s="7">
        <v>81</v>
      </c>
      <c r="N207" s="27">
        <v>1083839.1399999999</v>
      </c>
      <c r="O207" s="21"/>
      <c r="P207" s="1">
        <v>553630.93999999994</v>
      </c>
      <c r="Q207" s="1"/>
      <c r="R207" s="1">
        <v>363720.72</v>
      </c>
      <c r="S207" s="1">
        <v>166487.48000000001</v>
      </c>
      <c r="T207" s="29"/>
      <c r="U207" s="1">
        <f t="shared" si="23"/>
        <v>392.09866869256928</v>
      </c>
      <c r="V207" s="1">
        <f t="shared" si="23"/>
        <v>392.09866869256928</v>
      </c>
      <c r="W207" s="8">
        <v>2020</v>
      </c>
      <c r="X207" s="107"/>
    </row>
    <row r="208" spans="1:24" ht="15" customHeight="1" x14ac:dyDescent="0.25">
      <c r="A208" s="5">
        <f t="shared" si="14"/>
        <v>189</v>
      </c>
      <c r="B208" s="23">
        <f t="shared" si="15"/>
        <v>16</v>
      </c>
      <c r="C208" s="3" t="s">
        <v>1452</v>
      </c>
      <c r="D208" s="3" t="s">
        <v>394</v>
      </c>
      <c r="E208" s="6">
        <v>1987</v>
      </c>
      <c r="F208" s="6">
        <v>2017</v>
      </c>
      <c r="G208" s="6" t="s">
        <v>1456</v>
      </c>
      <c r="H208" s="6">
        <v>5</v>
      </c>
      <c r="I208" s="6">
        <v>4</v>
      </c>
      <c r="J208" s="29">
        <v>3383.7</v>
      </c>
      <c r="K208" s="29">
        <v>2870.8</v>
      </c>
      <c r="L208" s="29">
        <v>178.2</v>
      </c>
      <c r="M208" s="7">
        <v>133</v>
      </c>
      <c r="N208" s="27">
        <v>3262381.8499999996</v>
      </c>
      <c r="O208" s="21"/>
      <c r="P208" s="1">
        <v>414658.99</v>
      </c>
      <c r="Q208" s="1"/>
      <c r="R208" s="1">
        <v>433944.96</v>
      </c>
      <c r="S208" s="1">
        <v>2413777.9</v>
      </c>
      <c r="T208" s="1"/>
      <c r="U208" s="1">
        <f t="shared" si="23"/>
        <v>1069.9842079370285</v>
      </c>
      <c r="V208" s="1">
        <f t="shared" si="23"/>
        <v>1069.9842079370285</v>
      </c>
      <c r="W208" s="8">
        <v>2020</v>
      </c>
      <c r="X208" s="107"/>
    </row>
    <row r="209" spans="1:24" ht="15" customHeight="1" x14ac:dyDescent="0.25">
      <c r="A209" s="5">
        <f t="shared" si="14"/>
        <v>190</v>
      </c>
      <c r="B209" s="23">
        <f t="shared" si="15"/>
        <v>17</v>
      </c>
      <c r="C209" s="3" t="s">
        <v>1452</v>
      </c>
      <c r="D209" s="3" t="s">
        <v>395</v>
      </c>
      <c r="E209" s="6">
        <v>1985</v>
      </c>
      <c r="F209" s="6">
        <v>2009</v>
      </c>
      <c r="G209" s="6" t="s">
        <v>1456</v>
      </c>
      <c r="H209" s="6">
        <v>5</v>
      </c>
      <c r="I209" s="6">
        <v>4</v>
      </c>
      <c r="J209" s="29">
        <v>5739.5</v>
      </c>
      <c r="K209" s="29">
        <v>4789.3</v>
      </c>
      <c r="L209" s="29">
        <v>24</v>
      </c>
      <c r="M209" s="7">
        <v>191</v>
      </c>
      <c r="N209" s="27">
        <v>4948312.58</v>
      </c>
      <c r="O209" s="21"/>
      <c r="P209" s="1">
        <v>3257544.58</v>
      </c>
      <c r="Q209" s="1"/>
      <c r="R209" s="1">
        <v>710785.04</v>
      </c>
      <c r="S209" s="1">
        <v>979982.96</v>
      </c>
      <c r="T209" s="1"/>
      <c r="U209" s="1">
        <f t="shared" si="23"/>
        <v>1028.0498992375294</v>
      </c>
      <c r="V209" s="1">
        <f t="shared" si="23"/>
        <v>1028.0498992375294</v>
      </c>
      <c r="W209" s="8">
        <v>2020</v>
      </c>
      <c r="X209" s="107"/>
    </row>
    <row r="210" spans="1:24" ht="15" customHeight="1" x14ac:dyDescent="0.25">
      <c r="A210" s="5">
        <f t="shared" si="14"/>
        <v>191</v>
      </c>
      <c r="B210" s="23">
        <f t="shared" si="15"/>
        <v>18</v>
      </c>
      <c r="C210" s="3" t="s">
        <v>1452</v>
      </c>
      <c r="D210" s="3" t="s">
        <v>397</v>
      </c>
      <c r="E210" s="6">
        <v>1986</v>
      </c>
      <c r="F210" s="6">
        <v>2009</v>
      </c>
      <c r="G210" s="6" t="s">
        <v>1456</v>
      </c>
      <c r="H210" s="6">
        <v>9</v>
      </c>
      <c r="I210" s="6">
        <v>1</v>
      </c>
      <c r="J210" s="29">
        <v>2816.1</v>
      </c>
      <c r="K210" s="29">
        <v>2238</v>
      </c>
      <c r="L210" s="29">
        <v>0</v>
      </c>
      <c r="M210" s="7">
        <v>94</v>
      </c>
      <c r="N210" s="27">
        <v>465553.91000000003</v>
      </c>
      <c r="O210" s="21"/>
      <c r="P210" s="1"/>
      <c r="Q210" s="1"/>
      <c r="R210" s="1">
        <v>289526.42</v>
      </c>
      <c r="S210" s="1">
        <v>176027.49000000002</v>
      </c>
      <c r="T210" s="29"/>
      <c r="U210" s="1">
        <f t="shared" si="23"/>
        <v>208.02230116175159</v>
      </c>
      <c r="V210" s="1">
        <f t="shared" si="23"/>
        <v>208.02230116175159</v>
      </c>
      <c r="W210" s="8">
        <v>2020</v>
      </c>
      <c r="X210" s="107"/>
    </row>
    <row r="211" spans="1:24" ht="15" customHeight="1" x14ac:dyDescent="0.25">
      <c r="A211" s="5">
        <f t="shared" si="14"/>
        <v>192</v>
      </c>
      <c r="B211" s="23">
        <f t="shared" si="15"/>
        <v>19</v>
      </c>
      <c r="C211" s="3" t="s">
        <v>1452</v>
      </c>
      <c r="D211" s="3" t="s">
        <v>399</v>
      </c>
      <c r="E211" s="6">
        <v>1984</v>
      </c>
      <c r="F211" s="6">
        <v>2012</v>
      </c>
      <c r="G211" s="6" t="s">
        <v>50</v>
      </c>
      <c r="H211" s="6">
        <v>5</v>
      </c>
      <c r="I211" s="6">
        <v>3</v>
      </c>
      <c r="J211" s="29">
        <v>6658.6</v>
      </c>
      <c r="K211" s="29">
        <v>3901.7</v>
      </c>
      <c r="L211" s="29">
        <v>311.5</v>
      </c>
      <c r="M211" s="7">
        <v>332</v>
      </c>
      <c r="N211" s="27">
        <v>3264561.9299999997</v>
      </c>
      <c r="O211" s="21"/>
      <c r="P211" s="1">
        <v>1725706.29</v>
      </c>
      <c r="Q211" s="1"/>
      <c r="R211" s="1">
        <v>280097.32</v>
      </c>
      <c r="S211" s="1">
        <v>1258758.3199999998</v>
      </c>
      <c r="T211" s="1"/>
      <c r="U211" s="1">
        <f t="shared" si="23"/>
        <v>774.84143406436908</v>
      </c>
      <c r="V211" s="1">
        <f t="shared" si="23"/>
        <v>774.84143406436908</v>
      </c>
      <c r="W211" s="8">
        <v>2020</v>
      </c>
      <c r="X211" s="107"/>
    </row>
    <row r="212" spans="1:24" ht="15" customHeight="1" x14ac:dyDescent="0.25">
      <c r="A212" s="5">
        <f t="shared" si="14"/>
        <v>193</v>
      </c>
      <c r="B212" s="23">
        <f t="shared" si="15"/>
        <v>20</v>
      </c>
      <c r="C212" s="3" t="s">
        <v>1452</v>
      </c>
      <c r="D212" s="3" t="s">
        <v>400</v>
      </c>
      <c r="E212" s="6">
        <v>1985</v>
      </c>
      <c r="F212" s="6">
        <v>2015</v>
      </c>
      <c r="G212" s="6" t="s">
        <v>50</v>
      </c>
      <c r="H212" s="6">
        <v>5</v>
      </c>
      <c r="I212" s="6">
        <v>3</v>
      </c>
      <c r="J212" s="29">
        <v>6745.8</v>
      </c>
      <c r="K212" s="29">
        <v>3901.1</v>
      </c>
      <c r="L212" s="29">
        <v>475.2</v>
      </c>
      <c r="M212" s="7">
        <v>305</v>
      </c>
      <c r="N212" s="27">
        <v>1647895.74</v>
      </c>
      <c r="O212" s="21"/>
      <c r="P212" s="1"/>
      <c r="Q212" s="1"/>
      <c r="R212" s="1">
        <v>752371.17</v>
      </c>
      <c r="S212" s="1">
        <v>895524.57</v>
      </c>
      <c r="T212" s="1"/>
      <c r="U212" s="1">
        <f t="shared" ref="U212:V216" si="24">$N212/($K212+$L212)</f>
        <v>376.54999428741172</v>
      </c>
      <c r="V212" s="1">
        <f t="shared" si="24"/>
        <v>376.54999428741172</v>
      </c>
      <c r="W212" s="8">
        <v>2020</v>
      </c>
      <c r="X212" s="107"/>
    </row>
    <row r="213" spans="1:24" ht="15" customHeight="1" x14ac:dyDescent="0.25">
      <c r="A213" s="5">
        <f t="shared" ref="A213:A276" si="25">+A212+1</f>
        <v>194</v>
      </c>
      <c r="B213" s="23">
        <f t="shared" ref="B213:B276" si="26">+B212+1</f>
        <v>21</v>
      </c>
      <c r="C213" s="3" t="s">
        <v>1452</v>
      </c>
      <c r="D213" s="3" t="s">
        <v>411</v>
      </c>
      <c r="E213" s="6">
        <v>1986</v>
      </c>
      <c r="F213" s="6">
        <v>2016</v>
      </c>
      <c r="G213" s="6" t="s">
        <v>1456</v>
      </c>
      <c r="H213" s="6">
        <v>5</v>
      </c>
      <c r="I213" s="6">
        <v>8</v>
      </c>
      <c r="J213" s="29">
        <v>10054.6</v>
      </c>
      <c r="K213" s="29">
        <v>8397.7999999999993</v>
      </c>
      <c r="L213" s="29">
        <v>68.7</v>
      </c>
      <c r="M213" s="7">
        <v>330</v>
      </c>
      <c r="N213" s="27">
        <v>5035692.2</v>
      </c>
      <c r="O213" s="21"/>
      <c r="P213" s="1">
        <v>0</v>
      </c>
      <c r="Q213" s="1"/>
      <c r="R213" s="1">
        <v>2510214.2400000002</v>
      </c>
      <c r="S213" s="1">
        <v>2525477.96</v>
      </c>
      <c r="T213" s="1"/>
      <c r="U213" s="1">
        <f t="shared" si="24"/>
        <v>594.7785035138487</v>
      </c>
      <c r="V213" s="1">
        <f t="shared" si="24"/>
        <v>594.7785035138487</v>
      </c>
      <c r="W213" s="8">
        <v>2020</v>
      </c>
      <c r="X213" s="107"/>
    </row>
    <row r="214" spans="1:24" ht="15" customHeight="1" x14ac:dyDescent="0.25">
      <c r="A214" s="5">
        <f t="shared" si="25"/>
        <v>195</v>
      </c>
      <c r="B214" s="23">
        <f t="shared" si="26"/>
        <v>22</v>
      </c>
      <c r="C214" s="3" t="s">
        <v>1452</v>
      </c>
      <c r="D214" s="3" t="s">
        <v>415</v>
      </c>
      <c r="E214" s="6">
        <v>1982</v>
      </c>
      <c r="F214" s="6">
        <v>2008</v>
      </c>
      <c r="G214" s="6" t="s">
        <v>1456</v>
      </c>
      <c r="H214" s="6">
        <v>5</v>
      </c>
      <c r="I214" s="6">
        <v>7</v>
      </c>
      <c r="J214" s="29">
        <v>6399.1</v>
      </c>
      <c r="K214" s="29">
        <v>4910.1000000000004</v>
      </c>
      <c r="L214" s="29">
        <v>250.5</v>
      </c>
      <c r="M214" s="7">
        <v>218</v>
      </c>
      <c r="N214" s="27">
        <v>4097246.8099999996</v>
      </c>
      <c r="O214" s="21"/>
      <c r="P214" s="1">
        <v>0</v>
      </c>
      <c r="Q214" s="1"/>
      <c r="R214" s="1">
        <v>1363417.68</v>
      </c>
      <c r="S214" s="1">
        <v>2733829.13</v>
      </c>
      <c r="T214" s="1"/>
      <c r="U214" s="1">
        <f t="shared" si="24"/>
        <v>793.94775995039322</v>
      </c>
      <c r="V214" s="1">
        <f t="shared" si="24"/>
        <v>793.94775995039322</v>
      </c>
      <c r="W214" s="8">
        <v>2020</v>
      </c>
      <c r="X214" s="107"/>
    </row>
    <row r="215" spans="1:24" ht="15" customHeight="1" x14ac:dyDescent="0.25">
      <c r="A215" s="5">
        <f t="shared" si="25"/>
        <v>196</v>
      </c>
      <c r="B215" s="23">
        <f t="shared" si="26"/>
        <v>23</v>
      </c>
      <c r="C215" s="3" t="s">
        <v>1452</v>
      </c>
      <c r="D215" s="3" t="s">
        <v>416</v>
      </c>
      <c r="E215" s="6">
        <v>1979</v>
      </c>
      <c r="F215" s="6">
        <v>2015</v>
      </c>
      <c r="G215" s="6" t="s">
        <v>1456</v>
      </c>
      <c r="H215" s="6">
        <v>5</v>
      </c>
      <c r="I215" s="6">
        <v>4</v>
      </c>
      <c r="J215" s="29">
        <v>4063.4</v>
      </c>
      <c r="K215" s="29">
        <v>3702.9</v>
      </c>
      <c r="L215" s="29">
        <v>122.3</v>
      </c>
      <c r="M215" s="7">
        <v>192</v>
      </c>
      <c r="N215" s="27">
        <v>5036073.07</v>
      </c>
      <c r="O215" s="21"/>
      <c r="P215" s="1">
        <v>0</v>
      </c>
      <c r="Q215" s="1"/>
      <c r="R215" s="1">
        <v>868018.53</v>
      </c>
      <c r="S215" s="1">
        <v>4168054.54</v>
      </c>
      <c r="T215" s="1"/>
      <c r="U215" s="1">
        <f t="shared" si="24"/>
        <v>1316.5515711596779</v>
      </c>
      <c r="V215" s="1">
        <f t="shared" si="24"/>
        <v>1316.5515711596779</v>
      </c>
      <c r="W215" s="8">
        <v>2020</v>
      </c>
      <c r="X215" s="107"/>
    </row>
    <row r="216" spans="1:24" ht="15" customHeight="1" x14ac:dyDescent="0.25">
      <c r="A216" s="5">
        <f t="shared" si="25"/>
        <v>197</v>
      </c>
      <c r="B216" s="23">
        <f t="shared" si="26"/>
        <v>24</v>
      </c>
      <c r="C216" s="3" t="s">
        <v>1452</v>
      </c>
      <c r="D216" s="3" t="s">
        <v>89</v>
      </c>
      <c r="E216" s="6">
        <v>1980</v>
      </c>
      <c r="F216" s="6">
        <v>2015</v>
      </c>
      <c r="G216" s="6" t="s">
        <v>1456</v>
      </c>
      <c r="H216" s="6">
        <v>5</v>
      </c>
      <c r="I216" s="6">
        <v>11</v>
      </c>
      <c r="J216" s="29">
        <v>10068</v>
      </c>
      <c r="K216" s="29">
        <v>8797.2999999999993</v>
      </c>
      <c r="L216" s="29">
        <v>216.4</v>
      </c>
      <c r="M216" s="7">
        <v>423</v>
      </c>
      <c r="N216" s="27">
        <v>8089253.370000001</v>
      </c>
      <c r="O216" s="21"/>
      <c r="P216" s="1">
        <v>0</v>
      </c>
      <c r="Q216" s="1"/>
      <c r="R216" s="1">
        <v>2667949.7200000002</v>
      </c>
      <c r="S216" s="1">
        <v>5421303.6500000004</v>
      </c>
      <c r="T216" s="1"/>
      <c r="U216" s="1">
        <f t="shared" si="24"/>
        <v>897.43982715200218</v>
      </c>
      <c r="V216" s="1">
        <f t="shared" si="24"/>
        <v>897.43982715200218</v>
      </c>
      <c r="W216" s="8">
        <v>2020</v>
      </c>
      <c r="X216" s="107"/>
    </row>
    <row r="217" spans="1:24" ht="15" customHeight="1" x14ac:dyDescent="0.25">
      <c r="A217" s="5">
        <f t="shared" si="25"/>
        <v>198</v>
      </c>
      <c r="B217" s="23">
        <f t="shared" si="26"/>
        <v>25</v>
      </c>
      <c r="C217" s="3" t="s">
        <v>1452</v>
      </c>
      <c r="D217" s="3" t="s">
        <v>424</v>
      </c>
      <c r="E217" s="6">
        <v>1983</v>
      </c>
      <c r="F217" s="6">
        <v>2007</v>
      </c>
      <c r="G217" s="6" t="s">
        <v>1456</v>
      </c>
      <c r="H217" s="6">
        <v>5</v>
      </c>
      <c r="I217" s="6">
        <v>3</v>
      </c>
      <c r="J217" s="29">
        <v>5113.2</v>
      </c>
      <c r="K217" s="29">
        <v>5433.7</v>
      </c>
      <c r="L217" s="29">
        <v>0</v>
      </c>
      <c r="M217" s="7">
        <v>187</v>
      </c>
      <c r="N217" s="27">
        <v>3760123.89</v>
      </c>
      <c r="O217" s="21"/>
      <c r="P217" s="1">
        <v>685311.5</v>
      </c>
      <c r="Q217" s="1"/>
      <c r="R217" s="1">
        <v>515484.06</v>
      </c>
      <c r="S217" s="1">
        <v>2559328.33</v>
      </c>
      <c r="T217" s="1"/>
      <c r="U217" s="1">
        <f t="shared" ref="U217:V223" si="27">$N217/($K217+$L217)</f>
        <v>692.00064228794383</v>
      </c>
      <c r="V217" s="1">
        <f t="shared" si="27"/>
        <v>692.00064228794383</v>
      </c>
      <c r="W217" s="8">
        <v>2020</v>
      </c>
      <c r="X217" s="107"/>
    </row>
    <row r="218" spans="1:24" ht="15" customHeight="1" x14ac:dyDescent="0.25">
      <c r="A218" s="5">
        <f t="shared" si="25"/>
        <v>199</v>
      </c>
      <c r="B218" s="23">
        <f t="shared" si="26"/>
        <v>26</v>
      </c>
      <c r="C218" s="3" t="s">
        <v>1452</v>
      </c>
      <c r="D218" s="3" t="s">
        <v>429</v>
      </c>
      <c r="E218" s="6">
        <v>1989</v>
      </c>
      <c r="F218" s="6">
        <v>2017</v>
      </c>
      <c r="G218" s="6" t="s">
        <v>1456</v>
      </c>
      <c r="H218" s="6">
        <v>10</v>
      </c>
      <c r="I218" s="6">
        <v>4</v>
      </c>
      <c r="J218" s="29">
        <v>17071.5</v>
      </c>
      <c r="K218" s="29">
        <v>14227.3</v>
      </c>
      <c r="L218" s="29">
        <v>0</v>
      </c>
      <c r="M218" s="7">
        <v>591</v>
      </c>
      <c r="N218" s="27">
        <v>8711165.5199999996</v>
      </c>
      <c r="O218" s="21"/>
      <c r="P218" s="1">
        <v>6072799.3099999996</v>
      </c>
      <c r="Q218" s="1"/>
      <c r="R218" s="1">
        <v>2638366.21</v>
      </c>
      <c r="S218" s="1"/>
      <c r="T218" s="29"/>
      <c r="U218" s="1">
        <f t="shared" si="27"/>
        <v>612.28522066730864</v>
      </c>
      <c r="V218" s="1">
        <f t="shared" si="27"/>
        <v>612.28522066730864</v>
      </c>
      <c r="W218" s="8">
        <v>2020</v>
      </c>
      <c r="X218" s="107"/>
    </row>
    <row r="219" spans="1:24" ht="15" customHeight="1" x14ac:dyDescent="0.25">
      <c r="A219" s="5">
        <f t="shared" si="25"/>
        <v>200</v>
      </c>
      <c r="B219" s="23">
        <f t="shared" si="26"/>
        <v>27</v>
      </c>
      <c r="C219" s="3" t="s">
        <v>1452</v>
      </c>
      <c r="D219" s="3" t="s">
        <v>52</v>
      </c>
      <c r="E219" s="6">
        <v>1993</v>
      </c>
      <c r="F219" s="6">
        <v>2017</v>
      </c>
      <c r="G219" s="6" t="s">
        <v>1456</v>
      </c>
      <c r="H219" s="6">
        <v>5</v>
      </c>
      <c r="I219" s="6">
        <v>6</v>
      </c>
      <c r="J219" s="29">
        <v>5206.7</v>
      </c>
      <c r="K219" s="29">
        <v>4608.6000000000004</v>
      </c>
      <c r="L219" s="29">
        <v>0</v>
      </c>
      <c r="M219" s="7">
        <v>212</v>
      </c>
      <c r="N219" s="27">
        <v>4895933.13</v>
      </c>
      <c r="O219" s="21"/>
      <c r="P219" s="1">
        <v>2742167.74</v>
      </c>
      <c r="Q219" s="1"/>
      <c r="R219" s="1">
        <v>371831.07</v>
      </c>
      <c r="S219" s="1">
        <v>1781934.32</v>
      </c>
      <c r="T219" s="1"/>
      <c r="U219" s="1">
        <f t="shared" si="27"/>
        <v>1062.3471618278868</v>
      </c>
      <c r="V219" s="1">
        <f t="shared" si="27"/>
        <v>1062.3471618278868</v>
      </c>
      <c r="W219" s="8">
        <v>2020</v>
      </c>
      <c r="X219" s="107"/>
    </row>
    <row r="220" spans="1:24" ht="15" customHeight="1" x14ac:dyDescent="0.25">
      <c r="A220" s="5">
        <f t="shared" si="25"/>
        <v>201</v>
      </c>
      <c r="B220" s="23">
        <f t="shared" si="26"/>
        <v>28</v>
      </c>
      <c r="C220" s="3" t="s">
        <v>1452</v>
      </c>
      <c r="D220" s="3" t="s">
        <v>431</v>
      </c>
      <c r="E220" s="6">
        <v>1995</v>
      </c>
      <c r="F220" s="6">
        <v>1995</v>
      </c>
      <c r="G220" s="6" t="s">
        <v>1456</v>
      </c>
      <c r="H220" s="6">
        <v>5</v>
      </c>
      <c r="I220" s="6">
        <v>6</v>
      </c>
      <c r="J220" s="29">
        <v>5276.5</v>
      </c>
      <c r="K220" s="29">
        <v>4688.8999999999996</v>
      </c>
      <c r="L220" s="29">
        <v>0</v>
      </c>
      <c r="M220" s="7">
        <v>200</v>
      </c>
      <c r="N220" s="27">
        <v>10580573.699999999</v>
      </c>
      <c r="O220" s="21"/>
      <c r="P220" s="1">
        <v>5320486.5999999996</v>
      </c>
      <c r="Q220" s="1"/>
      <c r="R220" s="1">
        <v>774627.36</v>
      </c>
      <c r="S220" s="1">
        <v>4485459.74</v>
      </c>
      <c r="T220" s="1"/>
      <c r="U220" s="1">
        <f t="shared" si="27"/>
        <v>2256.5151101537676</v>
      </c>
      <c r="V220" s="1">
        <f t="shared" si="27"/>
        <v>2256.5151101537676</v>
      </c>
      <c r="W220" s="8">
        <v>2020</v>
      </c>
      <c r="X220" s="107"/>
    </row>
    <row r="221" spans="1:24" ht="15" customHeight="1" x14ac:dyDescent="0.25">
      <c r="A221" s="5">
        <f t="shared" si="25"/>
        <v>202</v>
      </c>
      <c r="B221" s="23">
        <f t="shared" si="26"/>
        <v>29</v>
      </c>
      <c r="C221" s="3" t="s">
        <v>1452</v>
      </c>
      <c r="D221" s="3" t="s">
        <v>53</v>
      </c>
      <c r="E221" s="6">
        <v>1993</v>
      </c>
      <c r="F221" s="6">
        <v>2017</v>
      </c>
      <c r="G221" s="6" t="s">
        <v>1456</v>
      </c>
      <c r="H221" s="6">
        <v>5</v>
      </c>
      <c r="I221" s="6">
        <v>6</v>
      </c>
      <c r="J221" s="29">
        <v>5163.5</v>
      </c>
      <c r="K221" s="29">
        <v>4585.5</v>
      </c>
      <c r="L221" s="29">
        <v>0</v>
      </c>
      <c r="M221" s="7">
        <v>206</v>
      </c>
      <c r="N221" s="27">
        <v>4221743.83</v>
      </c>
      <c r="O221" s="21"/>
      <c r="P221" s="1">
        <v>3280240.72</v>
      </c>
      <c r="Q221" s="1"/>
      <c r="R221" s="1">
        <v>750212.44</v>
      </c>
      <c r="S221" s="1">
        <v>191290.67</v>
      </c>
      <c r="T221" s="1"/>
      <c r="U221" s="1">
        <f t="shared" si="27"/>
        <v>920.67251771889653</v>
      </c>
      <c r="V221" s="1">
        <f t="shared" si="27"/>
        <v>920.67251771889653</v>
      </c>
      <c r="W221" s="8">
        <v>2020</v>
      </c>
      <c r="X221" s="107"/>
    </row>
    <row r="222" spans="1:24" ht="15" customHeight="1" x14ac:dyDescent="0.25">
      <c r="A222" s="5">
        <f t="shared" si="25"/>
        <v>203</v>
      </c>
      <c r="B222" s="23">
        <f t="shared" si="26"/>
        <v>30</v>
      </c>
      <c r="C222" s="3" t="s">
        <v>1452</v>
      </c>
      <c r="D222" s="3" t="s">
        <v>94</v>
      </c>
      <c r="E222" s="6">
        <v>1991</v>
      </c>
      <c r="F222" s="6">
        <v>2017</v>
      </c>
      <c r="G222" s="6" t="s">
        <v>50</v>
      </c>
      <c r="H222" s="6">
        <v>5</v>
      </c>
      <c r="I222" s="6">
        <v>6</v>
      </c>
      <c r="J222" s="29">
        <v>4805.7</v>
      </c>
      <c r="K222" s="29">
        <v>4575.6000000000004</v>
      </c>
      <c r="L222" s="29">
        <v>0</v>
      </c>
      <c r="M222" s="7">
        <v>204</v>
      </c>
      <c r="N222" s="27">
        <v>4620662.96</v>
      </c>
      <c r="O222" s="21"/>
      <c r="P222" s="1"/>
      <c r="Q222" s="1"/>
      <c r="R222" s="1">
        <v>978971.94</v>
      </c>
      <c r="S222" s="1">
        <v>3641691.02</v>
      </c>
      <c r="T222" s="1"/>
      <c r="U222" s="1">
        <f t="shared" si="27"/>
        <v>1009.8485357111634</v>
      </c>
      <c r="V222" s="1">
        <f t="shared" si="27"/>
        <v>1009.8485357111634</v>
      </c>
      <c r="W222" s="8">
        <v>2020</v>
      </c>
      <c r="X222" s="107"/>
    </row>
    <row r="223" spans="1:24" ht="15" customHeight="1" x14ac:dyDescent="0.25">
      <c r="A223" s="5">
        <f t="shared" si="25"/>
        <v>204</v>
      </c>
      <c r="B223" s="23">
        <f t="shared" si="26"/>
        <v>31</v>
      </c>
      <c r="C223" s="3" t="s">
        <v>1452</v>
      </c>
      <c r="D223" s="3" t="s">
        <v>437</v>
      </c>
      <c r="E223" s="6">
        <v>1989</v>
      </c>
      <c r="F223" s="6">
        <v>2017</v>
      </c>
      <c r="G223" s="6" t="s">
        <v>1456</v>
      </c>
      <c r="H223" s="6">
        <v>9</v>
      </c>
      <c r="I223" s="6">
        <v>3</v>
      </c>
      <c r="J223" s="29">
        <v>12198.52</v>
      </c>
      <c r="K223" s="29">
        <v>10149.6</v>
      </c>
      <c r="L223" s="29">
        <v>188.7</v>
      </c>
      <c r="M223" s="7">
        <v>390</v>
      </c>
      <c r="N223" s="27">
        <v>17299217.320000008</v>
      </c>
      <c r="O223" s="21"/>
      <c r="P223" s="1">
        <v>5641788.0800000057</v>
      </c>
      <c r="Q223" s="1"/>
      <c r="R223" s="1">
        <v>1858125.96</v>
      </c>
      <c r="S223" s="1">
        <v>9799303.2800000012</v>
      </c>
      <c r="T223" s="29"/>
      <c r="U223" s="1">
        <f t="shared" si="27"/>
        <v>1673.3135351073199</v>
      </c>
      <c r="V223" s="1">
        <f t="shared" si="27"/>
        <v>1673.3135351073199</v>
      </c>
      <c r="W223" s="8">
        <v>2020</v>
      </c>
      <c r="X223" s="107"/>
    </row>
    <row r="224" spans="1:24" ht="15" customHeight="1" x14ac:dyDescent="0.25">
      <c r="A224" s="5">
        <f t="shared" si="25"/>
        <v>205</v>
      </c>
      <c r="B224" s="23">
        <f t="shared" si="26"/>
        <v>32</v>
      </c>
      <c r="C224" s="3" t="s">
        <v>104</v>
      </c>
      <c r="D224" s="3" t="s">
        <v>106</v>
      </c>
      <c r="E224" s="6">
        <v>1979</v>
      </c>
      <c r="F224" s="6">
        <v>2013</v>
      </c>
      <c r="G224" s="6" t="s">
        <v>50</v>
      </c>
      <c r="H224" s="6">
        <v>5</v>
      </c>
      <c r="I224" s="6">
        <v>4</v>
      </c>
      <c r="J224" s="29">
        <v>2793.1</v>
      </c>
      <c r="K224" s="29">
        <v>2478.8000000000002</v>
      </c>
      <c r="L224" s="29">
        <v>0</v>
      </c>
      <c r="M224" s="7">
        <v>97</v>
      </c>
      <c r="N224" s="27">
        <v>2401858.64</v>
      </c>
      <c r="O224" s="21"/>
      <c r="P224" s="1"/>
      <c r="Q224" s="1"/>
      <c r="R224" s="1">
        <v>329741.53000000003</v>
      </c>
      <c r="S224" s="1">
        <v>2072117.11</v>
      </c>
      <c r="T224" s="1"/>
      <c r="U224" s="1">
        <f t="shared" ref="U224:V227" si="28">$N224/($K224+$L224)</f>
        <v>968.96023882523798</v>
      </c>
      <c r="V224" s="1">
        <f t="shared" si="28"/>
        <v>968.96023882523798</v>
      </c>
      <c r="W224" s="8">
        <v>2020</v>
      </c>
      <c r="X224" s="107"/>
    </row>
    <row r="225" spans="1:24" ht="15" customHeight="1" x14ac:dyDescent="0.25">
      <c r="A225" s="5">
        <f t="shared" si="25"/>
        <v>206</v>
      </c>
      <c r="B225" s="23">
        <f t="shared" si="26"/>
        <v>33</v>
      </c>
      <c r="C225" s="3" t="s">
        <v>104</v>
      </c>
      <c r="D225" s="3" t="s">
        <v>109</v>
      </c>
      <c r="E225" s="6">
        <v>1975</v>
      </c>
      <c r="F225" s="6">
        <v>2015</v>
      </c>
      <c r="G225" s="6" t="s">
        <v>50</v>
      </c>
      <c r="H225" s="6">
        <v>3</v>
      </c>
      <c r="I225" s="6">
        <v>2</v>
      </c>
      <c r="J225" s="29">
        <v>1297.4000000000001</v>
      </c>
      <c r="K225" s="29">
        <v>1097.4000000000001</v>
      </c>
      <c r="L225" s="29">
        <v>0</v>
      </c>
      <c r="M225" s="7">
        <v>52</v>
      </c>
      <c r="N225" s="27">
        <v>3992639.12</v>
      </c>
      <c r="O225" s="21"/>
      <c r="P225" s="1">
        <v>1444993.31</v>
      </c>
      <c r="Q225" s="1"/>
      <c r="R225" s="1">
        <v>440322.03</v>
      </c>
      <c r="S225" s="1">
        <v>2107323.7799999998</v>
      </c>
      <c r="T225" s="1"/>
      <c r="U225" s="1">
        <f t="shared" si="28"/>
        <v>3638.2714780390011</v>
      </c>
      <c r="V225" s="1">
        <f t="shared" si="28"/>
        <v>3638.2714780390011</v>
      </c>
      <c r="W225" s="8">
        <v>2020</v>
      </c>
      <c r="X225" s="107"/>
    </row>
    <row r="226" spans="1:24" ht="15" customHeight="1" x14ac:dyDescent="0.25">
      <c r="A226" s="5">
        <f t="shared" si="25"/>
        <v>207</v>
      </c>
      <c r="B226" s="23">
        <f t="shared" si="26"/>
        <v>34</v>
      </c>
      <c r="C226" s="3" t="s">
        <v>104</v>
      </c>
      <c r="D226" s="3" t="s">
        <v>449</v>
      </c>
      <c r="E226" s="6">
        <v>1985</v>
      </c>
      <c r="F226" s="6">
        <v>1985</v>
      </c>
      <c r="G226" s="6" t="s">
        <v>50</v>
      </c>
      <c r="H226" s="6">
        <v>2</v>
      </c>
      <c r="I226" s="6">
        <v>2</v>
      </c>
      <c r="J226" s="29">
        <v>687.7</v>
      </c>
      <c r="K226" s="29">
        <v>613.5</v>
      </c>
      <c r="L226" s="29">
        <v>0</v>
      </c>
      <c r="M226" s="7">
        <v>34</v>
      </c>
      <c r="N226" s="27">
        <v>2298712.59</v>
      </c>
      <c r="O226" s="21"/>
      <c r="P226" s="1">
        <v>1586212.29</v>
      </c>
      <c r="Q226" s="1"/>
      <c r="R226" s="1">
        <v>115166.78</v>
      </c>
      <c r="S226" s="1">
        <v>597333.52</v>
      </c>
      <c r="T226" s="1"/>
      <c r="U226" s="1">
        <f t="shared" si="28"/>
        <v>3746.8827872860634</v>
      </c>
      <c r="V226" s="1">
        <f t="shared" si="28"/>
        <v>3746.8827872860634</v>
      </c>
      <c r="W226" s="8">
        <v>2020</v>
      </c>
      <c r="X226" s="107"/>
    </row>
    <row r="227" spans="1:24" ht="15" customHeight="1" x14ac:dyDescent="0.25">
      <c r="A227" s="5">
        <f t="shared" si="25"/>
        <v>208</v>
      </c>
      <c r="B227" s="23">
        <f t="shared" si="26"/>
        <v>35</v>
      </c>
      <c r="C227" s="3" t="s">
        <v>104</v>
      </c>
      <c r="D227" s="3" t="s">
        <v>450</v>
      </c>
      <c r="E227" s="6">
        <v>1986</v>
      </c>
      <c r="F227" s="6">
        <v>1986</v>
      </c>
      <c r="G227" s="6" t="s">
        <v>50</v>
      </c>
      <c r="H227" s="6">
        <v>2</v>
      </c>
      <c r="I227" s="6">
        <v>2</v>
      </c>
      <c r="J227" s="29">
        <v>683.3</v>
      </c>
      <c r="K227" s="29">
        <v>608.5</v>
      </c>
      <c r="L227" s="29">
        <v>0</v>
      </c>
      <c r="M227" s="7">
        <v>44</v>
      </c>
      <c r="N227" s="27">
        <v>2298712.58</v>
      </c>
      <c r="O227" s="21"/>
      <c r="P227" s="1">
        <v>1573023.11</v>
      </c>
      <c r="Q227" s="1"/>
      <c r="R227" s="1">
        <v>128355.95</v>
      </c>
      <c r="S227" s="1">
        <v>597333.52</v>
      </c>
      <c r="T227" s="1"/>
      <c r="U227" s="1">
        <f t="shared" si="28"/>
        <v>3777.6706327033689</v>
      </c>
      <c r="V227" s="1">
        <f t="shared" si="28"/>
        <v>3777.6706327033689</v>
      </c>
      <c r="W227" s="8">
        <v>2020</v>
      </c>
      <c r="X227" s="107"/>
    </row>
    <row r="228" spans="1:24" ht="15" customHeight="1" x14ac:dyDescent="0.25">
      <c r="A228" s="5">
        <f t="shared" si="25"/>
        <v>209</v>
      </c>
      <c r="B228" s="23">
        <f t="shared" si="26"/>
        <v>36</v>
      </c>
      <c r="C228" s="3" t="s">
        <v>104</v>
      </c>
      <c r="D228" s="3" t="s">
        <v>469</v>
      </c>
      <c r="E228" s="6">
        <v>1994</v>
      </c>
      <c r="F228" s="6">
        <v>2013</v>
      </c>
      <c r="G228" s="6" t="s">
        <v>50</v>
      </c>
      <c r="H228" s="6">
        <v>4</v>
      </c>
      <c r="I228" s="6">
        <v>3</v>
      </c>
      <c r="J228" s="29">
        <v>1981.7</v>
      </c>
      <c r="K228" s="29">
        <v>1806.7</v>
      </c>
      <c r="L228" s="29">
        <v>0</v>
      </c>
      <c r="M228" s="7">
        <v>96</v>
      </c>
      <c r="N228" s="27">
        <v>3554895.54</v>
      </c>
      <c r="O228" s="21"/>
      <c r="P228" s="1">
        <v>1867254.53</v>
      </c>
      <c r="Q228" s="1"/>
      <c r="R228" s="1">
        <v>196121.26</v>
      </c>
      <c r="S228" s="1">
        <v>1491519.75</v>
      </c>
      <c r="T228" s="1"/>
      <c r="U228" s="1">
        <f>$N228/($K228+$L228)</f>
        <v>1967.6180550174352</v>
      </c>
      <c r="V228" s="1">
        <f>$N228/($K228+$L228)</f>
        <v>1967.6180550174352</v>
      </c>
      <c r="W228" s="8">
        <v>2020</v>
      </c>
      <c r="X228" s="107"/>
    </row>
    <row r="229" spans="1:24" ht="15" customHeight="1" x14ac:dyDescent="0.25">
      <c r="A229" s="5">
        <f t="shared" si="25"/>
        <v>210</v>
      </c>
      <c r="B229" s="23">
        <f t="shared" si="26"/>
        <v>37</v>
      </c>
      <c r="C229" s="3" t="s">
        <v>104</v>
      </c>
      <c r="D229" s="3" t="s">
        <v>135</v>
      </c>
      <c r="E229" s="6">
        <v>1982</v>
      </c>
      <c r="F229" s="6">
        <v>2013</v>
      </c>
      <c r="G229" s="6" t="s">
        <v>62</v>
      </c>
      <c r="H229" s="6">
        <v>9</v>
      </c>
      <c r="I229" s="6">
        <v>1</v>
      </c>
      <c r="J229" s="29">
        <v>5311.8</v>
      </c>
      <c r="K229" s="29">
        <v>4203.3999999999996</v>
      </c>
      <c r="L229" s="29">
        <v>81.7</v>
      </c>
      <c r="M229" s="7">
        <v>209</v>
      </c>
      <c r="N229" s="27">
        <v>3571413.77</v>
      </c>
      <c r="O229" s="21"/>
      <c r="P229" s="1"/>
      <c r="Q229" s="1"/>
      <c r="R229" s="1">
        <v>1198089.81</v>
      </c>
      <c r="S229" s="1">
        <v>2373323.96</v>
      </c>
      <c r="T229" s="29"/>
      <c r="U229" s="1">
        <f t="shared" ref="U229:V233" si="29">$N229/($K229+$L229)</f>
        <v>833.4493407388394</v>
      </c>
      <c r="V229" s="1">
        <f t="shared" si="29"/>
        <v>833.4493407388394</v>
      </c>
      <c r="W229" s="8">
        <v>2020</v>
      </c>
      <c r="X229" s="107"/>
    </row>
    <row r="230" spans="1:24" ht="15" customHeight="1" x14ac:dyDescent="0.25">
      <c r="A230" s="5">
        <f t="shared" si="25"/>
        <v>211</v>
      </c>
      <c r="B230" s="23">
        <f t="shared" si="26"/>
        <v>38</v>
      </c>
      <c r="C230" s="3" t="s">
        <v>104</v>
      </c>
      <c r="D230" s="3" t="s">
        <v>478</v>
      </c>
      <c r="E230" s="6">
        <v>1975</v>
      </c>
      <c r="F230" s="6">
        <v>2013</v>
      </c>
      <c r="G230" s="6" t="s">
        <v>50</v>
      </c>
      <c r="H230" s="6">
        <v>4</v>
      </c>
      <c r="I230" s="6">
        <v>6</v>
      </c>
      <c r="J230" s="29">
        <v>4262.6000000000004</v>
      </c>
      <c r="K230" s="29">
        <v>3897.8</v>
      </c>
      <c r="L230" s="29">
        <v>0</v>
      </c>
      <c r="M230" s="7">
        <v>159</v>
      </c>
      <c r="N230" s="27">
        <v>3430325.3299999996</v>
      </c>
      <c r="O230" s="21"/>
      <c r="P230" s="1">
        <v>2319358.88</v>
      </c>
      <c r="Q230" s="1"/>
      <c r="R230" s="1">
        <v>463107.12</v>
      </c>
      <c r="S230" s="1">
        <v>647859.32999999973</v>
      </c>
      <c r="T230" s="1"/>
      <c r="U230" s="1">
        <f t="shared" si="29"/>
        <v>880.06704551285327</v>
      </c>
      <c r="V230" s="1">
        <f t="shared" si="29"/>
        <v>880.06704551285327</v>
      </c>
      <c r="W230" s="8">
        <v>2020</v>
      </c>
      <c r="X230" s="107"/>
    </row>
    <row r="231" spans="1:24" ht="15" customHeight="1" x14ac:dyDescent="0.25">
      <c r="A231" s="5">
        <f t="shared" si="25"/>
        <v>212</v>
      </c>
      <c r="B231" s="23">
        <f t="shared" si="26"/>
        <v>39</v>
      </c>
      <c r="C231" s="3" t="s">
        <v>104</v>
      </c>
      <c r="D231" s="3" t="s">
        <v>479</v>
      </c>
      <c r="E231" s="6">
        <v>1976</v>
      </c>
      <c r="F231" s="6">
        <v>2005</v>
      </c>
      <c r="G231" s="6" t="s">
        <v>62</v>
      </c>
      <c r="H231" s="6">
        <v>5</v>
      </c>
      <c r="I231" s="6">
        <v>6</v>
      </c>
      <c r="J231" s="29">
        <v>3918.8</v>
      </c>
      <c r="K231" s="29">
        <v>3432.3</v>
      </c>
      <c r="L231" s="29">
        <v>0</v>
      </c>
      <c r="M231" s="7">
        <v>155</v>
      </c>
      <c r="N231" s="27">
        <v>4950088.04</v>
      </c>
      <c r="O231" s="21"/>
      <c r="P231" s="1">
        <v>635880.92000000004</v>
      </c>
      <c r="Q231" s="1"/>
      <c r="R231" s="1">
        <v>395766.01</v>
      </c>
      <c r="S231" s="1">
        <v>3918441.11</v>
      </c>
      <c r="T231" s="1"/>
      <c r="U231" s="1">
        <f t="shared" si="29"/>
        <v>1442.2072779185969</v>
      </c>
      <c r="V231" s="1">
        <f t="shared" si="29"/>
        <v>1442.2072779185969</v>
      </c>
      <c r="W231" s="8">
        <v>2020</v>
      </c>
      <c r="X231" s="107"/>
    </row>
    <row r="232" spans="1:24" ht="15" customHeight="1" x14ac:dyDescent="0.25">
      <c r="A232" s="5">
        <f t="shared" si="25"/>
        <v>213</v>
      </c>
      <c r="B232" s="23">
        <f t="shared" si="26"/>
        <v>40</v>
      </c>
      <c r="C232" s="3" t="s">
        <v>104</v>
      </c>
      <c r="D232" s="3" t="s">
        <v>480</v>
      </c>
      <c r="E232" s="6">
        <v>1971</v>
      </c>
      <c r="F232" s="6">
        <v>2009</v>
      </c>
      <c r="G232" s="6" t="s">
        <v>62</v>
      </c>
      <c r="H232" s="6">
        <v>5</v>
      </c>
      <c r="I232" s="6">
        <v>6</v>
      </c>
      <c r="J232" s="29">
        <v>4705.1400000000003</v>
      </c>
      <c r="K232" s="29">
        <v>4290.34</v>
      </c>
      <c r="L232" s="29">
        <v>0</v>
      </c>
      <c r="M232" s="7">
        <v>209</v>
      </c>
      <c r="N232" s="27">
        <v>10358475.84</v>
      </c>
      <c r="O232" s="21"/>
      <c r="P232" s="1">
        <v>3988587.65</v>
      </c>
      <c r="Q232" s="1"/>
      <c r="R232" s="1">
        <v>492271.67000000004</v>
      </c>
      <c r="S232" s="1">
        <v>5877616.5199999996</v>
      </c>
      <c r="T232" s="1"/>
      <c r="U232" s="1">
        <f t="shared" si="29"/>
        <v>2414.3717840544105</v>
      </c>
      <c r="V232" s="1">
        <f t="shared" si="29"/>
        <v>2414.3717840544105</v>
      </c>
      <c r="W232" s="8">
        <v>2020</v>
      </c>
      <c r="X232" s="107"/>
    </row>
    <row r="233" spans="1:24" ht="15" customHeight="1" x14ac:dyDescent="0.25">
      <c r="A233" s="5">
        <f t="shared" si="25"/>
        <v>214</v>
      </c>
      <c r="B233" s="23">
        <f t="shared" si="26"/>
        <v>41</v>
      </c>
      <c r="C233" s="3" t="s">
        <v>104</v>
      </c>
      <c r="D233" s="3" t="s">
        <v>481</v>
      </c>
      <c r="E233" s="6">
        <v>1973</v>
      </c>
      <c r="F233" s="6">
        <v>2009</v>
      </c>
      <c r="G233" s="6" t="s">
        <v>62</v>
      </c>
      <c r="H233" s="6">
        <v>5</v>
      </c>
      <c r="I233" s="6">
        <v>6</v>
      </c>
      <c r="J233" s="29">
        <v>4730.3999999999996</v>
      </c>
      <c r="K233" s="29">
        <v>4296.8999999999996</v>
      </c>
      <c r="L233" s="29">
        <v>0</v>
      </c>
      <c r="M233" s="7">
        <v>216</v>
      </c>
      <c r="N233" s="27">
        <v>13342895.620000001</v>
      </c>
      <c r="O233" s="21"/>
      <c r="P233" s="1">
        <v>6201927.04</v>
      </c>
      <c r="Q233" s="1"/>
      <c r="R233" s="1">
        <v>496777.71</v>
      </c>
      <c r="S233" s="1">
        <v>6644190.8700000001</v>
      </c>
      <c r="T233" s="1"/>
      <c r="U233" s="1">
        <f t="shared" si="29"/>
        <v>3105.2376410900888</v>
      </c>
      <c r="V233" s="1">
        <f t="shared" si="29"/>
        <v>3105.2376410900888</v>
      </c>
      <c r="W233" s="8">
        <v>2020</v>
      </c>
      <c r="X233" s="107"/>
    </row>
    <row r="234" spans="1:24" ht="15" customHeight="1" x14ac:dyDescent="0.25">
      <c r="A234" s="5">
        <f t="shared" si="25"/>
        <v>215</v>
      </c>
      <c r="B234" s="23">
        <f t="shared" si="26"/>
        <v>42</v>
      </c>
      <c r="C234" s="3" t="s">
        <v>104</v>
      </c>
      <c r="D234" s="3" t="s">
        <v>487</v>
      </c>
      <c r="E234" s="6">
        <v>1978</v>
      </c>
      <c r="F234" s="6">
        <v>2008</v>
      </c>
      <c r="G234" s="6" t="s">
        <v>62</v>
      </c>
      <c r="H234" s="6">
        <v>5</v>
      </c>
      <c r="I234" s="6">
        <v>4</v>
      </c>
      <c r="J234" s="29">
        <v>4929.7</v>
      </c>
      <c r="K234" s="29">
        <v>4349.2</v>
      </c>
      <c r="L234" s="29">
        <v>0</v>
      </c>
      <c r="M234" s="7">
        <v>213</v>
      </c>
      <c r="N234" s="27">
        <v>4345368.97</v>
      </c>
      <c r="O234" s="21"/>
      <c r="P234" s="1">
        <v>2678198.0299999998</v>
      </c>
      <c r="Q234" s="1"/>
      <c r="R234" s="1">
        <v>180263.74</v>
      </c>
      <c r="S234" s="1">
        <v>1486907.2</v>
      </c>
      <c r="T234" s="1"/>
      <c r="U234" s="1">
        <f t="shared" ref="U234:V238" si="30">$N234/($K234+$L234)</f>
        <v>999.1191414513014</v>
      </c>
      <c r="V234" s="1">
        <f t="shared" si="30"/>
        <v>999.1191414513014</v>
      </c>
      <c r="W234" s="8">
        <v>2020</v>
      </c>
      <c r="X234" s="107"/>
    </row>
    <row r="235" spans="1:24" ht="15" customHeight="1" x14ac:dyDescent="0.25">
      <c r="A235" s="5">
        <f t="shared" si="25"/>
        <v>216</v>
      </c>
      <c r="B235" s="23">
        <f t="shared" si="26"/>
        <v>43</v>
      </c>
      <c r="C235" s="3" t="s">
        <v>104</v>
      </c>
      <c r="D235" s="3" t="s">
        <v>495</v>
      </c>
      <c r="E235" s="6">
        <v>1985</v>
      </c>
      <c r="F235" s="6">
        <v>2013</v>
      </c>
      <c r="G235" s="6" t="s">
        <v>50</v>
      </c>
      <c r="H235" s="6">
        <v>4</v>
      </c>
      <c r="I235" s="6">
        <v>3</v>
      </c>
      <c r="J235" s="29">
        <v>4058.34</v>
      </c>
      <c r="K235" s="29">
        <v>3922.15</v>
      </c>
      <c r="L235" s="29">
        <v>0</v>
      </c>
      <c r="M235" s="7">
        <v>277</v>
      </c>
      <c r="N235" s="27">
        <v>5168161.2</v>
      </c>
      <c r="O235" s="21"/>
      <c r="P235" s="1">
        <v>4103615.11</v>
      </c>
      <c r="Q235" s="1"/>
      <c r="R235" s="1">
        <v>1042922.92</v>
      </c>
      <c r="S235" s="1">
        <v>21623.17</v>
      </c>
      <c r="T235" s="1"/>
      <c r="U235" s="1">
        <f t="shared" si="30"/>
        <v>1317.6857590862155</v>
      </c>
      <c r="V235" s="1">
        <f t="shared" si="30"/>
        <v>1317.6857590862155</v>
      </c>
      <c r="W235" s="8">
        <v>2020</v>
      </c>
      <c r="X235" s="107"/>
    </row>
    <row r="236" spans="1:24" ht="15" customHeight="1" x14ac:dyDescent="0.25">
      <c r="A236" s="5">
        <f t="shared" si="25"/>
        <v>217</v>
      </c>
      <c r="B236" s="23">
        <f t="shared" si="26"/>
        <v>44</v>
      </c>
      <c r="C236" s="3" t="s">
        <v>104</v>
      </c>
      <c r="D236" s="3" t="s">
        <v>497</v>
      </c>
      <c r="E236" s="6">
        <v>1976</v>
      </c>
      <c r="F236" s="6">
        <v>2013</v>
      </c>
      <c r="G236" s="6" t="s">
        <v>62</v>
      </c>
      <c r="H236" s="6">
        <v>4</v>
      </c>
      <c r="I236" s="6">
        <v>6</v>
      </c>
      <c r="J236" s="29">
        <v>5727.3</v>
      </c>
      <c r="K236" s="29">
        <v>5005.7</v>
      </c>
      <c r="L236" s="29">
        <v>0</v>
      </c>
      <c r="M236" s="7">
        <v>234</v>
      </c>
      <c r="N236" s="27">
        <v>4906500.179999996</v>
      </c>
      <c r="O236" s="21"/>
      <c r="P236" s="1">
        <v>1673528.4907155763</v>
      </c>
      <c r="Q236" s="1"/>
      <c r="R236" s="1">
        <v>337091.58</v>
      </c>
      <c r="S236" s="1">
        <v>2895880.10928442</v>
      </c>
      <c r="T236" s="1"/>
      <c r="U236" s="1">
        <f t="shared" si="30"/>
        <v>980.18262780430234</v>
      </c>
      <c r="V236" s="1">
        <f t="shared" si="30"/>
        <v>980.18262780430234</v>
      </c>
      <c r="W236" s="8">
        <v>2020</v>
      </c>
      <c r="X236" s="107"/>
    </row>
    <row r="237" spans="1:24" ht="15" customHeight="1" x14ac:dyDescent="0.25">
      <c r="A237" s="5">
        <f t="shared" si="25"/>
        <v>218</v>
      </c>
      <c r="B237" s="23">
        <f t="shared" si="26"/>
        <v>45</v>
      </c>
      <c r="C237" s="3" t="s">
        <v>104</v>
      </c>
      <c r="D237" s="3" t="s">
        <v>503</v>
      </c>
      <c r="E237" s="6">
        <v>2000</v>
      </c>
      <c r="F237" s="6">
        <v>2013</v>
      </c>
      <c r="G237" s="6" t="s">
        <v>50</v>
      </c>
      <c r="H237" s="6">
        <v>5</v>
      </c>
      <c r="I237" s="6">
        <v>4</v>
      </c>
      <c r="J237" s="29">
        <v>3429.7</v>
      </c>
      <c r="K237" s="29">
        <v>3062.7</v>
      </c>
      <c r="L237" s="29">
        <v>0</v>
      </c>
      <c r="M237" s="7">
        <v>123</v>
      </c>
      <c r="N237" s="27">
        <v>5101057.22</v>
      </c>
      <c r="O237" s="21"/>
      <c r="P237" s="1">
        <v>1226926.05</v>
      </c>
      <c r="Q237" s="1"/>
      <c r="R237" s="1">
        <v>280495.14</v>
      </c>
      <c r="S237" s="1">
        <v>3593636.03</v>
      </c>
      <c r="T237" s="1"/>
      <c r="U237" s="1">
        <f t="shared" si="30"/>
        <v>1665.5425670160316</v>
      </c>
      <c r="V237" s="1">
        <f t="shared" si="30"/>
        <v>1665.5425670160316</v>
      </c>
      <c r="W237" s="8">
        <v>2020</v>
      </c>
      <c r="X237" s="107"/>
    </row>
    <row r="238" spans="1:24" ht="15" customHeight="1" x14ac:dyDescent="0.25">
      <c r="A238" s="5">
        <f t="shared" si="25"/>
        <v>219</v>
      </c>
      <c r="B238" s="23">
        <f t="shared" si="26"/>
        <v>46</v>
      </c>
      <c r="C238" s="3" t="s">
        <v>104</v>
      </c>
      <c r="D238" s="3" t="s">
        <v>504</v>
      </c>
      <c r="E238" s="6">
        <v>1976</v>
      </c>
      <c r="F238" s="6">
        <v>2013</v>
      </c>
      <c r="G238" s="6" t="s">
        <v>50</v>
      </c>
      <c r="H238" s="6">
        <v>5</v>
      </c>
      <c r="I238" s="6">
        <v>4</v>
      </c>
      <c r="J238" s="29">
        <v>3698.5</v>
      </c>
      <c r="K238" s="29">
        <v>3401</v>
      </c>
      <c r="L238" s="29">
        <v>0</v>
      </c>
      <c r="M238" s="7">
        <v>143</v>
      </c>
      <c r="N238" s="27">
        <v>1617764.9</v>
      </c>
      <c r="O238" s="21"/>
      <c r="P238" s="1">
        <v>444102.9</v>
      </c>
      <c r="Q238" s="1"/>
      <c r="R238" s="1">
        <v>279174.44</v>
      </c>
      <c r="S238" s="1">
        <v>894487.55999999994</v>
      </c>
      <c r="T238" s="1"/>
      <c r="U238" s="1">
        <f t="shared" si="30"/>
        <v>475.67330197000877</v>
      </c>
      <c r="V238" s="1">
        <f t="shared" si="30"/>
        <v>475.67330197000877</v>
      </c>
      <c r="W238" s="8">
        <v>2020</v>
      </c>
      <c r="X238" s="107"/>
    </row>
    <row r="239" spans="1:24" ht="15" customHeight="1" x14ac:dyDescent="0.25">
      <c r="A239" s="5">
        <f t="shared" si="25"/>
        <v>220</v>
      </c>
      <c r="B239" s="23">
        <f t="shared" si="26"/>
        <v>47</v>
      </c>
      <c r="C239" s="3" t="s">
        <v>104</v>
      </c>
      <c r="D239" s="3" t="s">
        <v>511</v>
      </c>
      <c r="E239" s="6">
        <v>1972</v>
      </c>
      <c r="F239" s="6">
        <v>2013</v>
      </c>
      <c r="G239" s="6" t="s">
        <v>62</v>
      </c>
      <c r="H239" s="6">
        <v>4</v>
      </c>
      <c r="I239" s="6">
        <v>4</v>
      </c>
      <c r="J239" s="29">
        <v>4744.0600000000004</v>
      </c>
      <c r="K239" s="29">
        <v>3512.8</v>
      </c>
      <c r="L239" s="29">
        <v>0</v>
      </c>
      <c r="M239" s="7">
        <v>131</v>
      </c>
      <c r="N239" s="27">
        <v>6094581.8900000006</v>
      </c>
      <c r="O239" s="21"/>
      <c r="P239" s="1">
        <v>3837377.22</v>
      </c>
      <c r="Q239" s="1"/>
      <c r="R239" s="1">
        <v>469706.05</v>
      </c>
      <c r="S239" s="1">
        <v>1787498.6199999999</v>
      </c>
      <c r="T239" s="1"/>
      <c r="U239" s="1">
        <f t="shared" ref="U239:V246" si="31">$N239/($K239+$L239)</f>
        <v>1734.964099863357</v>
      </c>
      <c r="V239" s="1">
        <f t="shared" si="31"/>
        <v>1734.964099863357</v>
      </c>
      <c r="W239" s="8">
        <v>2020</v>
      </c>
      <c r="X239" s="107"/>
    </row>
    <row r="240" spans="1:24" ht="15" customHeight="1" x14ac:dyDescent="0.25">
      <c r="A240" s="5">
        <f t="shared" si="25"/>
        <v>221</v>
      </c>
      <c r="B240" s="23">
        <f t="shared" si="26"/>
        <v>48</v>
      </c>
      <c r="C240" s="3" t="s">
        <v>104</v>
      </c>
      <c r="D240" s="3" t="s">
        <v>514</v>
      </c>
      <c r="E240" s="6">
        <v>1970</v>
      </c>
      <c r="F240" s="6">
        <v>2013</v>
      </c>
      <c r="G240" s="6" t="s">
        <v>50</v>
      </c>
      <c r="H240" s="6">
        <v>4</v>
      </c>
      <c r="I240" s="6">
        <v>4</v>
      </c>
      <c r="J240" s="29">
        <v>3209.3</v>
      </c>
      <c r="K240" s="29">
        <v>2712.9</v>
      </c>
      <c r="L240" s="29">
        <v>0</v>
      </c>
      <c r="M240" s="7">
        <v>128</v>
      </c>
      <c r="N240" s="27">
        <v>5920916.7100000009</v>
      </c>
      <c r="O240" s="21"/>
      <c r="P240" s="1">
        <v>3072729.85</v>
      </c>
      <c r="Q240" s="1"/>
      <c r="R240" s="1">
        <v>571424.91</v>
      </c>
      <c r="S240" s="1">
        <v>2276761.9500000002</v>
      </c>
      <c r="T240" s="1"/>
      <c r="U240" s="1">
        <f t="shared" si="31"/>
        <v>2182.5045928710974</v>
      </c>
      <c r="V240" s="1">
        <f t="shared" si="31"/>
        <v>2182.5045928710974</v>
      </c>
      <c r="W240" s="8">
        <v>2020</v>
      </c>
      <c r="X240" s="107"/>
    </row>
    <row r="241" spans="1:24" ht="15" customHeight="1" x14ac:dyDescent="0.25">
      <c r="A241" s="5">
        <f t="shared" si="25"/>
        <v>222</v>
      </c>
      <c r="B241" s="23">
        <f t="shared" si="26"/>
        <v>49</v>
      </c>
      <c r="C241" s="3" t="s">
        <v>104</v>
      </c>
      <c r="D241" s="3" t="s">
        <v>515</v>
      </c>
      <c r="E241" s="6">
        <v>1972</v>
      </c>
      <c r="F241" s="6">
        <v>2013</v>
      </c>
      <c r="G241" s="6" t="s">
        <v>62</v>
      </c>
      <c r="H241" s="6">
        <v>4</v>
      </c>
      <c r="I241" s="6">
        <v>4</v>
      </c>
      <c r="J241" s="29">
        <v>4795.5600000000004</v>
      </c>
      <c r="K241" s="29">
        <v>3564.3</v>
      </c>
      <c r="L241" s="29">
        <v>0</v>
      </c>
      <c r="M241" s="7">
        <v>159</v>
      </c>
      <c r="N241" s="27">
        <v>1323415.5099999998</v>
      </c>
      <c r="O241" s="21"/>
      <c r="P241" s="1"/>
      <c r="Q241" s="1"/>
      <c r="R241" s="1">
        <v>223448.88</v>
      </c>
      <c r="S241" s="1">
        <v>1099966.6299999999</v>
      </c>
      <c r="T241" s="1"/>
      <c r="U241" s="1">
        <f t="shared" si="31"/>
        <v>371.2974525152203</v>
      </c>
      <c r="V241" s="1">
        <f t="shared" si="31"/>
        <v>371.2974525152203</v>
      </c>
      <c r="W241" s="8">
        <v>2020</v>
      </c>
      <c r="X241" s="107"/>
    </row>
    <row r="242" spans="1:24" ht="15" customHeight="1" x14ac:dyDescent="0.25">
      <c r="A242" s="5">
        <f t="shared" si="25"/>
        <v>223</v>
      </c>
      <c r="B242" s="23">
        <f t="shared" si="26"/>
        <v>50</v>
      </c>
      <c r="C242" s="3" t="s">
        <v>104</v>
      </c>
      <c r="D242" s="3" t="s">
        <v>516</v>
      </c>
      <c r="E242" s="6">
        <v>1973</v>
      </c>
      <c r="F242" s="6">
        <v>2013</v>
      </c>
      <c r="G242" s="6" t="s">
        <v>62</v>
      </c>
      <c r="H242" s="6">
        <v>4</v>
      </c>
      <c r="I242" s="6">
        <v>4</v>
      </c>
      <c r="J242" s="29">
        <v>4678.76</v>
      </c>
      <c r="K242" s="29">
        <v>3447.5</v>
      </c>
      <c r="L242" s="29">
        <v>0</v>
      </c>
      <c r="M242" s="7">
        <v>168</v>
      </c>
      <c r="N242" s="27">
        <v>5456529.5700000003</v>
      </c>
      <c r="O242" s="21"/>
      <c r="P242" s="1">
        <v>2083934.02</v>
      </c>
      <c r="Q242" s="1"/>
      <c r="R242" s="1">
        <v>597440.56999999995</v>
      </c>
      <c r="S242" s="1">
        <v>2775154.98</v>
      </c>
      <c r="T242" s="1"/>
      <c r="U242" s="1">
        <f t="shared" si="31"/>
        <v>1582.7496939811458</v>
      </c>
      <c r="V242" s="1">
        <f t="shared" si="31"/>
        <v>1582.7496939811458</v>
      </c>
      <c r="W242" s="8">
        <v>2020</v>
      </c>
      <c r="X242" s="107"/>
    </row>
    <row r="243" spans="1:24" ht="15" customHeight="1" x14ac:dyDescent="0.25">
      <c r="A243" s="5">
        <f t="shared" si="25"/>
        <v>224</v>
      </c>
      <c r="B243" s="23">
        <f t="shared" si="26"/>
        <v>51</v>
      </c>
      <c r="C243" s="3" t="s">
        <v>104</v>
      </c>
      <c r="D243" s="3" t="s">
        <v>520</v>
      </c>
      <c r="E243" s="6">
        <v>1994</v>
      </c>
      <c r="F243" s="6">
        <v>2013</v>
      </c>
      <c r="G243" s="6" t="s">
        <v>50</v>
      </c>
      <c r="H243" s="6">
        <v>4</v>
      </c>
      <c r="I243" s="6">
        <v>2</v>
      </c>
      <c r="J243" s="29">
        <v>1882.24</v>
      </c>
      <c r="K243" s="29">
        <v>1732.34</v>
      </c>
      <c r="L243" s="29">
        <v>0</v>
      </c>
      <c r="M243" s="7">
        <v>61</v>
      </c>
      <c r="N243" s="27">
        <v>4856217.17</v>
      </c>
      <c r="O243" s="21"/>
      <c r="P243" s="1">
        <v>2066978.5</v>
      </c>
      <c r="Q243" s="1"/>
      <c r="R243" s="1">
        <v>240363.26</v>
      </c>
      <c r="S243" s="1">
        <v>2548875.41</v>
      </c>
      <c r="T243" s="1"/>
      <c r="U243" s="1">
        <f t="shared" si="31"/>
        <v>2803.2702414075761</v>
      </c>
      <c r="V243" s="1">
        <f t="shared" si="31"/>
        <v>2803.2702414075761</v>
      </c>
      <c r="W243" s="8">
        <v>2020</v>
      </c>
      <c r="X243" s="107"/>
    </row>
    <row r="244" spans="1:24" ht="15" customHeight="1" x14ac:dyDescent="0.25">
      <c r="A244" s="5">
        <f t="shared" si="25"/>
        <v>225</v>
      </c>
      <c r="B244" s="23">
        <f t="shared" si="26"/>
        <v>52</v>
      </c>
      <c r="C244" s="3" t="s">
        <v>104</v>
      </c>
      <c r="D244" s="3" t="s">
        <v>524</v>
      </c>
      <c r="E244" s="6">
        <v>1968</v>
      </c>
      <c r="F244" s="6">
        <v>2013</v>
      </c>
      <c r="G244" s="6" t="s">
        <v>50</v>
      </c>
      <c r="H244" s="6">
        <v>4</v>
      </c>
      <c r="I244" s="6">
        <v>2</v>
      </c>
      <c r="J244" s="29">
        <v>1340.1</v>
      </c>
      <c r="K244" s="29">
        <v>1243.3</v>
      </c>
      <c r="L244" s="29">
        <v>0</v>
      </c>
      <c r="M244" s="7">
        <v>47</v>
      </c>
      <c r="N244" s="27">
        <v>1356315.39</v>
      </c>
      <c r="O244" s="21"/>
      <c r="P244" s="1">
        <v>1030097.53</v>
      </c>
      <c r="Q244" s="1"/>
      <c r="R244" s="1">
        <v>103263.66</v>
      </c>
      <c r="S244" s="1">
        <v>222954.2</v>
      </c>
      <c r="T244" s="1"/>
      <c r="U244" s="1">
        <f t="shared" si="31"/>
        <v>1090.8995334995575</v>
      </c>
      <c r="V244" s="1">
        <f t="shared" si="31"/>
        <v>1090.8995334995575</v>
      </c>
      <c r="W244" s="8">
        <v>2020</v>
      </c>
      <c r="X244" s="107"/>
    </row>
    <row r="245" spans="1:24" ht="15" customHeight="1" x14ac:dyDescent="0.25">
      <c r="A245" s="5">
        <f t="shared" si="25"/>
        <v>226</v>
      </c>
      <c r="B245" s="23">
        <f t="shared" si="26"/>
        <v>53</v>
      </c>
      <c r="C245" s="3" t="s">
        <v>104</v>
      </c>
      <c r="D245" s="3" t="s">
        <v>526</v>
      </c>
      <c r="E245" s="6">
        <v>1973</v>
      </c>
      <c r="F245" s="6">
        <v>2011</v>
      </c>
      <c r="G245" s="6" t="s">
        <v>50</v>
      </c>
      <c r="H245" s="6">
        <v>5</v>
      </c>
      <c r="I245" s="6">
        <v>4</v>
      </c>
      <c r="J245" s="29">
        <v>3343.7</v>
      </c>
      <c r="K245" s="29">
        <v>3064.9</v>
      </c>
      <c r="L245" s="29">
        <v>0</v>
      </c>
      <c r="M245" s="7">
        <v>160</v>
      </c>
      <c r="N245" s="27">
        <v>3151414.8200000003</v>
      </c>
      <c r="O245" s="21"/>
      <c r="P245" s="1">
        <v>1575482.2</v>
      </c>
      <c r="Q245" s="1"/>
      <c r="R245" s="1">
        <v>280392.53999999998</v>
      </c>
      <c r="S245" s="1">
        <v>1295540.08</v>
      </c>
      <c r="T245" s="1"/>
      <c r="U245" s="1">
        <f t="shared" si="31"/>
        <v>1028.227615909165</v>
      </c>
      <c r="V245" s="1">
        <f t="shared" si="31"/>
        <v>1028.227615909165</v>
      </c>
      <c r="W245" s="8">
        <v>2020</v>
      </c>
      <c r="X245" s="107"/>
    </row>
    <row r="246" spans="1:24" ht="15" customHeight="1" x14ac:dyDescent="0.25">
      <c r="A246" s="5">
        <f t="shared" si="25"/>
        <v>227</v>
      </c>
      <c r="B246" s="23">
        <f t="shared" si="26"/>
        <v>54</v>
      </c>
      <c r="C246" s="3" t="s">
        <v>104</v>
      </c>
      <c r="D246" s="3" t="s">
        <v>527</v>
      </c>
      <c r="E246" s="6">
        <v>1977</v>
      </c>
      <c r="F246" s="6">
        <v>1977</v>
      </c>
      <c r="G246" s="6" t="s">
        <v>62</v>
      </c>
      <c r="H246" s="6">
        <v>4</v>
      </c>
      <c r="I246" s="6">
        <v>4</v>
      </c>
      <c r="J246" s="29">
        <v>3973.6</v>
      </c>
      <c r="K246" s="29">
        <v>3477.1</v>
      </c>
      <c r="L246" s="29">
        <v>0</v>
      </c>
      <c r="M246" s="7">
        <v>136</v>
      </c>
      <c r="N246" s="27">
        <v>3238974.52</v>
      </c>
      <c r="O246" s="21"/>
      <c r="P246" s="1">
        <v>2573095.4900000002</v>
      </c>
      <c r="Q246" s="1"/>
      <c r="R246" s="1">
        <v>162818.01999999999</v>
      </c>
      <c r="S246" s="1">
        <v>503061.00999999995</v>
      </c>
      <c r="T246" s="1"/>
      <c r="U246" s="1">
        <f t="shared" si="31"/>
        <v>931.51606798769092</v>
      </c>
      <c r="V246" s="1">
        <f t="shared" si="31"/>
        <v>931.51606798769092</v>
      </c>
      <c r="W246" s="8">
        <v>2020</v>
      </c>
      <c r="X246" s="107"/>
    </row>
    <row r="247" spans="1:24" ht="15" customHeight="1" x14ac:dyDescent="0.25">
      <c r="A247" s="5">
        <f t="shared" si="25"/>
        <v>228</v>
      </c>
      <c r="B247" s="23">
        <f t="shared" si="26"/>
        <v>55</v>
      </c>
      <c r="C247" s="3" t="s">
        <v>104</v>
      </c>
      <c r="D247" s="3" t="s">
        <v>531</v>
      </c>
      <c r="E247" s="6">
        <v>1976</v>
      </c>
      <c r="F247" s="6">
        <v>2013</v>
      </c>
      <c r="G247" s="6" t="s">
        <v>62</v>
      </c>
      <c r="H247" s="6">
        <v>4</v>
      </c>
      <c r="I247" s="6">
        <v>6</v>
      </c>
      <c r="J247" s="29">
        <v>6512.4</v>
      </c>
      <c r="K247" s="29">
        <v>5062.3999999999996</v>
      </c>
      <c r="L247" s="29">
        <v>0</v>
      </c>
      <c r="M247" s="7">
        <v>192</v>
      </c>
      <c r="N247" s="27">
        <v>3962594.02</v>
      </c>
      <c r="O247" s="21"/>
      <c r="P247" s="1">
        <v>1567406.55</v>
      </c>
      <c r="Q247" s="1"/>
      <c r="R247" s="1">
        <v>187594.99</v>
      </c>
      <c r="S247" s="1">
        <v>2207592.48</v>
      </c>
      <c r="T247" s="1"/>
      <c r="U247" s="1">
        <f>$N247/($K247+$L247)</f>
        <v>782.7500829646018</v>
      </c>
      <c r="V247" s="1">
        <f>$N247/($K247+$L247)</f>
        <v>782.7500829646018</v>
      </c>
      <c r="W247" s="8">
        <v>2020</v>
      </c>
      <c r="X247" s="107"/>
    </row>
    <row r="248" spans="1:24" ht="15" customHeight="1" x14ac:dyDescent="0.25">
      <c r="A248" s="5">
        <f t="shared" si="25"/>
        <v>229</v>
      </c>
      <c r="B248" s="23">
        <f t="shared" si="26"/>
        <v>56</v>
      </c>
      <c r="C248" s="3" t="s">
        <v>104</v>
      </c>
      <c r="D248" s="3" t="s">
        <v>532</v>
      </c>
      <c r="E248" s="6">
        <v>1976</v>
      </c>
      <c r="F248" s="6">
        <v>2013</v>
      </c>
      <c r="G248" s="6" t="s">
        <v>50</v>
      </c>
      <c r="H248" s="6">
        <v>4</v>
      </c>
      <c r="I248" s="6">
        <v>4</v>
      </c>
      <c r="J248" s="29">
        <v>2850.8</v>
      </c>
      <c r="K248" s="29">
        <v>2595</v>
      </c>
      <c r="L248" s="29">
        <v>0</v>
      </c>
      <c r="M248" s="7">
        <v>135</v>
      </c>
      <c r="N248" s="27">
        <v>631713.61</v>
      </c>
      <c r="O248" s="21"/>
      <c r="P248" s="1"/>
      <c r="Q248" s="1"/>
      <c r="R248" s="1">
        <v>352338.64</v>
      </c>
      <c r="S248" s="1">
        <v>279374.96999999997</v>
      </c>
      <c r="T248" s="1"/>
      <c r="U248" s="1">
        <f>$N248/($K248+$L248)</f>
        <v>243.43491714836222</v>
      </c>
      <c r="V248" s="1">
        <f>$N248/($K248+$L248)</f>
        <v>243.43491714836222</v>
      </c>
      <c r="W248" s="8">
        <v>2020</v>
      </c>
      <c r="X248" s="107"/>
    </row>
    <row r="249" spans="1:24" ht="15" customHeight="1" x14ac:dyDescent="0.25">
      <c r="A249" s="5">
        <f t="shared" si="25"/>
        <v>230</v>
      </c>
      <c r="B249" s="23">
        <f t="shared" si="26"/>
        <v>57</v>
      </c>
      <c r="C249" s="3" t="s">
        <v>104</v>
      </c>
      <c r="D249" s="3" t="s">
        <v>547</v>
      </c>
      <c r="E249" s="6">
        <v>1977</v>
      </c>
      <c r="F249" s="6">
        <v>2013</v>
      </c>
      <c r="G249" s="6" t="s">
        <v>50</v>
      </c>
      <c r="H249" s="6">
        <v>9</v>
      </c>
      <c r="I249" s="6">
        <v>1</v>
      </c>
      <c r="J249" s="29">
        <v>2365.9899999999998</v>
      </c>
      <c r="K249" s="29">
        <v>1903.9</v>
      </c>
      <c r="L249" s="29">
        <v>0</v>
      </c>
      <c r="M249" s="7">
        <v>70</v>
      </c>
      <c r="N249" s="27">
        <v>269068.5</v>
      </c>
      <c r="O249" s="21"/>
      <c r="P249" s="1">
        <v>153476.32</v>
      </c>
      <c r="Q249" s="1"/>
      <c r="R249" s="1">
        <v>75663.69</v>
      </c>
      <c r="S249" s="1">
        <v>39928.49</v>
      </c>
      <c r="T249" s="29"/>
      <c r="U249" s="1">
        <f t="shared" ref="U249:V252" si="32">$N249/($K249+$L249)</f>
        <v>141.32491202269026</v>
      </c>
      <c r="V249" s="1">
        <f t="shared" si="32"/>
        <v>141.32491202269026</v>
      </c>
      <c r="W249" s="8">
        <v>2020</v>
      </c>
      <c r="X249" s="107"/>
    </row>
    <row r="250" spans="1:24" ht="15" customHeight="1" x14ac:dyDescent="0.25">
      <c r="A250" s="5">
        <f t="shared" si="25"/>
        <v>231</v>
      </c>
      <c r="B250" s="23">
        <f t="shared" si="26"/>
        <v>58</v>
      </c>
      <c r="C250" s="3" t="s">
        <v>104</v>
      </c>
      <c r="D250" s="3" t="s">
        <v>550</v>
      </c>
      <c r="E250" s="6">
        <v>1975</v>
      </c>
      <c r="F250" s="6">
        <v>2013</v>
      </c>
      <c r="G250" s="6" t="s">
        <v>62</v>
      </c>
      <c r="H250" s="6">
        <v>4</v>
      </c>
      <c r="I250" s="6">
        <v>6</v>
      </c>
      <c r="J250" s="29">
        <v>5753.3</v>
      </c>
      <c r="K250" s="29">
        <v>5020.1000000000004</v>
      </c>
      <c r="L250" s="29">
        <v>0</v>
      </c>
      <c r="M250" s="7">
        <v>216</v>
      </c>
      <c r="N250" s="27">
        <v>17740911.969999999</v>
      </c>
      <c r="O250" s="21"/>
      <c r="P250" s="1">
        <v>11245091.57</v>
      </c>
      <c r="Q250" s="1"/>
      <c r="R250" s="1">
        <v>612723.48</v>
      </c>
      <c r="S250" s="1">
        <v>5883096.9199999999</v>
      </c>
      <c r="T250" s="1"/>
      <c r="U250" s="1">
        <f t="shared" si="32"/>
        <v>3533.9758112388195</v>
      </c>
      <c r="V250" s="1">
        <f t="shared" si="32"/>
        <v>3533.9758112388195</v>
      </c>
      <c r="W250" s="8">
        <v>2020</v>
      </c>
      <c r="X250" s="107"/>
    </row>
    <row r="251" spans="1:24" ht="15" customHeight="1" x14ac:dyDescent="0.25">
      <c r="A251" s="5">
        <f t="shared" si="25"/>
        <v>232</v>
      </c>
      <c r="B251" s="23">
        <f t="shared" si="26"/>
        <v>59</v>
      </c>
      <c r="C251" s="3" t="s">
        <v>104</v>
      </c>
      <c r="D251" s="3" t="s">
        <v>551</v>
      </c>
      <c r="E251" s="6">
        <v>1975</v>
      </c>
      <c r="F251" s="6">
        <v>2010</v>
      </c>
      <c r="G251" s="6" t="s">
        <v>62</v>
      </c>
      <c r="H251" s="6">
        <v>4</v>
      </c>
      <c r="I251" s="6">
        <v>6</v>
      </c>
      <c r="J251" s="29">
        <v>5695.5</v>
      </c>
      <c r="K251" s="29">
        <v>4950.6000000000004</v>
      </c>
      <c r="L251" s="29">
        <v>0</v>
      </c>
      <c r="M251" s="7">
        <v>198</v>
      </c>
      <c r="N251" s="27">
        <v>17312743.690000001</v>
      </c>
      <c r="O251" s="21"/>
      <c r="P251" s="1">
        <v>9353044.5199999996</v>
      </c>
      <c r="Q251" s="1"/>
      <c r="R251" s="1">
        <v>1359312.98</v>
      </c>
      <c r="S251" s="1">
        <v>6600386.1900000004</v>
      </c>
      <c r="T251" s="1"/>
      <c r="U251" s="1">
        <f t="shared" si="32"/>
        <v>3497.1000868581586</v>
      </c>
      <c r="V251" s="1">
        <f t="shared" si="32"/>
        <v>3497.1000868581586</v>
      </c>
      <c r="W251" s="8">
        <v>2020</v>
      </c>
      <c r="X251" s="107"/>
    </row>
    <row r="252" spans="1:24" ht="15" customHeight="1" x14ac:dyDescent="0.25">
      <c r="A252" s="5">
        <f t="shared" si="25"/>
        <v>233</v>
      </c>
      <c r="B252" s="23">
        <f t="shared" si="26"/>
        <v>60</v>
      </c>
      <c r="C252" s="3" t="s">
        <v>104</v>
      </c>
      <c r="D252" s="3" t="s">
        <v>552</v>
      </c>
      <c r="E252" s="6">
        <v>1977</v>
      </c>
      <c r="F252" s="6">
        <v>2013</v>
      </c>
      <c r="G252" s="6" t="s">
        <v>62</v>
      </c>
      <c r="H252" s="6">
        <v>4</v>
      </c>
      <c r="I252" s="6">
        <v>4</v>
      </c>
      <c r="J252" s="29">
        <v>3912.5</v>
      </c>
      <c r="K252" s="29">
        <v>3429.3</v>
      </c>
      <c r="L252" s="29">
        <v>0</v>
      </c>
      <c r="M252" s="7">
        <v>156</v>
      </c>
      <c r="N252" s="27">
        <v>375000.83</v>
      </c>
      <c r="O252" s="21"/>
      <c r="P252" s="1"/>
      <c r="Q252" s="1"/>
      <c r="R252" s="1">
        <v>164128.63</v>
      </c>
      <c r="S252" s="1">
        <v>210872.2</v>
      </c>
      <c r="T252" s="1"/>
      <c r="U252" s="1">
        <f t="shared" si="32"/>
        <v>109.3520047823171</v>
      </c>
      <c r="V252" s="1">
        <f t="shared" si="32"/>
        <v>109.3520047823171</v>
      </c>
      <c r="W252" s="8">
        <v>2020</v>
      </c>
      <c r="X252" s="107"/>
    </row>
    <row r="253" spans="1:24" ht="15" customHeight="1" x14ac:dyDescent="0.25">
      <c r="A253" s="5">
        <f t="shared" si="25"/>
        <v>234</v>
      </c>
      <c r="B253" s="23">
        <f t="shared" si="26"/>
        <v>61</v>
      </c>
      <c r="C253" s="3" t="s">
        <v>185</v>
      </c>
      <c r="D253" s="3" t="s">
        <v>571</v>
      </c>
      <c r="E253" s="6">
        <v>1967</v>
      </c>
      <c r="F253" s="6">
        <v>1967</v>
      </c>
      <c r="G253" s="6" t="s">
        <v>50</v>
      </c>
      <c r="H253" s="6">
        <v>2</v>
      </c>
      <c r="I253" s="6">
        <v>2</v>
      </c>
      <c r="J253" s="29">
        <v>572.69000000000005</v>
      </c>
      <c r="K253" s="29">
        <v>524.39</v>
      </c>
      <c r="L253" s="29">
        <v>0</v>
      </c>
      <c r="M253" s="7">
        <v>19</v>
      </c>
      <c r="N253" s="27">
        <v>306790.39</v>
      </c>
      <c r="O253" s="21"/>
      <c r="P253" s="1"/>
      <c r="Q253" s="1"/>
      <c r="R253" s="1">
        <v>120324.67</v>
      </c>
      <c r="S253" s="1">
        <v>186465.72</v>
      </c>
      <c r="T253" s="1"/>
      <c r="U253" s="1">
        <f>$N253/($K253+$L253)</f>
        <v>585.04241118251684</v>
      </c>
      <c r="V253" s="1">
        <f>$N253/($K253+$L253)</f>
        <v>585.04241118251684</v>
      </c>
      <c r="W253" s="8">
        <v>2020</v>
      </c>
      <c r="X253" s="107"/>
    </row>
    <row r="254" spans="1:24" ht="15" customHeight="1" x14ac:dyDescent="0.25">
      <c r="A254" s="5">
        <f t="shared" si="25"/>
        <v>235</v>
      </c>
      <c r="B254" s="23">
        <f t="shared" si="26"/>
        <v>62</v>
      </c>
      <c r="C254" s="3" t="s">
        <v>185</v>
      </c>
      <c r="D254" s="3" t="s">
        <v>572</v>
      </c>
      <c r="E254" s="6">
        <v>1963</v>
      </c>
      <c r="F254" s="6">
        <v>1963</v>
      </c>
      <c r="G254" s="6" t="s">
        <v>50</v>
      </c>
      <c r="H254" s="6">
        <v>2</v>
      </c>
      <c r="I254" s="6">
        <v>2</v>
      </c>
      <c r="J254" s="29">
        <v>550.26</v>
      </c>
      <c r="K254" s="29">
        <v>495.26</v>
      </c>
      <c r="L254" s="29">
        <v>0</v>
      </c>
      <c r="M254" s="7">
        <v>25</v>
      </c>
      <c r="N254" s="27">
        <v>304057.58999999997</v>
      </c>
      <c r="O254" s="21"/>
      <c r="P254" s="1"/>
      <c r="Q254" s="1"/>
      <c r="R254" s="1">
        <v>125269.4</v>
      </c>
      <c r="S254" s="1">
        <v>178788.19</v>
      </c>
      <c r="T254" s="1"/>
      <c r="U254" s="1">
        <f>$N254/($K254+$L254)</f>
        <v>613.93528651617328</v>
      </c>
      <c r="V254" s="1">
        <f>$N254/($K254+$L254)</f>
        <v>613.93528651617328</v>
      </c>
      <c r="W254" s="8">
        <v>2020</v>
      </c>
      <c r="X254" s="107"/>
    </row>
    <row r="255" spans="1:24" ht="15" customHeight="1" x14ac:dyDescent="0.25">
      <c r="A255" s="5">
        <f t="shared" si="25"/>
        <v>236</v>
      </c>
      <c r="B255" s="23">
        <f t="shared" si="26"/>
        <v>63</v>
      </c>
      <c r="C255" s="3" t="s">
        <v>186</v>
      </c>
      <c r="D255" s="3" t="s">
        <v>575</v>
      </c>
      <c r="E255" s="6">
        <v>1969</v>
      </c>
      <c r="F255" s="6">
        <v>1969</v>
      </c>
      <c r="G255" s="6" t="s">
        <v>50</v>
      </c>
      <c r="H255" s="6">
        <v>2</v>
      </c>
      <c r="I255" s="6">
        <v>2</v>
      </c>
      <c r="J255" s="29">
        <v>686.16</v>
      </c>
      <c r="K255" s="29">
        <v>410.21</v>
      </c>
      <c r="L255" s="29">
        <v>216.19</v>
      </c>
      <c r="M255" s="7">
        <v>29</v>
      </c>
      <c r="N255" s="27">
        <v>1859716.19</v>
      </c>
      <c r="O255" s="21"/>
      <c r="P255" s="1">
        <v>1151852.8999999999</v>
      </c>
      <c r="Q255" s="1"/>
      <c r="R255" s="1">
        <v>296886.57</v>
      </c>
      <c r="S255" s="1">
        <v>410976.72</v>
      </c>
      <c r="T255" s="1"/>
      <c r="U255" s="1">
        <f t="shared" ref="U255:V262" si="33">$N255/($K255+$L255)</f>
        <v>2968.8955779054918</v>
      </c>
      <c r="V255" s="1">
        <f t="shared" si="33"/>
        <v>2968.8955779054918</v>
      </c>
      <c r="W255" s="8">
        <v>2020</v>
      </c>
      <c r="X255" s="107"/>
    </row>
    <row r="256" spans="1:24" ht="15" customHeight="1" x14ac:dyDescent="0.25">
      <c r="A256" s="5">
        <f t="shared" si="25"/>
        <v>237</v>
      </c>
      <c r="B256" s="23">
        <f t="shared" si="26"/>
        <v>64</v>
      </c>
      <c r="C256" s="3" t="s">
        <v>186</v>
      </c>
      <c r="D256" s="3" t="s">
        <v>577</v>
      </c>
      <c r="E256" s="6">
        <v>1971</v>
      </c>
      <c r="F256" s="6">
        <v>2009</v>
      </c>
      <c r="G256" s="6" t="s">
        <v>50</v>
      </c>
      <c r="H256" s="6">
        <v>4</v>
      </c>
      <c r="I256" s="6">
        <v>4</v>
      </c>
      <c r="J256" s="29">
        <v>3316.04</v>
      </c>
      <c r="K256" s="29">
        <v>1664.3</v>
      </c>
      <c r="L256" s="29">
        <v>776.54</v>
      </c>
      <c r="M256" s="7">
        <v>114</v>
      </c>
      <c r="N256" s="27">
        <v>176547.92</v>
      </c>
      <c r="O256" s="21"/>
      <c r="P256" s="1"/>
      <c r="Q256" s="1"/>
      <c r="R256" s="1">
        <v>176547.92</v>
      </c>
      <c r="S256" s="1"/>
      <c r="T256" s="1"/>
      <c r="U256" s="1">
        <f t="shared" si="33"/>
        <v>72.330804149391199</v>
      </c>
      <c r="V256" s="1">
        <f t="shared" si="33"/>
        <v>72.330804149391199</v>
      </c>
      <c r="W256" s="8">
        <v>2020</v>
      </c>
      <c r="X256" s="107"/>
    </row>
    <row r="257" spans="1:24" ht="15" customHeight="1" x14ac:dyDescent="0.25">
      <c r="A257" s="5">
        <f t="shared" si="25"/>
        <v>238</v>
      </c>
      <c r="B257" s="23">
        <f t="shared" si="26"/>
        <v>65</v>
      </c>
      <c r="C257" s="3" t="s">
        <v>186</v>
      </c>
      <c r="D257" s="3" t="s">
        <v>578</v>
      </c>
      <c r="E257" s="6">
        <v>1976</v>
      </c>
      <c r="F257" s="6">
        <v>2008</v>
      </c>
      <c r="G257" s="6" t="s">
        <v>50</v>
      </c>
      <c r="H257" s="6">
        <v>4</v>
      </c>
      <c r="I257" s="6">
        <v>4</v>
      </c>
      <c r="J257" s="29">
        <v>4257.32</v>
      </c>
      <c r="K257" s="29">
        <v>2139.8000000000002</v>
      </c>
      <c r="L257" s="29">
        <v>991.08</v>
      </c>
      <c r="M257" s="7">
        <v>124</v>
      </c>
      <c r="N257" s="27">
        <v>746064.43</v>
      </c>
      <c r="O257" s="21"/>
      <c r="P257" s="1"/>
      <c r="Q257" s="1"/>
      <c r="R257" s="1">
        <v>565094.81000000006</v>
      </c>
      <c r="S257" s="1">
        <v>180969.62</v>
      </c>
      <c r="T257" s="1"/>
      <c r="U257" s="1">
        <f t="shared" si="33"/>
        <v>238.29224690821749</v>
      </c>
      <c r="V257" s="1">
        <f t="shared" si="33"/>
        <v>238.29224690821749</v>
      </c>
      <c r="W257" s="8">
        <v>2020</v>
      </c>
      <c r="X257" s="107"/>
    </row>
    <row r="258" spans="1:24" ht="15" customHeight="1" x14ac:dyDescent="0.25">
      <c r="A258" s="5">
        <f t="shared" si="25"/>
        <v>239</v>
      </c>
      <c r="B258" s="23">
        <f t="shared" si="26"/>
        <v>66</v>
      </c>
      <c r="C258" s="3" t="s">
        <v>186</v>
      </c>
      <c r="D258" s="3" t="s">
        <v>579</v>
      </c>
      <c r="E258" s="6">
        <v>1964</v>
      </c>
      <c r="F258" s="6">
        <v>1964</v>
      </c>
      <c r="G258" s="6" t="s">
        <v>50</v>
      </c>
      <c r="H258" s="6">
        <v>2</v>
      </c>
      <c r="I258" s="6">
        <v>2</v>
      </c>
      <c r="J258" s="29">
        <v>643.32000000000005</v>
      </c>
      <c r="K258" s="29">
        <v>377.32</v>
      </c>
      <c r="L258" s="29">
        <v>218.72</v>
      </c>
      <c r="M258" s="7">
        <v>23</v>
      </c>
      <c r="N258" s="27">
        <v>99067.28</v>
      </c>
      <c r="O258" s="21"/>
      <c r="P258" s="1"/>
      <c r="Q258" s="1"/>
      <c r="R258" s="1">
        <v>99067.28</v>
      </c>
      <c r="S258" s="1"/>
      <c r="T258" s="1"/>
      <c r="U258" s="1">
        <f t="shared" si="33"/>
        <v>166.20911348231664</v>
      </c>
      <c r="V258" s="1">
        <f t="shared" si="33"/>
        <v>166.20911348231664</v>
      </c>
      <c r="W258" s="8">
        <v>2020</v>
      </c>
      <c r="X258" s="107"/>
    </row>
    <row r="259" spans="1:24" ht="15" customHeight="1" x14ac:dyDescent="0.25">
      <c r="A259" s="5">
        <f t="shared" si="25"/>
        <v>240</v>
      </c>
      <c r="B259" s="23">
        <f t="shared" si="26"/>
        <v>67</v>
      </c>
      <c r="C259" s="3" t="s">
        <v>186</v>
      </c>
      <c r="D259" s="3" t="s">
        <v>580</v>
      </c>
      <c r="E259" s="6">
        <v>1975</v>
      </c>
      <c r="F259" s="6">
        <v>2008</v>
      </c>
      <c r="G259" s="6" t="s">
        <v>50</v>
      </c>
      <c r="H259" s="6">
        <v>4</v>
      </c>
      <c r="I259" s="6">
        <v>4</v>
      </c>
      <c r="J259" s="29">
        <v>4182.96</v>
      </c>
      <c r="K259" s="29">
        <v>2083.25</v>
      </c>
      <c r="L259" s="29">
        <v>978.37</v>
      </c>
      <c r="M259" s="7">
        <v>135</v>
      </c>
      <c r="N259" s="27">
        <v>624540.24</v>
      </c>
      <c r="O259" s="21"/>
      <c r="P259" s="1"/>
      <c r="Q259" s="1"/>
      <c r="R259" s="1">
        <v>445165.35</v>
      </c>
      <c r="S259" s="1">
        <v>179374.89</v>
      </c>
      <c r="T259" s="1"/>
      <c r="U259" s="1">
        <f t="shared" si="33"/>
        <v>203.99012287612442</v>
      </c>
      <c r="V259" s="1">
        <f t="shared" si="33"/>
        <v>203.99012287612442</v>
      </c>
      <c r="W259" s="8">
        <v>2020</v>
      </c>
      <c r="X259" s="107"/>
    </row>
    <row r="260" spans="1:24" ht="15" customHeight="1" x14ac:dyDescent="0.25">
      <c r="A260" s="5">
        <f t="shared" si="25"/>
        <v>241</v>
      </c>
      <c r="B260" s="23">
        <f t="shared" si="26"/>
        <v>68</v>
      </c>
      <c r="C260" s="3" t="s">
        <v>186</v>
      </c>
      <c r="D260" s="3" t="s">
        <v>581</v>
      </c>
      <c r="E260" s="6">
        <v>1978</v>
      </c>
      <c r="F260" s="6">
        <v>2007</v>
      </c>
      <c r="G260" s="6" t="s">
        <v>50</v>
      </c>
      <c r="H260" s="6">
        <v>4</v>
      </c>
      <c r="I260" s="6">
        <v>4</v>
      </c>
      <c r="J260" s="29">
        <v>3454.2</v>
      </c>
      <c r="K260" s="29">
        <v>1889.6</v>
      </c>
      <c r="L260" s="29">
        <v>843</v>
      </c>
      <c r="M260" s="7">
        <v>110</v>
      </c>
      <c r="N260" s="27">
        <v>660435.43000000005</v>
      </c>
      <c r="O260" s="21"/>
      <c r="P260" s="1"/>
      <c r="Q260" s="1"/>
      <c r="R260" s="1">
        <v>485172.67000000004</v>
      </c>
      <c r="S260" s="1">
        <v>175262.76</v>
      </c>
      <c r="T260" s="1"/>
      <c r="U260" s="1">
        <f t="shared" si="33"/>
        <v>241.68756129693335</v>
      </c>
      <c r="V260" s="1">
        <f t="shared" si="33"/>
        <v>241.68756129693335</v>
      </c>
      <c r="W260" s="8">
        <v>2020</v>
      </c>
      <c r="X260" s="107"/>
    </row>
    <row r="261" spans="1:24" ht="15" customHeight="1" x14ac:dyDescent="0.25">
      <c r="A261" s="5">
        <f t="shared" si="25"/>
        <v>242</v>
      </c>
      <c r="B261" s="23">
        <f t="shared" si="26"/>
        <v>69</v>
      </c>
      <c r="C261" s="3" t="s">
        <v>186</v>
      </c>
      <c r="D261" s="3" t="s">
        <v>582</v>
      </c>
      <c r="E261" s="6">
        <v>1964</v>
      </c>
      <c r="F261" s="6">
        <v>1964</v>
      </c>
      <c r="G261" s="6" t="s">
        <v>50</v>
      </c>
      <c r="H261" s="6">
        <v>2</v>
      </c>
      <c r="I261" s="6">
        <v>2</v>
      </c>
      <c r="J261" s="29">
        <v>848.81</v>
      </c>
      <c r="K261" s="29">
        <v>359.96</v>
      </c>
      <c r="L261" s="29">
        <v>255.31</v>
      </c>
      <c r="M261" s="7">
        <v>26</v>
      </c>
      <c r="N261" s="27">
        <v>100860.31</v>
      </c>
      <c r="O261" s="21"/>
      <c r="P261" s="1"/>
      <c r="Q261" s="1"/>
      <c r="R261" s="1">
        <v>100860.31</v>
      </c>
      <c r="S261" s="1"/>
      <c r="T261" s="1"/>
      <c r="U261" s="1">
        <f t="shared" si="33"/>
        <v>163.92853543972566</v>
      </c>
      <c r="V261" s="1">
        <f t="shared" si="33"/>
        <v>163.92853543972566</v>
      </c>
      <c r="W261" s="8">
        <v>2020</v>
      </c>
      <c r="X261" s="107"/>
    </row>
    <row r="262" spans="1:24" ht="15" customHeight="1" x14ac:dyDescent="0.25">
      <c r="A262" s="5">
        <f t="shared" si="25"/>
        <v>243</v>
      </c>
      <c r="B262" s="23">
        <f t="shared" si="26"/>
        <v>70</v>
      </c>
      <c r="C262" s="3" t="s">
        <v>186</v>
      </c>
      <c r="D262" s="3" t="s">
        <v>583</v>
      </c>
      <c r="E262" s="6">
        <v>1962</v>
      </c>
      <c r="F262" s="6">
        <v>2017</v>
      </c>
      <c r="G262" s="6" t="s">
        <v>50</v>
      </c>
      <c r="H262" s="6">
        <v>2</v>
      </c>
      <c r="I262" s="6">
        <v>2</v>
      </c>
      <c r="J262" s="29">
        <v>1087.26</v>
      </c>
      <c r="K262" s="29">
        <v>386</v>
      </c>
      <c r="L262" s="29">
        <v>254.58</v>
      </c>
      <c r="M262" s="7">
        <v>29</v>
      </c>
      <c r="N262" s="27">
        <v>132948.29999999999</v>
      </c>
      <c r="O262" s="21"/>
      <c r="P262" s="1"/>
      <c r="Q262" s="1"/>
      <c r="R262" s="1">
        <v>132948.29999999999</v>
      </c>
      <c r="S262" s="1"/>
      <c r="T262" s="1"/>
      <c r="U262" s="1">
        <f t="shared" si="33"/>
        <v>207.54363233319802</v>
      </c>
      <c r="V262" s="1">
        <f t="shared" si="33"/>
        <v>207.54363233319802</v>
      </c>
      <c r="W262" s="8">
        <v>2020</v>
      </c>
      <c r="X262" s="107"/>
    </row>
    <row r="263" spans="1:24" ht="15" customHeight="1" x14ac:dyDescent="0.25">
      <c r="A263" s="5">
        <f t="shared" si="25"/>
        <v>244</v>
      </c>
      <c r="B263" s="23">
        <f t="shared" si="26"/>
        <v>71</v>
      </c>
      <c r="C263" s="3" t="s">
        <v>186</v>
      </c>
      <c r="D263" s="3" t="s">
        <v>195</v>
      </c>
      <c r="E263" s="6">
        <v>1961</v>
      </c>
      <c r="F263" s="6">
        <v>2004</v>
      </c>
      <c r="G263" s="6" t="s">
        <v>50</v>
      </c>
      <c r="H263" s="6">
        <v>2</v>
      </c>
      <c r="I263" s="6">
        <v>2</v>
      </c>
      <c r="J263" s="29">
        <v>1023.9</v>
      </c>
      <c r="K263" s="29">
        <v>614.54</v>
      </c>
      <c r="L263" s="29">
        <v>0</v>
      </c>
      <c r="M263" s="7">
        <v>19</v>
      </c>
      <c r="N263" s="27">
        <v>361349.05</v>
      </c>
      <c r="O263" s="21"/>
      <c r="P263" s="1">
        <v>252944.33</v>
      </c>
      <c r="Q263" s="1"/>
      <c r="R263" s="1">
        <v>108404.72</v>
      </c>
      <c r="S263" s="1"/>
      <c r="T263" s="1"/>
      <c r="U263" s="1">
        <f>$N263/($K263+$L263)</f>
        <v>587.99923520031246</v>
      </c>
      <c r="V263" s="1">
        <f>$N263/($K263+$L263)</f>
        <v>587.99923520031246</v>
      </c>
      <c r="W263" s="8">
        <v>2020</v>
      </c>
      <c r="X263" s="107"/>
    </row>
    <row r="264" spans="1:24" ht="15" customHeight="1" x14ac:dyDescent="0.25">
      <c r="A264" s="5">
        <f t="shared" si="25"/>
        <v>245</v>
      </c>
      <c r="B264" s="23">
        <f t="shared" si="26"/>
        <v>72</v>
      </c>
      <c r="C264" s="3" t="s">
        <v>212</v>
      </c>
      <c r="D264" s="3" t="s">
        <v>216</v>
      </c>
      <c r="E264" s="6">
        <v>1976</v>
      </c>
      <c r="F264" s="6">
        <v>1976</v>
      </c>
      <c r="G264" s="6" t="s">
        <v>50</v>
      </c>
      <c r="H264" s="6">
        <v>3</v>
      </c>
      <c r="I264" s="6">
        <v>4</v>
      </c>
      <c r="J264" s="29">
        <v>2192.3000000000002</v>
      </c>
      <c r="K264" s="29">
        <v>2028.5</v>
      </c>
      <c r="L264" s="29">
        <v>0</v>
      </c>
      <c r="M264" s="7">
        <v>85</v>
      </c>
      <c r="N264" s="27">
        <v>1484346.91</v>
      </c>
      <c r="O264" s="21"/>
      <c r="P264" s="1">
        <v>1320683.47</v>
      </c>
      <c r="Q264" s="1"/>
      <c r="R264" s="1">
        <v>163663.44</v>
      </c>
      <c r="S264" s="1">
        <v>0</v>
      </c>
      <c r="T264" s="1"/>
      <c r="U264" s="1">
        <f t="shared" ref="U264:V267" si="34">$N264/($K264+$L264)</f>
        <v>731.74607345329059</v>
      </c>
      <c r="V264" s="1">
        <f t="shared" si="34"/>
        <v>731.74607345329059</v>
      </c>
      <c r="W264" s="8">
        <v>2020</v>
      </c>
      <c r="X264" s="107"/>
    </row>
    <row r="265" spans="1:24" ht="15" customHeight="1" x14ac:dyDescent="0.25">
      <c r="A265" s="5">
        <f t="shared" si="25"/>
        <v>246</v>
      </c>
      <c r="B265" s="23">
        <f t="shared" si="26"/>
        <v>73</v>
      </c>
      <c r="C265" s="3" t="s">
        <v>619</v>
      </c>
      <c r="D265" s="3" t="s">
        <v>620</v>
      </c>
      <c r="E265" s="6">
        <v>1980</v>
      </c>
      <c r="F265" s="6">
        <v>2013</v>
      </c>
      <c r="G265" s="6" t="s">
        <v>50</v>
      </c>
      <c r="H265" s="6">
        <v>5</v>
      </c>
      <c r="I265" s="6">
        <v>4</v>
      </c>
      <c r="J265" s="29">
        <v>3517.3</v>
      </c>
      <c r="K265" s="29">
        <v>2476.6</v>
      </c>
      <c r="L265" s="29">
        <v>670.3</v>
      </c>
      <c r="M265" s="7">
        <v>55</v>
      </c>
      <c r="N265" s="27">
        <v>6562020.1400000006</v>
      </c>
      <c r="O265" s="21"/>
      <c r="P265" s="1">
        <v>4403881.03</v>
      </c>
      <c r="Q265" s="1"/>
      <c r="R265" s="1"/>
      <c r="S265" s="1">
        <v>2158139.11</v>
      </c>
      <c r="T265" s="1"/>
      <c r="U265" s="1">
        <f t="shared" si="34"/>
        <v>2085.2331310178274</v>
      </c>
      <c r="V265" s="1">
        <f t="shared" si="34"/>
        <v>2085.2331310178274</v>
      </c>
      <c r="W265" s="8">
        <v>2020</v>
      </c>
      <c r="X265" s="107"/>
    </row>
    <row r="266" spans="1:24" ht="15" customHeight="1" x14ac:dyDescent="0.25">
      <c r="A266" s="5">
        <f t="shared" si="25"/>
        <v>247</v>
      </c>
      <c r="B266" s="23">
        <f t="shared" si="26"/>
        <v>74</v>
      </c>
      <c r="C266" s="3" t="s">
        <v>218</v>
      </c>
      <c r="D266" s="3" t="s">
        <v>621</v>
      </c>
      <c r="E266" s="6">
        <v>1973</v>
      </c>
      <c r="F266" s="6">
        <v>1973</v>
      </c>
      <c r="G266" s="6" t="s">
        <v>65</v>
      </c>
      <c r="H266" s="6">
        <v>2</v>
      </c>
      <c r="I266" s="6">
        <v>1</v>
      </c>
      <c r="J266" s="29">
        <v>398</v>
      </c>
      <c r="K266" s="29">
        <v>363.9</v>
      </c>
      <c r="L266" s="29">
        <v>0</v>
      </c>
      <c r="M266" s="7">
        <v>14</v>
      </c>
      <c r="N266" s="27">
        <v>5510588.0800000001</v>
      </c>
      <c r="O266" s="21"/>
      <c r="P266" s="1">
        <v>5200287.08</v>
      </c>
      <c r="Q266" s="1"/>
      <c r="R266" s="1">
        <v>66205.58</v>
      </c>
      <c r="S266" s="1">
        <v>244095.41999999998</v>
      </c>
      <c r="T266" s="29"/>
      <c r="U266" s="1">
        <f t="shared" si="34"/>
        <v>15143.138444627646</v>
      </c>
      <c r="V266" s="1">
        <f t="shared" si="34"/>
        <v>15143.138444627646</v>
      </c>
      <c r="W266" s="8">
        <v>2020</v>
      </c>
      <c r="X266" s="107"/>
    </row>
    <row r="267" spans="1:24" ht="15" customHeight="1" x14ac:dyDescent="0.25">
      <c r="A267" s="5">
        <f t="shared" si="25"/>
        <v>248</v>
      </c>
      <c r="B267" s="23">
        <f t="shared" si="26"/>
        <v>75</v>
      </c>
      <c r="C267" s="3" t="s">
        <v>218</v>
      </c>
      <c r="D267" s="3" t="s">
        <v>622</v>
      </c>
      <c r="E267" s="6">
        <v>1973</v>
      </c>
      <c r="F267" s="6">
        <v>1973</v>
      </c>
      <c r="G267" s="6" t="s">
        <v>65</v>
      </c>
      <c r="H267" s="6">
        <v>2</v>
      </c>
      <c r="I267" s="6">
        <v>1</v>
      </c>
      <c r="J267" s="29">
        <v>827.6</v>
      </c>
      <c r="K267" s="29">
        <v>730.8</v>
      </c>
      <c r="L267" s="29">
        <v>0</v>
      </c>
      <c r="M267" s="7">
        <v>29</v>
      </c>
      <c r="N267" s="27">
        <v>8305094.9100000001</v>
      </c>
      <c r="O267" s="21"/>
      <c r="P267" s="1">
        <v>7714105.2300000004</v>
      </c>
      <c r="Q267" s="1"/>
      <c r="R267" s="1">
        <v>108928.96000000001</v>
      </c>
      <c r="S267" s="1">
        <v>482060.72</v>
      </c>
      <c r="T267" s="29"/>
      <c r="U267" s="1">
        <f t="shared" si="34"/>
        <v>11364.388218390806</v>
      </c>
      <c r="V267" s="1">
        <f t="shared" si="34"/>
        <v>11364.388218390806</v>
      </c>
      <c r="W267" s="8">
        <v>2020</v>
      </c>
      <c r="X267" s="107"/>
    </row>
    <row r="268" spans="1:24" ht="15" customHeight="1" x14ac:dyDescent="0.25">
      <c r="A268" s="5">
        <f t="shared" si="25"/>
        <v>249</v>
      </c>
      <c r="B268" s="23">
        <f t="shared" si="26"/>
        <v>76</v>
      </c>
      <c r="C268" s="3" t="s">
        <v>56</v>
      </c>
      <c r="D268" s="3" t="s">
        <v>624</v>
      </c>
      <c r="E268" s="6">
        <v>1967</v>
      </c>
      <c r="F268" s="6">
        <v>1967</v>
      </c>
      <c r="G268" s="6" t="s">
        <v>50</v>
      </c>
      <c r="H268" s="6">
        <v>3</v>
      </c>
      <c r="I268" s="6">
        <v>3</v>
      </c>
      <c r="J268" s="29">
        <v>996.5</v>
      </c>
      <c r="K268" s="29">
        <v>839.9</v>
      </c>
      <c r="L268" s="29">
        <v>156.6</v>
      </c>
      <c r="M268" s="7">
        <v>34</v>
      </c>
      <c r="N268" s="27">
        <v>326562.28000000003</v>
      </c>
      <c r="O268" s="21"/>
      <c r="P268" s="1">
        <v>171769.42</v>
      </c>
      <c r="Q268" s="1"/>
      <c r="R268" s="1">
        <v>27277.1</v>
      </c>
      <c r="S268" s="1">
        <v>127515.76</v>
      </c>
      <c r="T268" s="1"/>
      <c r="U268" s="1">
        <f t="shared" ref="U268:V271" si="35">$N268/($K268+$L268)</f>
        <v>327.70926241846468</v>
      </c>
      <c r="V268" s="1">
        <f t="shared" si="35"/>
        <v>327.70926241846468</v>
      </c>
      <c r="W268" s="8">
        <v>2020</v>
      </c>
      <c r="X268" s="107"/>
    </row>
    <row r="269" spans="1:24" ht="15" customHeight="1" x14ac:dyDescent="0.25">
      <c r="A269" s="5">
        <f t="shared" si="25"/>
        <v>250</v>
      </c>
      <c r="B269" s="23">
        <f t="shared" si="26"/>
        <v>77</v>
      </c>
      <c r="C269" s="3" t="s">
        <v>56</v>
      </c>
      <c r="D269" s="3" t="s">
        <v>625</v>
      </c>
      <c r="E269" s="6">
        <v>1967</v>
      </c>
      <c r="F269" s="6">
        <v>1967</v>
      </c>
      <c r="G269" s="6" t="s">
        <v>50</v>
      </c>
      <c r="H269" s="6">
        <v>3</v>
      </c>
      <c r="I269" s="6">
        <v>2</v>
      </c>
      <c r="J269" s="29">
        <v>1028</v>
      </c>
      <c r="K269" s="29">
        <v>716.2</v>
      </c>
      <c r="L269" s="29">
        <v>311.8</v>
      </c>
      <c r="M269" s="7">
        <v>24</v>
      </c>
      <c r="N269" s="27">
        <v>268281.18</v>
      </c>
      <c r="O269" s="21"/>
      <c r="P269" s="1">
        <v>0</v>
      </c>
      <c r="Q269" s="1"/>
      <c r="R269" s="1">
        <v>58868.95</v>
      </c>
      <c r="S269" s="1">
        <v>209412.23</v>
      </c>
      <c r="T269" s="1"/>
      <c r="U269" s="1">
        <f t="shared" si="35"/>
        <v>260.97391050583656</v>
      </c>
      <c r="V269" s="1">
        <f t="shared" si="35"/>
        <v>260.97391050583656</v>
      </c>
      <c r="W269" s="8">
        <v>2020</v>
      </c>
      <c r="X269" s="107"/>
    </row>
    <row r="270" spans="1:24" ht="15" customHeight="1" x14ac:dyDescent="0.25">
      <c r="A270" s="5">
        <f t="shared" si="25"/>
        <v>251</v>
      </c>
      <c r="B270" s="23">
        <f t="shared" si="26"/>
        <v>78</v>
      </c>
      <c r="C270" s="3" t="s">
        <v>56</v>
      </c>
      <c r="D270" s="3" t="s">
        <v>626</v>
      </c>
      <c r="E270" s="6">
        <v>1965</v>
      </c>
      <c r="F270" s="6">
        <v>1965</v>
      </c>
      <c r="G270" s="6" t="s">
        <v>50</v>
      </c>
      <c r="H270" s="6">
        <v>3</v>
      </c>
      <c r="I270" s="6">
        <v>2</v>
      </c>
      <c r="J270" s="29">
        <v>996.3</v>
      </c>
      <c r="K270" s="29">
        <v>727.3</v>
      </c>
      <c r="L270" s="29">
        <v>269</v>
      </c>
      <c r="M270" s="7">
        <v>30</v>
      </c>
      <c r="N270" s="27">
        <v>260591.49</v>
      </c>
      <c r="O270" s="21"/>
      <c r="P270" s="1">
        <v>0</v>
      </c>
      <c r="Q270" s="1"/>
      <c r="R270" s="1">
        <v>114378.7</v>
      </c>
      <c r="S270" s="1">
        <v>146212.79</v>
      </c>
      <c r="T270" s="1"/>
      <c r="U270" s="1">
        <f t="shared" si="35"/>
        <v>261.55925925925925</v>
      </c>
      <c r="V270" s="1">
        <f t="shared" si="35"/>
        <v>261.55925925925925</v>
      </c>
      <c r="W270" s="8">
        <v>2020</v>
      </c>
      <c r="X270" s="107"/>
    </row>
    <row r="271" spans="1:24" ht="15" customHeight="1" x14ac:dyDescent="0.25">
      <c r="A271" s="5">
        <f t="shared" si="25"/>
        <v>252</v>
      </c>
      <c r="B271" s="23">
        <f t="shared" si="26"/>
        <v>79</v>
      </c>
      <c r="C271" s="3" t="s">
        <v>56</v>
      </c>
      <c r="D271" s="3" t="s">
        <v>627</v>
      </c>
      <c r="E271" s="6">
        <v>1964</v>
      </c>
      <c r="F271" s="6">
        <v>1964</v>
      </c>
      <c r="G271" s="6" t="s">
        <v>50</v>
      </c>
      <c r="H271" s="6">
        <v>3</v>
      </c>
      <c r="I271" s="6">
        <v>2</v>
      </c>
      <c r="J271" s="29">
        <v>990.6</v>
      </c>
      <c r="K271" s="29">
        <v>841.5</v>
      </c>
      <c r="L271" s="29">
        <v>149.1</v>
      </c>
      <c r="M271" s="7">
        <v>42</v>
      </c>
      <c r="N271" s="27">
        <v>259531.62</v>
      </c>
      <c r="O271" s="21"/>
      <c r="P271" s="1">
        <v>0</v>
      </c>
      <c r="Q271" s="1"/>
      <c r="R271" s="1">
        <v>113359.85</v>
      </c>
      <c r="S271" s="1">
        <v>146171.76999999999</v>
      </c>
      <c r="T271" s="1"/>
      <c r="U271" s="1">
        <f t="shared" si="35"/>
        <v>261.99436705027256</v>
      </c>
      <c r="V271" s="1">
        <f t="shared" si="35"/>
        <v>261.99436705027256</v>
      </c>
      <c r="W271" s="8">
        <v>2020</v>
      </c>
      <c r="X271" s="107"/>
    </row>
    <row r="272" spans="1:24" ht="15" customHeight="1" x14ac:dyDescent="0.25">
      <c r="A272" s="5">
        <f t="shared" si="25"/>
        <v>253</v>
      </c>
      <c r="B272" s="23">
        <f t="shared" si="26"/>
        <v>80</v>
      </c>
      <c r="C272" s="3" t="s">
        <v>640</v>
      </c>
      <c r="D272" s="3" t="s">
        <v>642</v>
      </c>
      <c r="E272" s="6">
        <v>1971</v>
      </c>
      <c r="F272" s="6">
        <v>2011</v>
      </c>
      <c r="G272" s="6" t="s">
        <v>50</v>
      </c>
      <c r="H272" s="6">
        <v>4</v>
      </c>
      <c r="I272" s="6">
        <v>2</v>
      </c>
      <c r="J272" s="29">
        <v>1556.4</v>
      </c>
      <c r="K272" s="29">
        <v>1417.3</v>
      </c>
      <c r="L272" s="29">
        <v>0</v>
      </c>
      <c r="M272" s="7">
        <v>70</v>
      </c>
      <c r="N272" s="27">
        <v>930558.03</v>
      </c>
      <c r="O272" s="21"/>
      <c r="P272" s="1">
        <v>481280.05</v>
      </c>
      <c r="Q272" s="1"/>
      <c r="R272" s="1">
        <v>58082.58</v>
      </c>
      <c r="S272" s="1">
        <v>391195.4</v>
      </c>
      <c r="T272" s="1"/>
      <c r="U272" s="1">
        <f t="shared" ref="U272:V276" si="36">$N272/($K272+$L272)</f>
        <v>656.5709659211177</v>
      </c>
      <c r="V272" s="1">
        <f t="shared" si="36"/>
        <v>656.5709659211177</v>
      </c>
      <c r="W272" s="8">
        <v>2020</v>
      </c>
      <c r="X272" s="107"/>
    </row>
    <row r="273" spans="1:24" ht="15" customHeight="1" x14ac:dyDescent="0.25">
      <c r="A273" s="5">
        <f t="shared" si="25"/>
        <v>254</v>
      </c>
      <c r="B273" s="23">
        <f t="shared" si="26"/>
        <v>81</v>
      </c>
      <c r="C273" s="3" t="s">
        <v>59</v>
      </c>
      <c r="D273" s="3" t="s">
        <v>643</v>
      </c>
      <c r="E273" s="6">
        <v>1993</v>
      </c>
      <c r="F273" s="6">
        <v>2015</v>
      </c>
      <c r="G273" s="6" t="s">
        <v>50</v>
      </c>
      <c r="H273" s="6">
        <v>4</v>
      </c>
      <c r="I273" s="6">
        <v>2</v>
      </c>
      <c r="J273" s="29">
        <v>2573</v>
      </c>
      <c r="K273" s="29">
        <v>1774.7</v>
      </c>
      <c r="L273" s="29">
        <v>584.1</v>
      </c>
      <c r="M273" s="7">
        <v>79</v>
      </c>
      <c r="N273" s="27">
        <v>8211817.7699999996</v>
      </c>
      <c r="O273" s="21"/>
      <c r="P273" s="1">
        <v>2610977.65</v>
      </c>
      <c r="Q273" s="1"/>
      <c r="R273" s="1">
        <v>657725.71</v>
      </c>
      <c r="S273" s="1">
        <v>4943114.41</v>
      </c>
      <c r="T273" s="1"/>
      <c r="U273" s="1">
        <f t="shared" si="36"/>
        <v>3481.3539808377136</v>
      </c>
      <c r="V273" s="1">
        <f t="shared" si="36"/>
        <v>3481.3539808377136</v>
      </c>
      <c r="W273" s="8">
        <v>2020</v>
      </c>
      <c r="X273" s="107"/>
    </row>
    <row r="274" spans="1:24" ht="15" customHeight="1" x14ac:dyDescent="0.25">
      <c r="A274" s="5">
        <f t="shared" si="25"/>
        <v>255</v>
      </c>
      <c r="B274" s="23">
        <f t="shared" si="26"/>
        <v>82</v>
      </c>
      <c r="C274" s="3" t="s">
        <v>59</v>
      </c>
      <c r="D274" s="3" t="s">
        <v>648</v>
      </c>
      <c r="E274" s="6">
        <v>1992</v>
      </c>
      <c r="F274" s="6">
        <v>2016</v>
      </c>
      <c r="G274" s="6" t="s">
        <v>50</v>
      </c>
      <c r="H274" s="6">
        <v>9</v>
      </c>
      <c r="I274" s="6">
        <v>1</v>
      </c>
      <c r="J274" s="29">
        <v>2269.1999999999998</v>
      </c>
      <c r="K274" s="29">
        <v>2007.2</v>
      </c>
      <c r="L274" s="29">
        <v>0</v>
      </c>
      <c r="M274" s="7">
        <v>82</v>
      </c>
      <c r="N274" s="27">
        <v>2666487.9300000002</v>
      </c>
      <c r="O274" s="21"/>
      <c r="P274" s="1"/>
      <c r="Q274" s="1"/>
      <c r="R274" s="1">
        <v>319790.68</v>
      </c>
      <c r="S274" s="1">
        <v>2346697.25</v>
      </c>
      <c r="T274" s="29"/>
      <c r="U274" s="1">
        <f t="shared" si="36"/>
        <v>1328.4615035870866</v>
      </c>
      <c r="V274" s="1">
        <f t="shared" si="36"/>
        <v>1328.4615035870866</v>
      </c>
      <c r="W274" s="8">
        <v>2020</v>
      </c>
      <c r="X274" s="107"/>
    </row>
    <row r="275" spans="1:24" ht="15" customHeight="1" x14ac:dyDescent="0.25">
      <c r="A275" s="5">
        <f t="shared" si="25"/>
        <v>256</v>
      </c>
      <c r="B275" s="23">
        <f t="shared" si="26"/>
        <v>83</v>
      </c>
      <c r="C275" s="3" t="s">
        <v>59</v>
      </c>
      <c r="D275" s="3" t="s">
        <v>649</v>
      </c>
      <c r="E275" s="6">
        <v>1965</v>
      </c>
      <c r="F275" s="6">
        <v>1965</v>
      </c>
      <c r="G275" s="6" t="s">
        <v>50</v>
      </c>
      <c r="H275" s="6">
        <v>3</v>
      </c>
      <c r="I275" s="6">
        <v>2</v>
      </c>
      <c r="J275" s="29">
        <v>963.2</v>
      </c>
      <c r="K275" s="29">
        <v>243.8</v>
      </c>
      <c r="L275" s="29">
        <v>706.7</v>
      </c>
      <c r="M275" s="7">
        <v>46</v>
      </c>
      <c r="N275" s="27">
        <v>3109906.96</v>
      </c>
      <c r="O275" s="21"/>
      <c r="P275" s="1">
        <v>1789522.33</v>
      </c>
      <c r="Q275" s="1"/>
      <c r="R275" s="1">
        <v>204381.46</v>
      </c>
      <c r="S275" s="1">
        <v>1116003.17</v>
      </c>
      <c r="T275" s="1"/>
      <c r="U275" s="1">
        <f t="shared" si="36"/>
        <v>3271.8642398737506</v>
      </c>
      <c r="V275" s="1">
        <f t="shared" si="36"/>
        <v>3271.8642398737506</v>
      </c>
      <c r="W275" s="8">
        <v>2020</v>
      </c>
      <c r="X275" s="107"/>
    </row>
    <row r="276" spans="1:24" ht="15" customHeight="1" x14ac:dyDescent="0.25">
      <c r="A276" s="5">
        <f t="shared" si="25"/>
        <v>257</v>
      </c>
      <c r="B276" s="23">
        <f t="shared" si="26"/>
        <v>84</v>
      </c>
      <c r="C276" s="3" t="s">
        <v>59</v>
      </c>
      <c r="D276" s="3" t="s">
        <v>652</v>
      </c>
      <c r="E276" s="6">
        <v>1992</v>
      </c>
      <c r="F276" s="6">
        <v>2015</v>
      </c>
      <c r="G276" s="6" t="s">
        <v>50</v>
      </c>
      <c r="H276" s="6">
        <v>9</v>
      </c>
      <c r="I276" s="6">
        <v>3</v>
      </c>
      <c r="J276" s="29">
        <v>6872</v>
      </c>
      <c r="K276" s="29">
        <v>6025.9</v>
      </c>
      <c r="L276" s="29">
        <v>0</v>
      </c>
      <c r="M276" s="7">
        <v>259</v>
      </c>
      <c r="N276" s="27">
        <v>2656237.7200000002</v>
      </c>
      <c r="O276" s="21"/>
      <c r="P276" s="1">
        <v>1859366.4000000004</v>
      </c>
      <c r="Q276" s="1"/>
      <c r="R276" s="1"/>
      <c r="S276" s="1">
        <v>796871.32</v>
      </c>
      <c r="T276" s="29"/>
      <c r="U276" s="1">
        <f t="shared" si="36"/>
        <v>440.80348495660405</v>
      </c>
      <c r="V276" s="1">
        <f t="shared" si="36"/>
        <v>440.80348495660405</v>
      </c>
      <c r="W276" s="8">
        <v>2020</v>
      </c>
      <c r="X276" s="107"/>
    </row>
    <row r="277" spans="1:24" ht="15" customHeight="1" x14ac:dyDescent="0.25">
      <c r="A277" s="5">
        <f t="shared" ref="A277:A285" si="37">+A276+1</f>
        <v>258</v>
      </c>
      <c r="B277" s="23">
        <f t="shared" ref="B277:B285" si="38">+B276+1</f>
        <v>85</v>
      </c>
      <c r="C277" s="3" t="s">
        <v>59</v>
      </c>
      <c r="D277" s="3" t="s">
        <v>656</v>
      </c>
      <c r="E277" s="6">
        <v>1993</v>
      </c>
      <c r="F277" s="6">
        <v>2014</v>
      </c>
      <c r="G277" s="6" t="s">
        <v>50</v>
      </c>
      <c r="H277" s="6">
        <v>9</v>
      </c>
      <c r="I277" s="6">
        <v>1</v>
      </c>
      <c r="J277" s="29">
        <v>2553.4</v>
      </c>
      <c r="K277" s="29">
        <v>2126.1</v>
      </c>
      <c r="L277" s="29">
        <v>0</v>
      </c>
      <c r="M277" s="7">
        <v>78</v>
      </c>
      <c r="N277" s="27">
        <v>901358.9</v>
      </c>
      <c r="O277" s="21"/>
      <c r="P277" s="1">
        <v>521054.65</v>
      </c>
      <c r="Q277" s="1"/>
      <c r="R277" s="1">
        <v>79353.740000000005</v>
      </c>
      <c r="S277" s="1">
        <v>300950.51</v>
      </c>
      <c r="T277" s="29"/>
      <c r="U277" s="1">
        <f t="shared" ref="U277:V281" si="39">$N277/($K277+$L277)</f>
        <v>423.9494379380086</v>
      </c>
      <c r="V277" s="1">
        <f t="shared" si="39"/>
        <v>423.9494379380086</v>
      </c>
      <c r="W277" s="8">
        <v>2020</v>
      </c>
      <c r="X277" s="107"/>
    </row>
    <row r="278" spans="1:24" ht="15" customHeight="1" x14ac:dyDescent="0.25">
      <c r="A278" s="5">
        <f t="shared" si="37"/>
        <v>259</v>
      </c>
      <c r="B278" s="23">
        <f t="shared" si="38"/>
        <v>86</v>
      </c>
      <c r="C278" s="3" t="s">
        <v>269</v>
      </c>
      <c r="D278" s="3" t="s">
        <v>657</v>
      </c>
      <c r="E278" s="6">
        <v>1990</v>
      </c>
      <c r="F278" s="6">
        <v>2013</v>
      </c>
      <c r="G278" s="6" t="s">
        <v>62</v>
      </c>
      <c r="H278" s="6">
        <v>5</v>
      </c>
      <c r="I278" s="6">
        <v>8</v>
      </c>
      <c r="J278" s="29">
        <v>8010.3</v>
      </c>
      <c r="K278" s="29">
        <v>7254.7</v>
      </c>
      <c r="L278" s="29">
        <v>0</v>
      </c>
      <c r="M278" s="7">
        <v>330</v>
      </c>
      <c r="N278" s="27">
        <v>5276079.82</v>
      </c>
      <c r="O278" s="21"/>
      <c r="P278" s="1"/>
      <c r="Q278" s="1"/>
      <c r="R278" s="1">
        <v>2059406.94</v>
      </c>
      <c r="S278" s="1">
        <v>3216672.88</v>
      </c>
      <c r="T278" s="1"/>
      <c r="U278" s="1">
        <f t="shared" si="39"/>
        <v>727.26368009704061</v>
      </c>
      <c r="V278" s="1">
        <f t="shared" si="39"/>
        <v>727.26368009704061</v>
      </c>
      <c r="W278" s="8">
        <v>2020</v>
      </c>
      <c r="X278" s="107"/>
    </row>
    <row r="279" spans="1:24" ht="15" customHeight="1" x14ac:dyDescent="0.25">
      <c r="A279" s="5">
        <f t="shared" si="37"/>
        <v>260</v>
      </c>
      <c r="B279" s="23">
        <f t="shared" si="38"/>
        <v>87</v>
      </c>
      <c r="C279" s="3" t="s">
        <v>277</v>
      </c>
      <c r="D279" s="3" t="s">
        <v>664</v>
      </c>
      <c r="E279" s="6">
        <v>1990</v>
      </c>
      <c r="F279" s="6">
        <v>1990</v>
      </c>
      <c r="G279" s="6" t="s">
        <v>50</v>
      </c>
      <c r="H279" s="6">
        <v>6</v>
      </c>
      <c r="I279" s="6">
        <v>2</v>
      </c>
      <c r="J279" s="29">
        <v>2986.24</v>
      </c>
      <c r="K279" s="29">
        <v>2169.04</v>
      </c>
      <c r="L279" s="29">
        <v>0</v>
      </c>
      <c r="M279" s="7">
        <v>93</v>
      </c>
      <c r="N279" s="27">
        <v>1822567.78</v>
      </c>
      <c r="O279" s="21"/>
      <c r="P279" s="1"/>
      <c r="Q279" s="1"/>
      <c r="R279" s="1">
        <v>696959.28</v>
      </c>
      <c r="S279" s="1">
        <v>1125608.5</v>
      </c>
      <c r="T279" s="1"/>
      <c r="U279" s="1">
        <f t="shared" si="39"/>
        <v>840.26471618780658</v>
      </c>
      <c r="V279" s="1">
        <f t="shared" si="39"/>
        <v>840.26471618780658</v>
      </c>
      <c r="W279" s="8">
        <v>2020</v>
      </c>
      <c r="X279" s="107"/>
    </row>
    <row r="280" spans="1:24" ht="15" customHeight="1" x14ac:dyDescent="0.25">
      <c r="A280" s="5">
        <f t="shared" si="37"/>
        <v>261</v>
      </c>
      <c r="B280" s="23">
        <f t="shared" si="38"/>
        <v>88</v>
      </c>
      <c r="C280" s="3" t="s">
        <v>297</v>
      </c>
      <c r="D280" s="3" t="s">
        <v>670</v>
      </c>
      <c r="E280" s="6">
        <v>1987</v>
      </c>
      <c r="F280" s="6">
        <v>2013</v>
      </c>
      <c r="G280" s="6" t="s">
        <v>50</v>
      </c>
      <c r="H280" s="6">
        <v>3</v>
      </c>
      <c r="I280" s="6">
        <v>1</v>
      </c>
      <c r="J280" s="29">
        <v>726.4</v>
      </c>
      <c r="K280" s="29">
        <v>726.4</v>
      </c>
      <c r="L280" s="29">
        <v>0</v>
      </c>
      <c r="M280" s="7">
        <v>20</v>
      </c>
      <c r="N280" s="27">
        <v>1889186.09</v>
      </c>
      <c r="O280" s="21"/>
      <c r="P280" s="1">
        <v>1490434.72</v>
      </c>
      <c r="Q280" s="1"/>
      <c r="R280" s="1">
        <v>70487.320000000007</v>
      </c>
      <c r="S280" s="1">
        <v>328264.05</v>
      </c>
      <c r="T280" s="1"/>
      <c r="U280" s="1">
        <f t="shared" si="39"/>
        <v>2600.7517758810573</v>
      </c>
      <c r="V280" s="1">
        <f t="shared" si="39"/>
        <v>2600.7517758810573</v>
      </c>
      <c r="W280" s="8">
        <v>2020</v>
      </c>
      <c r="X280" s="107"/>
    </row>
    <row r="281" spans="1:24" ht="15" customHeight="1" x14ac:dyDescent="0.25">
      <c r="A281" s="5">
        <f t="shared" si="37"/>
        <v>262</v>
      </c>
      <c r="B281" s="23">
        <f t="shared" si="38"/>
        <v>89</v>
      </c>
      <c r="C281" s="3" t="s">
        <v>297</v>
      </c>
      <c r="D281" s="3" t="s">
        <v>671</v>
      </c>
      <c r="E281" s="6">
        <v>1988</v>
      </c>
      <c r="F281" s="6">
        <v>2013</v>
      </c>
      <c r="G281" s="6" t="s">
        <v>50</v>
      </c>
      <c r="H281" s="6">
        <v>3</v>
      </c>
      <c r="I281" s="6">
        <v>3</v>
      </c>
      <c r="J281" s="29">
        <v>1278.92</v>
      </c>
      <c r="K281" s="29">
        <v>1278.92</v>
      </c>
      <c r="L281" s="29">
        <v>0</v>
      </c>
      <c r="M281" s="7">
        <v>45</v>
      </c>
      <c r="N281" s="27">
        <v>1286222.04</v>
      </c>
      <c r="O281" s="21"/>
      <c r="P281" s="1"/>
      <c r="Q281" s="1"/>
      <c r="R281" s="1">
        <v>224352.09</v>
      </c>
      <c r="S281" s="1">
        <v>1061869.95</v>
      </c>
      <c r="T281" s="1"/>
      <c r="U281" s="1">
        <f t="shared" si="39"/>
        <v>1005.7095361711444</v>
      </c>
      <c r="V281" s="1">
        <f t="shared" si="39"/>
        <v>1005.7095361711444</v>
      </c>
      <c r="W281" s="8">
        <v>2020</v>
      </c>
      <c r="X281" s="107"/>
    </row>
    <row r="282" spans="1:24" ht="15" customHeight="1" x14ac:dyDescent="0.25">
      <c r="A282" s="5">
        <f t="shared" si="37"/>
        <v>263</v>
      </c>
      <c r="B282" s="23">
        <f t="shared" si="38"/>
        <v>90</v>
      </c>
      <c r="C282" s="3" t="s">
        <v>297</v>
      </c>
      <c r="D282" s="3" t="s">
        <v>672</v>
      </c>
      <c r="E282" s="6">
        <v>1985</v>
      </c>
      <c r="F282" s="6">
        <v>2013</v>
      </c>
      <c r="G282" s="6" t="s">
        <v>50</v>
      </c>
      <c r="H282" s="6">
        <v>3</v>
      </c>
      <c r="I282" s="6">
        <v>1</v>
      </c>
      <c r="J282" s="29">
        <v>1239.3</v>
      </c>
      <c r="K282" s="29">
        <v>868.4</v>
      </c>
      <c r="L282" s="29">
        <v>469.1</v>
      </c>
      <c r="M282" s="7">
        <v>95</v>
      </c>
      <c r="N282" s="27">
        <v>2669638.98</v>
      </c>
      <c r="O282" s="21"/>
      <c r="P282" s="1"/>
      <c r="Q282" s="1"/>
      <c r="R282" s="1">
        <v>261154.88</v>
      </c>
      <c r="S282" s="1">
        <v>2408484.1</v>
      </c>
      <c r="T282" s="1"/>
      <c r="U282" s="1">
        <f t="shared" ref="U282:V285" si="40">$N282/($K282+$L282)</f>
        <v>1995.9917607476636</v>
      </c>
      <c r="V282" s="1">
        <f t="shared" si="40"/>
        <v>1995.9917607476636</v>
      </c>
      <c r="W282" s="8">
        <v>2020</v>
      </c>
      <c r="X282" s="107"/>
    </row>
    <row r="283" spans="1:24" ht="15" customHeight="1" x14ac:dyDescent="0.25">
      <c r="A283" s="5">
        <f t="shared" si="37"/>
        <v>264</v>
      </c>
      <c r="B283" s="23">
        <f t="shared" si="38"/>
        <v>91</v>
      </c>
      <c r="C283" s="3" t="s">
        <v>678</v>
      </c>
      <c r="D283" s="3" t="s">
        <v>685</v>
      </c>
      <c r="E283" s="6">
        <v>1986</v>
      </c>
      <c r="F283" s="6">
        <v>1986</v>
      </c>
      <c r="G283" s="6" t="s">
        <v>50</v>
      </c>
      <c r="H283" s="6">
        <v>2</v>
      </c>
      <c r="I283" s="6">
        <v>3</v>
      </c>
      <c r="J283" s="29">
        <v>946.5</v>
      </c>
      <c r="K283" s="29">
        <v>871.5</v>
      </c>
      <c r="L283" s="29">
        <v>0</v>
      </c>
      <c r="M283" s="7">
        <v>25</v>
      </c>
      <c r="N283" s="27">
        <v>2363636.5500000003</v>
      </c>
      <c r="O283" s="21"/>
      <c r="P283" s="1"/>
      <c r="Q283" s="1"/>
      <c r="R283" s="1">
        <v>277097.63000000035</v>
      </c>
      <c r="S283" s="1">
        <v>2086538.92</v>
      </c>
      <c r="T283" s="1"/>
      <c r="U283" s="1">
        <f t="shared" si="40"/>
        <v>2712.1475043029263</v>
      </c>
      <c r="V283" s="1">
        <f t="shared" si="40"/>
        <v>2712.1475043029263</v>
      </c>
      <c r="W283" s="8">
        <v>2020</v>
      </c>
      <c r="X283" s="107"/>
    </row>
    <row r="284" spans="1:24" ht="15" customHeight="1" x14ac:dyDescent="0.25">
      <c r="A284" s="5">
        <f t="shared" si="37"/>
        <v>265</v>
      </c>
      <c r="B284" s="23">
        <f t="shared" si="38"/>
        <v>92</v>
      </c>
      <c r="C284" s="3" t="s">
        <v>319</v>
      </c>
      <c r="D284" s="3" t="s">
        <v>321</v>
      </c>
      <c r="E284" s="6">
        <v>1988</v>
      </c>
      <c r="F284" s="6">
        <v>2009</v>
      </c>
      <c r="G284" s="6" t="s">
        <v>50</v>
      </c>
      <c r="H284" s="6">
        <v>2</v>
      </c>
      <c r="I284" s="6">
        <v>2</v>
      </c>
      <c r="J284" s="29">
        <v>870.6</v>
      </c>
      <c r="K284" s="29">
        <v>0</v>
      </c>
      <c r="L284" s="29">
        <v>789.1</v>
      </c>
      <c r="M284" s="7">
        <v>27</v>
      </c>
      <c r="N284" s="27">
        <v>978777.55999999994</v>
      </c>
      <c r="O284" s="21"/>
      <c r="P284" s="1">
        <v>666979.38</v>
      </c>
      <c r="Q284" s="1"/>
      <c r="R284" s="1">
        <v>127332.33</v>
      </c>
      <c r="S284" s="1">
        <v>184465.85</v>
      </c>
      <c r="T284" s="1"/>
      <c r="U284" s="1">
        <f t="shared" si="40"/>
        <v>1240.3720187555441</v>
      </c>
      <c r="V284" s="1">
        <f t="shared" si="40"/>
        <v>1240.3720187555441</v>
      </c>
      <c r="W284" s="8">
        <v>2020</v>
      </c>
      <c r="X284" s="107"/>
    </row>
    <row r="285" spans="1:24" ht="15" customHeight="1" x14ac:dyDescent="0.25">
      <c r="A285" s="5">
        <f t="shared" si="37"/>
        <v>266</v>
      </c>
      <c r="B285" s="23">
        <f t="shared" si="38"/>
        <v>93</v>
      </c>
      <c r="C285" s="3" t="s">
        <v>322</v>
      </c>
      <c r="D285" s="3" t="s">
        <v>705</v>
      </c>
      <c r="E285" s="6">
        <v>1995</v>
      </c>
      <c r="F285" s="6">
        <v>1995</v>
      </c>
      <c r="G285" s="6" t="s">
        <v>50</v>
      </c>
      <c r="H285" s="6">
        <v>5</v>
      </c>
      <c r="I285" s="6">
        <v>4</v>
      </c>
      <c r="J285" s="29">
        <v>4970.7</v>
      </c>
      <c r="K285" s="29">
        <v>4459.8</v>
      </c>
      <c r="L285" s="29">
        <v>0</v>
      </c>
      <c r="M285" s="7">
        <v>173</v>
      </c>
      <c r="N285" s="27">
        <v>4469917.24</v>
      </c>
      <c r="O285" s="21"/>
      <c r="P285" s="1"/>
      <c r="Q285" s="1"/>
      <c r="R285" s="1">
        <v>560475.56000000006</v>
      </c>
      <c r="S285" s="1">
        <v>3909441.68</v>
      </c>
      <c r="T285" s="1"/>
      <c r="U285" s="1">
        <f t="shared" si="40"/>
        <v>1002.2685411901879</v>
      </c>
      <c r="V285" s="1">
        <f t="shared" si="40"/>
        <v>1002.2685411901879</v>
      </c>
      <c r="W285" s="8">
        <v>2020</v>
      </c>
      <c r="X285" s="107"/>
    </row>
    <row r="286" spans="1:24" x14ac:dyDescent="0.25">
      <c r="A286" s="64"/>
      <c r="B286" s="65"/>
      <c r="C286" s="186"/>
      <c r="D286" s="73" t="s">
        <v>716</v>
      </c>
      <c r="E286" s="74"/>
      <c r="F286" s="74"/>
      <c r="G286" s="74"/>
      <c r="H286" s="74"/>
      <c r="I286" s="74"/>
      <c r="J286" s="75">
        <f>SUM(J287:J339)</f>
        <v>3551236.6399999973</v>
      </c>
      <c r="K286" s="75">
        <f>SUM(K287:K339)</f>
        <v>2947148.5900000003</v>
      </c>
      <c r="L286" s="75">
        <f>SUM(L287:L339)</f>
        <v>98742.849999999962</v>
      </c>
      <c r="M286" s="75">
        <f>SUM(M287:M339)</f>
        <v>130945</v>
      </c>
      <c r="N286" s="75">
        <f>SUM(N287:N325)</f>
        <v>193857488.17699999</v>
      </c>
      <c r="O286" s="75">
        <f>SUM(O287:O339)</f>
        <v>0</v>
      </c>
      <c r="P286" s="75">
        <f>SUM(P287:P325)</f>
        <v>67482530.370000005</v>
      </c>
      <c r="Q286" s="75">
        <f>SUM(Q287:Q325)</f>
        <v>0</v>
      </c>
      <c r="R286" s="75">
        <f>SUM(R287:R325)</f>
        <v>56197435.4278</v>
      </c>
      <c r="S286" s="75">
        <f>SUM(S287:S325)</f>
        <v>70177522.379199997</v>
      </c>
      <c r="T286" s="75">
        <f>SUM(T287:T339)</f>
        <v>0</v>
      </c>
      <c r="U286" s="75"/>
      <c r="V286" s="75"/>
      <c r="W286" s="77"/>
      <c r="X286" s="107"/>
    </row>
    <row r="287" spans="1:24" ht="15" customHeight="1" x14ac:dyDescent="0.25">
      <c r="A287" s="5">
        <f>+A285+1</f>
        <v>267</v>
      </c>
      <c r="B287" s="23">
        <v>1</v>
      </c>
      <c r="C287" s="23" t="s">
        <v>75</v>
      </c>
      <c r="D287" s="23" t="s">
        <v>717</v>
      </c>
      <c r="E287" s="49">
        <v>1995</v>
      </c>
      <c r="F287" s="49">
        <v>2013</v>
      </c>
      <c r="G287" s="23" t="s">
        <v>62</v>
      </c>
      <c r="H287" s="49">
        <v>9</v>
      </c>
      <c r="I287" s="49">
        <v>4</v>
      </c>
      <c r="J287" s="23">
        <v>9107.2000000000007</v>
      </c>
      <c r="K287" s="23">
        <v>6630.4</v>
      </c>
      <c r="L287" s="23">
        <v>133</v>
      </c>
      <c r="M287" s="23">
        <v>270</v>
      </c>
      <c r="N287" s="27">
        <v>3109557.33</v>
      </c>
      <c r="O287" s="1"/>
      <c r="P287" s="1">
        <v>0</v>
      </c>
      <c r="Q287" s="1"/>
      <c r="R287" s="1">
        <v>3109557.33</v>
      </c>
      <c r="S287" s="1"/>
      <c r="T287" s="1"/>
      <c r="U287" s="1">
        <f>$N287/($K287+$L287)</f>
        <v>459.76244640269692</v>
      </c>
      <c r="V287" s="1">
        <f>$N287/($K287+$L287)</f>
        <v>459.76244640269692</v>
      </c>
      <c r="W287" s="8">
        <v>2020</v>
      </c>
      <c r="X287" s="107"/>
    </row>
    <row r="288" spans="1:24" ht="15" customHeight="1" x14ac:dyDescent="0.25">
      <c r="A288" s="5">
        <f>+A287+1</f>
        <v>268</v>
      </c>
      <c r="B288" s="23">
        <f>+B287+1</f>
        <v>2</v>
      </c>
      <c r="C288" s="3" t="s">
        <v>1452</v>
      </c>
      <c r="D288" s="3" t="s">
        <v>724</v>
      </c>
      <c r="E288" s="6">
        <v>1994</v>
      </c>
      <c r="F288" s="6">
        <v>1999</v>
      </c>
      <c r="G288" s="6" t="s">
        <v>1456</v>
      </c>
      <c r="H288" s="6">
        <v>10</v>
      </c>
      <c r="I288" s="6">
        <v>2</v>
      </c>
      <c r="J288" s="29">
        <v>6586.2</v>
      </c>
      <c r="K288" s="29">
        <v>5635</v>
      </c>
      <c r="L288" s="29">
        <v>0</v>
      </c>
      <c r="M288" s="7">
        <v>227</v>
      </c>
      <c r="N288" s="27">
        <v>6262197.4700000007</v>
      </c>
      <c r="O288" s="29"/>
      <c r="P288" s="1">
        <v>0</v>
      </c>
      <c r="Q288" s="1"/>
      <c r="R288" s="1">
        <v>1937050.53</v>
      </c>
      <c r="S288" s="1">
        <v>4325146.9400000004</v>
      </c>
      <c r="T288" s="29"/>
      <c r="U288" s="1">
        <f t="shared" ref="U288:V299" si="41">$N288/($K288+$L288)</f>
        <v>1111.3038988464953</v>
      </c>
      <c r="V288" s="1">
        <f t="shared" si="41"/>
        <v>1111.3038988464953</v>
      </c>
      <c r="W288" s="8">
        <v>2020</v>
      </c>
      <c r="X288" s="107"/>
    </row>
    <row r="289" spans="1:24" ht="15" customHeight="1" x14ac:dyDescent="0.25">
      <c r="A289" s="5">
        <f>+A287+1</f>
        <v>268</v>
      </c>
      <c r="B289" s="23">
        <f>B288+1</f>
        <v>3</v>
      </c>
      <c r="C289" s="3" t="s">
        <v>1453</v>
      </c>
      <c r="D289" s="3" t="s">
        <v>358</v>
      </c>
      <c r="E289" s="6">
        <v>1986</v>
      </c>
      <c r="F289" s="6">
        <v>2016</v>
      </c>
      <c r="G289" s="6" t="s">
        <v>1456</v>
      </c>
      <c r="H289" s="6">
        <v>9</v>
      </c>
      <c r="I289" s="6">
        <v>1</v>
      </c>
      <c r="J289" s="29">
        <v>3158.3</v>
      </c>
      <c r="K289" s="29">
        <v>2677.4</v>
      </c>
      <c r="L289" s="29">
        <v>0</v>
      </c>
      <c r="M289" s="7">
        <v>111</v>
      </c>
      <c r="N289" s="27">
        <v>5430999.080000001</v>
      </c>
      <c r="O289" s="29"/>
      <c r="P289" s="1">
        <v>3859215.1800000011</v>
      </c>
      <c r="Q289" s="1"/>
      <c r="R289" s="1">
        <v>1571783.9</v>
      </c>
      <c r="S289" s="1"/>
      <c r="T289" s="29"/>
      <c r="U289" s="1">
        <f t="shared" si="41"/>
        <v>2028.4601030850829</v>
      </c>
      <c r="V289" s="1">
        <f t="shared" si="41"/>
        <v>2028.4601030850829</v>
      </c>
      <c r="W289" s="8">
        <v>2020</v>
      </c>
      <c r="X289" s="109"/>
    </row>
    <row r="290" spans="1:24" s="110" customFormat="1" ht="15" customHeight="1" x14ac:dyDescent="0.25">
      <c r="A290" s="5">
        <f>+A288+1</f>
        <v>269</v>
      </c>
      <c r="B290" s="23">
        <f>+B288+1</f>
        <v>3</v>
      </c>
      <c r="C290" s="3" t="s">
        <v>1453</v>
      </c>
      <c r="D290" s="3" t="s">
        <v>365</v>
      </c>
      <c r="E290" s="6">
        <v>1986</v>
      </c>
      <c r="F290" s="6">
        <v>2016</v>
      </c>
      <c r="G290" s="6" t="s">
        <v>1456</v>
      </c>
      <c r="H290" s="6">
        <v>5</v>
      </c>
      <c r="I290" s="6">
        <v>5</v>
      </c>
      <c r="J290" s="29">
        <v>7087.1</v>
      </c>
      <c r="K290" s="29">
        <v>5780.1</v>
      </c>
      <c r="L290" s="29">
        <v>157.30000000000001</v>
      </c>
      <c r="M290" s="7">
        <v>232</v>
      </c>
      <c r="N290" s="27">
        <v>3972684.37</v>
      </c>
      <c r="O290" s="29"/>
      <c r="P290" s="1">
        <v>1619050.13</v>
      </c>
      <c r="Q290" s="1"/>
      <c r="R290" s="1">
        <v>2353634.2400000002</v>
      </c>
      <c r="S290" s="1"/>
      <c r="T290" s="1"/>
      <c r="U290" s="1">
        <f t="shared" ref="U290:V295" si="42">$N290/($K290+$L290)</f>
        <v>669.09495233603934</v>
      </c>
      <c r="V290" s="1">
        <f t="shared" si="42"/>
        <v>669.09495233603934</v>
      </c>
      <c r="W290" s="8">
        <v>2020</v>
      </c>
      <c r="X290" s="109"/>
    </row>
    <row r="291" spans="1:24" s="110" customFormat="1" ht="15" customHeight="1" x14ac:dyDescent="0.25">
      <c r="A291" s="5">
        <f t="shared" ref="A291:A312" si="43">+A290+1</f>
        <v>270</v>
      </c>
      <c r="B291" s="23">
        <f t="shared" ref="B291:B312" si="44">+B290+1</f>
        <v>4</v>
      </c>
      <c r="C291" s="3" t="s">
        <v>1453</v>
      </c>
      <c r="D291" s="3" t="s">
        <v>371</v>
      </c>
      <c r="E291" s="6">
        <v>1987</v>
      </c>
      <c r="F291" s="6">
        <v>2009</v>
      </c>
      <c r="G291" s="6" t="s">
        <v>1456</v>
      </c>
      <c r="H291" s="6">
        <v>9</v>
      </c>
      <c r="I291" s="6">
        <v>5</v>
      </c>
      <c r="J291" s="29">
        <v>12244</v>
      </c>
      <c r="K291" s="29">
        <v>9423</v>
      </c>
      <c r="L291" s="29">
        <v>205.9</v>
      </c>
      <c r="M291" s="7">
        <v>401</v>
      </c>
      <c r="N291" s="27">
        <v>21295576.57</v>
      </c>
      <c r="O291" s="29"/>
      <c r="P291" s="1">
        <v>17659575.600000001</v>
      </c>
      <c r="Q291" s="1"/>
      <c r="R291" s="1">
        <v>3636000.97</v>
      </c>
      <c r="S291" s="1"/>
      <c r="T291" s="29"/>
      <c r="U291" s="1">
        <f t="shared" si="42"/>
        <v>2211.6312943326861</v>
      </c>
      <c r="V291" s="1">
        <f t="shared" si="42"/>
        <v>2211.6312943326861</v>
      </c>
      <c r="W291" s="8">
        <v>2020</v>
      </c>
      <c r="X291" s="109"/>
    </row>
    <row r="292" spans="1:24" s="110" customFormat="1" ht="15" customHeight="1" x14ac:dyDescent="0.25">
      <c r="A292" s="5">
        <f t="shared" si="43"/>
        <v>271</v>
      </c>
      <c r="B292" s="23">
        <f t="shared" si="44"/>
        <v>5</v>
      </c>
      <c r="C292" s="3" t="s">
        <v>1453</v>
      </c>
      <c r="D292" s="3" t="s">
        <v>380</v>
      </c>
      <c r="E292" s="6">
        <v>1987</v>
      </c>
      <c r="F292" s="6">
        <v>2008</v>
      </c>
      <c r="G292" s="6" t="s">
        <v>1456</v>
      </c>
      <c r="H292" s="6">
        <v>5</v>
      </c>
      <c r="I292" s="6">
        <v>4</v>
      </c>
      <c r="J292" s="29">
        <v>5846.9</v>
      </c>
      <c r="K292" s="29">
        <v>4733.8999999999996</v>
      </c>
      <c r="L292" s="29">
        <v>149.80000000000001</v>
      </c>
      <c r="M292" s="7">
        <v>187</v>
      </c>
      <c r="N292" s="27">
        <v>7001902.3399999999</v>
      </c>
      <c r="O292" s="29"/>
      <c r="P292" s="1">
        <v>5127897.1099999994</v>
      </c>
      <c r="Q292" s="1"/>
      <c r="R292" s="1">
        <v>1874005.23</v>
      </c>
      <c r="S292" s="1"/>
      <c r="T292" s="1"/>
      <c r="U292" s="1">
        <f t="shared" si="42"/>
        <v>1433.7290046481153</v>
      </c>
      <c r="V292" s="1">
        <f t="shared" si="42"/>
        <v>1433.7290046481153</v>
      </c>
      <c r="W292" s="8">
        <v>2020</v>
      </c>
      <c r="X292" s="109"/>
    </row>
    <row r="293" spans="1:24" s="110" customFormat="1" ht="15" customHeight="1" x14ac:dyDescent="0.25">
      <c r="A293" s="5">
        <f t="shared" si="43"/>
        <v>272</v>
      </c>
      <c r="B293" s="23">
        <f t="shared" si="44"/>
        <v>6</v>
      </c>
      <c r="C293" s="3" t="s">
        <v>1453</v>
      </c>
      <c r="D293" s="3" t="s">
        <v>382</v>
      </c>
      <c r="E293" s="6">
        <v>1987</v>
      </c>
      <c r="F293" s="6">
        <v>2009</v>
      </c>
      <c r="G293" s="6" t="s">
        <v>1456</v>
      </c>
      <c r="H293" s="6">
        <v>5</v>
      </c>
      <c r="I293" s="6">
        <v>5</v>
      </c>
      <c r="J293" s="29">
        <v>7206.5</v>
      </c>
      <c r="K293" s="29">
        <v>5790.3</v>
      </c>
      <c r="L293" s="29">
        <v>235.7</v>
      </c>
      <c r="M293" s="7">
        <v>239</v>
      </c>
      <c r="N293" s="27">
        <v>8789135.629999999</v>
      </c>
      <c r="O293" s="29"/>
      <c r="P293" s="1">
        <v>6620573.8699999992</v>
      </c>
      <c r="Q293" s="1"/>
      <c r="R293" s="1">
        <v>2168561.7599999998</v>
      </c>
      <c r="S293" s="1"/>
      <c r="T293" s="1"/>
      <c r="U293" s="1">
        <f t="shared" si="42"/>
        <v>1458.5356173249252</v>
      </c>
      <c r="V293" s="1">
        <f t="shared" si="42"/>
        <v>1458.5356173249252</v>
      </c>
      <c r="W293" s="8">
        <v>2020</v>
      </c>
      <c r="X293" s="109"/>
    </row>
    <row r="294" spans="1:24" s="110" customFormat="1" ht="15" customHeight="1" x14ac:dyDescent="0.25">
      <c r="A294" s="5">
        <f t="shared" si="43"/>
        <v>273</v>
      </c>
      <c r="B294" s="23">
        <f t="shared" si="44"/>
        <v>7</v>
      </c>
      <c r="C294" s="3" t="s">
        <v>1453</v>
      </c>
      <c r="D294" s="3" t="s">
        <v>384</v>
      </c>
      <c r="E294" s="6">
        <v>1992</v>
      </c>
      <c r="F294" s="6">
        <v>1992</v>
      </c>
      <c r="G294" s="6" t="s">
        <v>1456</v>
      </c>
      <c r="H294" s="6">
        <v>9</v>
      </c>
      <c r="I294" s="6">
        <v>1</v>
      </c>
      <c r="J294" s="29">
        <v>2861.2</v>
      </c>
      <c r="K294" s="29">
        <v>2229.9</v>
      </c>
      <c r="L294" s="29">
        <v>233.8</v>
      </c>
      <c r="M294" s="7">
        <v>68</v>
      </c>
      <c r="N294" s="27">
        <v>3411792</v>
      </c>
      <c r="O294" s="29"/>
      <c r="P294" s="1">
        <v>2152673.5499999998</v>
      </c>
      <c r="Q294" s="1"/>
      <c r="R294" s="1">
        <v>1259118.45</v>
      </c>
      <c r="S294" s="1"/>
      <c r="T294" s="29"/>
      <c r="U294" s="1">
        <f t="shared" si="42"/>
        <v>1384.8244510289401</v>
      </c>
      <c r="V294" s="1">
        <f t="shared" si="42"/>
        <v>1384.8244510289401</v>
      </c>
      <c r="W294" s="8">
        <v>2020</v>
      </c>
      <c r="X294" s="109"/>
    </row>
    <row r="295" spans="1:24" ht="15" customHeight="1" x14ac:dyDescent="0.25">
      <c r="A295" s="5">
        <f t="shared" si="43"/>
        <v>274</v>
      </c>
      <c r="B295" s="23">
        <f t="shared" si="44"/>
        <v>8</v>
      </c>
      <c r="C295" s="3" t="s">
        <v>1453</v>
      </c>
      <c r="D295" s="3" t="s">
        <v>388</v>
      </c>
      <c r="E295" s="6">
        <v>1988</v>
      </c>
      <c r="F295" s="6">
        <v>2009</v>
      </c>
      <c r="G295" s="6" t="s">
        <v>1456</v>
      </c>
      <c r="H295" s="6">
        <v>5</v>
      </c>
      <c r="I295" s="6">
        <v>6</v>
      </c>
      <c r="J295" s="29">
        <v>5149.1000000000004</v>
      </c>
      <c r="K295" s="29">
        <v>4602.7</v>
      </c>
      <c r="L295" s="29">
        <v>0</v>
      </c>
      <c r="M295" s="7">
        <v>195</v>
      </c>
      <c r="N295" s="27">
        <v>3658344.5300000003</v>
      </c>
      <c r="O295" s="29"/>
      <c r="P295" s="1">
        <v>1761331.6900000002</v>
      </c>
      <c r="Q295" s="1"/>
      <c r="R295" s="1">
        <v>1897012.84</v>
      </c>
      <c r="S295" s="1"/>
      <c r="T295" s="1"/>
      <c r="U295" s="1">
        <f t="shared" si="42"/>
        <v>794.82576096638934</v>
      </c>
      <c r="V295" s="1">
        <f t="shared" si="42"/>
        <v>794.82576096638934</v>
      </c>
      <c r="W295" s="8">
        <v>2020</v>
      </c>
      <c r="X295" s="109"/>
    </row>
    <row r="296" spans="1:24" ht="15" customHeight="1" x14ac:dyDescent="0.25">
      <c r="A296" s="5">
        <f t="shared" si="43"/>
        <v>275</v>
      </c>
      <c r="B296" s="23">
        <f t="shared" si="44"/>
        <v>9</v>
      </c>
      <c r="C296" s="3" t="s">
        <v>1452</v>
      </c>
      <c r="D296" s="3" t="s">
        <v>756</v>
      </c>
      <c r="E296" s="6">
        <v>1994</v>
      </c>
      <c r="F296" s="6">
        <v>2017</v>
      </c>
      <c r="G296" s="6" t="s">
        <v>1456</v>
      </c>
      <c r="H296" s="6">
        <v>10</v>
      </c>
      <c r="I296" s="6">
        <v>1</v>
      </c>
      <c r="J296" s="29">
        <v>3265.2</v>
      </c>
      <c r="K296" s="29">
        <v>2805.8</v>
      </c>
      <c r="L296" s="29">
        <v>0</v>
      </c>
      <c r="M296" s="7">
        <v>90</v>
      </c>
      <c r="N296" s="27">
        <v>3153667.6842</v>
      </c>
      <c r="O296" s="29"/>
      <c r="P296" s="1">
        <v>0</v>
      </c>
      <c r="Q296" s="1"/>
      <c r="R296" s="1">
        <v>525295.39419999998</v>
      </c>
      <c r="S296" s="1">
        <v>2628372.29</v>
      </c>
      <c r="T296" s="29"/>
      <c r="U296" s="1">
        <f t="shared" si="41"/>
        <v>1123.9816395323971</v>
      </c>
      <c r="V296" s="1">
        <f t="shared" si="41"/>
        <v>1123.9816395323971</v>
      </c>
      <c r="W296" s="8">
        <v>2020</v>
      </c>
      <c r="X296" s="109"/>
    </row>
    <row r="297" spans="1:24" s="110" customFormat="1" ht="15" customHeight="1" x14ac:dyDescent="0.25">
      <c r="A297" s="5">
        <f t="shared" si="43"/>
        <v>276</v>
      </c>
      <c r="B297" s="23">
        <f t="shared" si="44"/>
        <v>10</v>
      </c>
      <c r="C297" s="3" t="s">
        <v>1453</v>
      </c>
      <c r="D297" s="3" t="s">
        <v>758</v>
      </c>
      <c r="E297" s="6">
        <v>1994</v>
      </c>
      <c r="F297" s="6">
        <v>2017</v>
      </c>
      <c r="G297" s="6" t="s">
        <v>1456</v>
      </c>
      <c r="H297" s="6">
        <v>10</v>
      </c>
      <c r="I297" s="6">
        <v>1</v>
      </c>
      <c r="J297" s="29">
        <v>3224</v>
      </c>
      <c r="K297" s="29">
        <v>2776.2</v>
      </c>
      <c r="L297" s="29">
        <v>0</v>
      </c>
      <c r="M297" s="7">
        <v>96</v>
      </c>
      <c r="N297" s="27">
        <v>3578639.71</v>
      </c>
      <c r="O297" s="29"/>
      <c r="P297" s="1">
        <v>2332661.9</v>
      </c>
      <c r="Q297" s="1"/>
      <c r="R297" s="1">
        <v>1245977.81</v>
      </c>
      <c r="S297" s="1"/>
      <c r="T297" s="29"/>
      <c r="U297" s="1">
        <f t="shared" si="41"/>
        <v>1289.0424717239393</v>
      </c>
      <c r="V297" s="1">
        <f t="shared" si="41"/>
        <v>1289.0424717239393</v>
      </c>
      <c r="W297" s="8">
        <v>2020</v>
      </c>
      <c r="X297" s="109"/>
    </row>
    <row r="298" spans="1:24" ht="15" customHeight="1" x14ac:dyDescent="0.25">
      <c r="A298" s="5">
        <f t="shared" si="43"/>
        <v>277</v>
      </c>
      <c r="B298" s="23">
        <f t="shared" si="44"/>
        <v>11</v>
      </c>
      <c r="C298" s="3" t="s">
        <v>1452</v>
      </c>
      <c r="D298" s="3" t="s">
        <v>87</v>
      </c>
      <c r="E298" s="6">
        <v>1994</v>
      </c>
      <c r="F298" s="6">
        <v>1994</v>
      </c>
      <c r="G298" s="6" t="s">
        <v>1456</v>
      </c>
      <c r="H298" s="6">
        <v>10</v>
      </c>
      <c r="I298" s="6">
        <v>1</v>
      </c>
      <c r="J298" s="29">
        <v>3200.9</v>
      </c>
      <c r="K298" s="29">
        <v>2754.1</v>
      </c>
      <c r="L298" s="29">
        <v>0</v>
      </c>
      <c r="M298" s="7">
        <v>107</v>
      </c>
      <c r="N298" s="27">
        <v>3160207.98</v>
      </c>
      <c r="O298" s="29"/>
      <c r="P298" s="1"/>
      <c r="Q298" s="1"/>
      <c r="R298" s="1">
        <v>294964.11</v>
      </c>
      <c r="S298" s="1">
        <v>2865243.87</v>
      </c>
      <c r="T298" s="29"/>
      <c r="U298" s="1">
        <f t="shared" si="41"/>
        <v>1147.455785919175</v>
      </c>
      <c r="V298" s="1">
        <f t="shared" si="41"/>
        <v>1147.455785919175</v>
      </c>
      <c r="W298" s="8">
        <v>2020</v>
      </c>
      <c r="X298" s="109"/>
    </row>
    <row r="299" spans="1:24" s="110" customFormat="1" ht="15" customHeight="1" x14ac:dyDescent="0.25">
      <c r="A299" s="5">
        <f t="shared" si="43"/>
        <v>278</v>
      </c>
      <c r="B299" s="23">
        <f t="shared" si="44"/>
        <v>12</v>
      </c>
      <c r="C299" s="3" t="s">
        <v>1453</v>
      </c>
      <c r="D299" s="3" t="s">
        <v>391</v>
      </c>
      <c r="E299" s="6">
        <v>1993</v>
      </c>
      <c r="F299" s="6">
        <v>1993</v>
      </c>
      <c r="G299" s="6" t="s">
        <v>1456</v>
      </c>
      <c r="H299" s="6">
        <v>9</v>
      </c>
      <c r="I299" s="6">
        <v>1</v>
      </c>
      <c r="J299" s="29">
        <v>2888.5</v>
      </c>
      <c r="K299" s="29">
        <v>2493.4</v>
      </c>
      <c r="L299" s="29">
        <v>0</v>
      </c>
      <c r="M299" s="7">
        <v>69</v>
      </c>
      <c r="N299" s="27">
        <v>4411559.74</v>
      </c>
      <c r="O299" s="29"/>
      <c r="P299" s="1">
        <v>3307148.6000000006</v>
      </c>
      <c r="Q299" s="1"/>
      <c r="R299" s="1">
        <v>1104411.1399999999</v>
      </c>
      <c r="S299" s="1"/>
      <c r="T299" s="29"/>
      <c r="U299" s="1">
        <f t="shared" si="41"/>
        <v>1769.2948343627177</v>
      </c>
      <c r="V299" s="1">
        <f t="shared" si="41"/>
        <v>1769.2948343627177</v>
      </c>
      <c r="W299" s="8">
        <v>2020</v>
      </c>
      <c r="X299" s="109"/>
    </row>
    <row r="300" spans="1:24" ht="15" customHeight="1" x14ac:dyDescent="0.25">
      <c r="A300" s="5">
        <f t="shared" si="43"/>
        <v>279</v>
      </c>
      <c r="B300" s="23">
        <f t="shared" si="44"/>
        <v>13</v>
      </c>
      <c r="C300" s="3" t="s">
        <v>1452</v>
      </c>
      <c r="D300" s="3" t="s">
        <v>762</v>
      </c>
      <c r="E300" s="6">
        <v>1994</v>
      </c>
      <c r="F300" s="6">
        <v>1994</v>
      </c>
      <c r="G300" s="6" t="s">
        <v>1456</v>
      </c>
      <c r="H300" s="6">
        <v>9</v>
      </c>
      <c r="I300" s="6">
        <v>1</v>
      </c>
      <c r="J300" s="29">
        <v>4438.8999999999996</v>
      </c>
      <c r="K300" s="29">
        <v>3572.7</v>
      </c>
      <c r="L300" s="29">
        <v>28.5</v>
      </c>
      <c r="M300" s="7">
        <v>127</v>
      </c>
      <c r="N300" s="27">
        <v>3035084.95</v>
      </c>
      <c r="O300" s="29"/>
      <c r="P300" s="1">
        <v>0</v>
      </c>
      <c r="Q300" s="1"/>
      <c r="R300" s="1">
        <v>1479476.54</v>
      </c>
      <c r="S300" s="1">
        <v>1555608.41</v>
      </c>
      <c r="T300" s="29"/>
      <c r="U300" s="1">
        <f t="shared" ref="U300:V309" si="45">$N300/($K300+$L300)</f>
        <v>842.7982200377653</v>
      </c>
      <c r="V300" s="1">
        <f t="shared" si="45"/>
        <v>842.7982200377653</v>
      </c>
      <c r="W300" s="8">
        <v>2020</v>
      </c>
      <c r="X300" s="109"/>
    </row>
    <row r="301" spans="1:24" ht="15" customHeight="1" x14ac:dyDescent="0.25">
      <c r="A301" s="5">
        <f t="shared" si="43"/>
        <v>280</v>
      </c>
      <c r="B301" s="23">
        <f t="shared" si="44"/>
        <v>14</v>
      </c>
      <c r="C301" s="3" t="s">
        <v>1452</v>
      </c>
      <c r="D301" s="3" t="s">
        <v>392</v>
      </c>
      <c r="E301" s="6">
        <v>1994</v>
      </c>
      <c r="F301" s="6">
        <v>1994</v>
      </c>
      <c r="G301" s="6" t="s">
        <v>1456</v>
      </c>
      <c r="H301" s="6">
        <v>10</v>
      </c>
      <c r="I301" s="6">
        <v>1</v>
      </c>
      <c r="J301" s="29">
        <v>3182.1</v>
      </c>
      <c r="K301" s="29">
        <v>2454.1999999999998</v>
      </c>
      <c r="L301" s="29">
        <v>310</v>
      </c>
      <c r="M301" s="7">
        <v>81</v>
      </c>
      <c r="N301" s="27">
        <v>3166755.6500000004</v>
      </c>
      <c r="O301" s="29"/>
      <c r="P301" s="1">
        <v>0</v>
      </c>
      <c r="Q301" s="1"/>
      <c r="R301" s="1">
        <v>1073634.1000000001</v>
      </c>
      <c r="S301" s="1">
        <v>2093121.55</v>
      </c>
      <c r="T301" s="29"/>
      <c r="U301" s="1">
        <f t="shared" si="45"/>
        <v>1145.631882642356</v>
      </c>
      <c r="V301" s="1">
        <f t="shared" si="45"/>
        <v>1145.631882642356</v>
      </c>
      <c r="W301" s="8">
        <v>2020</v>
      </c>
      <c r="X301" s="109"/>
    </row>
    <row r="302" spans="1:24" ht="15" customHeight="1" x14ac:dyDescent="0.25">
      <c r="A302" s="5">
        <f t="shared" si="43"/>
        <v>281</v>
      </c>
      <c r="B302" s="23">
        <f t="shared" si="44"/>
        <v>15</v>
      </c>
      <c r="C302" s="3" t="s">
        <v>1452</v>
      </c>
      <c r="D302" s="3" t="s">
        <v>763</v>
      </c>
      <c r="E302" s="6">
        <v>1994</v>
      </c>
      <c r="F302" s="6">
        <v>1994</v>
      </c>
      <c r="G302" s="6" t="s">
        <v>1456</v>
      </c>
      <c r="H302" s="6">
        <v>9</v>
      </c>
      <c r="I302" s="6">
        <v>1</v>
      </c>
      <c r="J302" s="29">
        <v>2882.7</v>
      </c>
      <c r="K302" s="29">
        <v>2476.3000000000002</v>
      </c>
      <c r="L302" s="29">
        <v>0</v>
      </c>
      <c r="M302" s="7">
        <v>93</v>
      </c>
      <c r="N302" s="27">
        <v>3076499.76</v>
      </c>
      <c r="O302" s="29"/>
      <c r="P302" s="1">
        <v>0</v>
      </c>
      <c r="Q302" s="1"/>
      <c r="R302" s="1">
        <v>871754.8</v>
      </c>
      <c r="S302" s="1">
        <v>2204744.96</v>
      </c>
      <c r="T302" s="29"/>
      <c r="U302" s="1">
        <f t="shared" si="45"/>
        <v>1242.377644065743</v>
      </c>
      <c r="V302" s="1">
        <f t="shared" si="45"/>
        <v>1242.377644065743</v>
      </c>
      <c r="W302" s="8">
        <v>2020</v>
      </c>
      <c r="X302" s="109"/>
    </row>
    <row r="303" spans="1:24" ht="15" customHeight="1" x14ac:dyDescent="0.25">
      <c r="A303" s="5">
        <f t="shared" si="43"/>
        <v>282</v>
      </c>
      <c r="B303" s="23">
        <f t="shared" si="44"/>
        <v>16</v>
      </c>
      <c r="C303" s="3" t="s">
        <v>1452</v>
      </c>
      <c r="D303" s="3" t="s">
        <v>764</v>
      </c>
      <c r="E303" s="6">
        <v>1994</v>
      </c>
      <c r="F303" s="6">
        <v>1994</v>
      </c>
      <c r="G303" s="6" t="s">
        <v>1456</v>
      </c>
      <c r="H303" s="6">
        <v>10</v>
      </c>
      <c r="I303" s="6">
        <v>2</v>
      </c>
      <c r="J303" s="29">
        <v>6117.5</v>
      </c>
      <c r="K303" s="29">
        <v>5193.3</v>
      </c>
      <c r="L303" s="29">
        <v>56.9</v>
      </c>
      <c r="M303" s="7">
        <v>177</v>
      </c>
      <c r="N303" s="27">
        <v>6191895.1499999994</v>
      </c>
      <c r="O303" s="29"/>
      <c r="P303" s="1">
        <v>0</v>
      </c>
      <c r="Q303" s="1"/>
      <c r="R303" s="1">
        <v>1852807.43</v>
      </c>
      <c r="S303" s="1">
        <v>4339087.72</v>
      </c>
      <c r="T303" s="29"/>
      <c r="U303" s="1">
        <f t="shared" si="45"/>
        <v>1179.3636718601194</v>
      </c>
      <c r="V303" s="1">
        <f t="shared" si="45"/>
        <v>1179.3636718601194</v>
      </c>
      <c r="W303" s="8">
        <v>2020</v>
      </c>
      <c r="X303" s="109"/>
    </row>
    <row r="304" spans="1:24" ht="15" customHeight="1" x14ac:dyDescent="0.25">
      <c r="A304" s="5">
        <f t="shared" si="43"/>
        <v>283</v>
      </c>
      <c r="B304" s="23">
        <f t="shared" si="44"/>
        <v>17</v>
      </c>
      <c r="C304" s="3" t="s">
        <v>1452</v>
      </c>
      <c r="D304" s="3" t="s">
        <v>765</v>
      </c>
      <c r="E304" s="6">
        <v>1994</v>
      </c>
      <c r="F304" s="6">
        <v>1994</v>
      </c>
      <c r="G304" s="6" t="s">
        <v>1456</v>
      </c>
      <c r="H304" s="6">
        <v>10</v>
      </c>
      <c r="I304" s="6">
        <v>1</v>
      </c>
      <c r="J304" s="29">
        <v>3193.6</v>
      </c>
      <c r="K304" s="29">
        <v>2756.1</v>
      </c>
      <c r="L304" s="29">
        <v>0</v>
      </c>
      <c r="M304" s="7">
        <v>86</v>
      </c>
      <c r="N304" s="27">
        <v>3179513.24</v>
      </c>
      <c r="O304" s="29"/>
      <c r="P304" s="1">
        <v>0</v>
      </c>
      <c r="Q304" s="1"/>
      <c r="R304" s="1">
        <v>1275718.32</v>
      </c>
      <c r="S304" s="1">
        <v>1903794.92</v>
      </c>
      <c r="T304" s="29"/>
      <c r="U304" s="1">
        <f t="shared" si="45"/>
        <v>1153.6276767896666</v>
      </c>
      <c r="V304" s="1">
        <f t="shared" si="45"/>
        <v>1153.6276767896666</v>
      </c>
      <c r="W304" s="8">
        <v>2020</v>
      </c>
      <c r="X304" s="109"/>
    </row>
    <row r="305" spans="1:24" ht="15" customHeight="1" x14ac:dyDescent="0.25">
      <c r="A305" s="5">
        <f t="shared" si="43"/>
        <v>284</v>
      </c>
      <c r="B305" s="23">
        <f t="shared" si="44"/>
        <v>18</v>
      </c>
      <c r="C305" s="3" t="s">
        <v>1452</v>
      </c>
      <c r="D305" s="3" t="s">
        <v>766</v>
      </c>
      <c r="E305" s="6">
        <v>1994</v>
      </c>
      <c r="F305" s="6">
        <v>1994</v>
      </c>
      <c r="G305" s="6" t="s">
        <v>1456</v>
      </c>
      <c r="H305" s="6">
        <v>10</v>
      </c>
      <c r="I305" s="6">
        <v>1</v>
      </c>
      <c r="J305" s="29">
        <v>3211.6</v>
      </c>
      <c r="K305" s="29">
        <v>2744.9</v>
      </c>
      <c r="L305" s="29">
        <v>0</v>
      </c>
      <c r="M305" s="7">
        <v>104</v>
      </c>
      <c r="N305" s="27">
        <v>3156713.84</v>
      </c>
      <c r="O305" s="29"/>
      <c r="P305" s="1">
        <v>0</v>
      </c>
      <c r="Q305" s="1"/>
      <c r="R305" s="1">
        <v>1289374.8400000001</v>
      </c>
      <c r="S305" s="1">
        <v>1867339</v>
      </c>
      <c r="T305" s="29"/>
      <c r="U305" s="1">
        <f t="shared" si="45"/>
        <v>1150.0287223578271</v>
      </c>
      <c r="V305" s="1">
        <f t="shared" si="45"/>
        <v>1150.0287223578271</v>
      </c>
      <c r="W305" s="8">
        <v>2020</v>
      </c>
      <c r="X305" s="109"/>
    </row>
    <row r="306" spans="1:24" s="110" customFormat="1" ht="15" customHeight="1" x14ac:dyDescent="0.25">
      <c r="A306" s="5">
        <f t="shared" si="43"/>
        <v>285</v>
      </c>
      <c r="B306" s="23">
        <f t="shared" si="44"/>
        <v>19</v>
      </c>
      <c r="C306" s="3" t="s">
        <v>1453</v>
      </c>
      <c r="D306" s="3" t="s">
        <v>407</v>
      </c>
      <c r="E306" s="6">
        <v>1983</v>
      </c>
      <c r="F306" s="6">
        <v>2017</v>
      </c>
      <c r="G306" s="6" t="s">
        <v>1456</v>
      </c>
      <c r="H306" s="6">
        <v>5</v>
      </c>
      <c r="I306" s="6">
        <v>3</v>
      </c>
      <c r="J306" s="29">
        <v>5136.22</v>
      </c>
      <c r="K306" s="29">
        <v>4359.7</v>
      </c>
      <c r="L306" s="29">
        <v>0</v>
      </c>
      <c r="M306" s="7">
        <v>173</v>
      </c>
      <c r="N306" s="27">
        <v>2767134.39</v>
      </c>
      <c r="O306" s="29"/>
      <c r="P306" s="1">
        <v>1266414.81</v>
      </c>
      <c r="Q306" s="1"/>
      <c r="R306" s="1">
        <v>1500719.58</v>
      </c>
      <c r="S306" s="1"/>
      <c r="T306" s="1"/>
      <c r="U306" s="1">
        <f t="shared" si="45"/>
        <v>634.70752345344874</v>
      </c>
      <c r="V306" s="1">
        <f t="shared" si="45"/>
        <v>634.70752345344874</v>
      </c>
      <c r="W306" s="8">
        <v>2020</v>
      </c>
      <c r="X306" s="109"/>
    </row>
    <row r="307" spans="1:24" ht="15" customHeight="1" x14ac:dyDescent="0.25">
      <c r="A307" s="5">
        <f t="shared" si="43"/>
        <v>286</v>
      </c>
      <c r="B307" s="23">
        <f t="shared" si="44"/>
        <v>20</v>
      </c>
      <c r="C307" s="3" t="s">
        <v>1452</v>
      </c>
      <c r="D307" s="3" t="s">
        <v>414</v>
      </c>
      <c r="E307" s="6">
        <v>1986</v>
      </c>
      <c r="F307" s="6">
        <v>2016</v>
      </c>
      <c r="G307" s="6" t="s">
        <v>1456</v>
      </c>
      <c r="H307" s="6">
        <v>5</v>
      </c>
      <c r="I307" s="6">
        <v>4</v>
      </c>
      <c r="J307" s="29">
        <v>5735.9</v>
      </c>
      <c r="K307" s="29">
        <v>4521.8999999999996</v>
      </c>
      <c r="L307" s="29">
        <v>320</v>
      </c>
      <c r="M307" s="7">
        <v>186</v>
      </c>
      <c r="N307" s="27">
        <v>4856119.9000000004</v>
      </c>
      <c r="O307" s="29"/>
      <c r="P307" s="1">
        <v>0</v>
      </c>
      <c r="Q307" s="1"/>
      <c r="R307" s="1">
        <v>747296.02</v>
      </c>
      <c r="S307" s="1">
        <v>4108823.88</v>
      </c>
      <c r="T307" s="1"/>
      <c r="U307" s="1">
        <f t="shared" si="45"/>
        <v>1002.9368429748654</v>
      </c>
      <c r="V307" s="1">
        <f t="shared" si="45"/>
        <v>1002.9368429748654</v>
      </c>
      <c r="W307" s="8">
        <v>2020</v>
      </c>
      <c r="X307" s="109"/>
    </row>
    <row r="308" spans="1:24" s="110" customFormat="1" ht="15" customHeight="1" x14ac:dyDescent="0.25">
      <c r="A308" s="5">
        <f t="shared" si="43"/>
        <v>287</v>
      </c>
      <c r="B308" s="23">
        <f t="shared" si="44"/>
        <v>21</v>
      </c>
      <c r="C308" s="3" t="s">
        <v>1453</v>
      </c>
      <c r="D308" s="3" t="s">
        <v>420</v>
      </c>
      <c r="E308" s="6">
        <v>1986</v>
      </c>
      <c r="F308" s="6">
        <v>2010</v>
      </c>
      <c r="G308" s="6" t="s">
        <v>1456</v>
      </c>
      <c r="H308" s="6">
        <v>9</v>
      </c>
      <c r="I308" s="6">
        <v>1</v>
      </c>
      <c r="J308" s="29">
        <v>3135.1</v>
      </c>
      <c r="K308" s="29">
        <v>2653.5</v>
      </c>
      <c r="L308" s="29">
        <v>0</v>
      </c>
      <c r="M308" s="7">
        <v>126</v>
      </c>
      <c r="N308" s="27">
        <v>4835987.72</v>
      </c>
      <c r="O308" s="29"/>
      <c r="P308" s="1">
        <v>3495505.7299999995</v>
      </c>
      <c r="Q308" s="1"/>
      <c r="R308" s="1">
        <v>1340481.99</v>
      </c>
      <c r="S308" s="1"/>
      <c r="T308" s="29"/>
      <c r="U308" s="1">
        <f t="shared" si="45"/>
        <v>1822.4939589221781</v>
      </c>
      <c r="V308" s="1">
        <f t="shared" si="45"/>
        <v>1822.4939589221781</v>
      </c>
      <c r="W308" s="8">
        <v>2020</v>
      </c>
      <c r="X308" s="109"/>
    </row>
    <row r="309" spans="1:24" ht="15" customHeight="1" x14ac:dyDescent="0.25">
      <c r="A309" s="5">
        <f t="shared" si="43"/>
        <v>288</v>
      </c>
      <c r="B309" s="23">
        <f t="shared" si="44"/>
        <v>22</v>
      </c>
      <c r="C309" s="3" t="s">
        <v>1452</v>
      </c>
      <c r="D309" s="3" t="s">
        <v>772</v>
      </c>
      <c r="E309" s="6">
        <v>1994</v>
      </c>
      <c r="F309" s="6">
        <v>2002</v>
      </c>
      <c r="G309" s="6" t="s">
        <v>1456</v>
      </c>
      <c r="H309" s="6">
        <v>10</v>
      </c>
      <c r="I309" s="6">
        <v>2</v>
      </c>
      <c r="J309" s="29">
        <v>6531.6</v>
      </c>
      <c r="K309" s="29">
        <v>5613.6</v>
      </c>
      <c r="L309" s="29">
        <v>0</v>
      </c>
      <c r="M309" s="7">
        <v>197</v>
      </c>
      <c r="N309" s="27">
        <v>6212379.4827999994</v>
      </c>
      <c r="O309" s="29"/>
      <c r="P309" s="1">
        <v>0</v>
      </c>
      <c r="Q309" s="1"/>
      <c r="R309" s="1">
        <v>1932334.7627999999</v>
      </c>
      <c r="S309" s="1">
        <v>4280044.72</v>
      </c>
      <c r="T309" s="29"/>
      <c r="U309" s="1">
        <f t="shared" si="45"/>
        <v>1106.665861978053</v>
      </c>
      <c r="V309" s="1">
        <f t="shared" si="45"/>
        <v>1106.665861978053</v>
      </c>
      <c r="W309" s="8">
        <v>2020</v>
      </c>
      <c r="X309" s="109"/>
    </row>
    <row r="310" spans="1:24" ht="15" customHeight="1" x14ac:dyDescent="0.25">
      <c r="A310" s="5">
        <f t="shared" si="43"/>
        <v>289</v>
      </c>
      <c r="B310" s="23">
        <f t="shared" si="44"/>
        <v>23</v>
      </c>
      <c r="C310" s="3" t="s">
        <v>104</v>
      </c>
      <c r="D310" s="3" t="s">
        <v>800</v>
      </c>
      <c r="E310" s="6">
        <v>1994</v>
      </c>
      <c r="F310" s="6">
        <v>2013</v>
      </c>
      <c r="G310" s="6" t="s">
        <v>62</v>
      </c>
      <c r="H310" s="6">
        <v>9</v>
      </c>
      <c r="I310" s="6">
        <v>2</v>
      </c>
      <c r="J310" s="29">
        <v>5625.2</v>
      </c>
      <c r="K310" s="29">
        <v>4667.8999999999996</v>
      </c>
      <c r="L310" s="29">
        <v>0</v>
      </c>
      <c r="M310" s="7">
        <v>133</v>
      </c>
      <c r="N310" s="27">
        <v>5657367.3799999999</v>
      </c>
      <c r="O310" s="29"/>
      <c r="P310" s="1">
        <v>0</v>
      </c>
      <c r="Q310" s="1"/>
      <c r="R310" s="1">
        <v>2210574.1</v>
      </c>
      <c r="S310" s="1">
        <v>3446793.28</v>
      </c>
      <c r="T310" s="29"/>
      <c r="U310" s="1">
        <f t="shared" ref="U310:V312" si="46">$N310/($K310+$L310)</f>
        <v>1211.9727029285118</v>
      </c>
      <c r="V310" s="1">
        <f t="shared" si="46"/>
        <v>1211.9727029285118</v>
      </c>
      <c r="W310" s="8">
        <v>2020</v>
      </c>
      <c r="X310" s="109"/>
    </row>
    <row r="311" spans="1:24" ht="15" customHeight="1" x14ac:dyDescent="0.25">
      <c r="A311" s="5">
        <f t="shared" si="43"/>
        <v>290</v>
      </c>
      <c r="B311" s="23">
        <f t="shared" si="44"/>
        <v>24</v>
      </c>
      <c r="C311" s="3" t="s">
        <v>104</v>
      </c>
      <c r="D311" s="3" t="s">
        <v>807</v>
      </c>
      <c r="E311" s="6">
        <v>1994</v>
      </c>
      <c r="F311" s="6">
        <v>2013</v>
      </c>
      <c r="G311" s="6" t="s">
        <v>62</v>
      </c>
      <c r="H311" s="6">
        <v>9</v>
      </c>
      <c r="I311" s="6">
        <v>3</v>
      </c>
      <c r="J311" s="29">
        <v>7891.7</v>
      </c>
      <c r="K311" s="29">
        <v>6614.4</v>
      </c>
      <c r="L311" s="29">
        <v>0</v>
      </c>
      <c r="M311" s="7">
        <v>291</v>
      </c>
      <c r="N311" s="27">
        <v>8703397.3200000003</v>
      </c>
      <c r="O311" s="29"/>
      <c r="P311" s="1">
        <v>7203450.2700000005</v>
      </c>
      <c r="Q311" s="1"/>
      <c r="R311" s="1">
        <v>301266.52</v>
      </c>
      <c r="S311" s="1">
        <v>1198680.53</v>
      </c>
      <c r="T311" s="29"/>
      <c r="U311" s="1">
        <f t="shared" si="46"/>
        <v>1315.8256712626996</v>
      </c>
      <c r="V311" s="1">
        <f t="shared" si="46"/>
        <v>1315.8256712626996</v>
      </c>
      <c r="W311" s="8">
        <v>2020</v>
      </c>
      <c r="X311" s="109"/>
    </row>
    <row r="312" spans="1:24" ht="15" customHeight="1" x14ac:dyDescent="0.25">
      <c r="A312" s="5">
        <f t="shared" si="43"/>
        <v>291</v>
      </c>
      <c r="B312" s="23">
        <f t="shared" si="44"/>
        <v>25</v>
      </c>
      <c r="C312" s="3" t="s">
        <v>104</v>
      </c>
      <c r="D312" s="3" t="s">
        <v>810</v>
      </c>
      <c r="E312" s="6">
        <v>1994</v>
      </c>
      <c r="F312" s="6">
        <v>2011</v>
      </c>
      <c r="G312" s="6" t="s">
        <v>62</v>
      </c>
      <c r="H312" s="6">
        <v>9</v>
      </c>
      <c r="I312" s="6">
        <v>2</v>
      </c>
      <c r="J312" s="29">
        <v>5199.1000000000004</v>
      </c>
      <c r="K312" s="29">
        <v>4436.7</v>
      </c>
      <c r="L312" s="29">
        <v>0</v>
      </c>
      <c r="M312" s="7">
        <v>173</v>
      </c>
      <c r="N312" s="27">
        <v>5731991.6600000001</v>
      </c>
      <c r="O312" s="29"/>
      <c r="P312" s="1">
        <v>0</v>
      </c>
      <c r="Q312" s="1"/>
      <c r="R312" s="1">
        <v>1991514.95</v>
      </c>
      <c r="S312" s="1">
        <v>3740476.71</v>
      </c>
      <c r="T312" s="29"/>
      <c r="U312" s="1">
        <f t="shared" si="46"/>
        <v>1291.9493452340705</v>
      </c>
      <c r="V312" s="1">
        <f t="shared" si="46"/>
        <v>1291.9493452340705</v>
      </c>
      <c r="W312" s="8">
        <v>2020</v>
      </c>
      <c r="X312" s="109"/>
    </row>
    <row r="313" spans="1:24" ht="15" customHeight="1" x14ac:dyDescent="0.25">
      <c r="A313" s="5">
        <f t="shared" ref="A313:B325" si="47">+A312+1</f>
        <v>292</v>
      </c>
      <c r="B313" s="23">
        <f t="shared" ref="B313:B325" si="48">+B312+1</f>
        <v>26</v>
      </c>
      <c r="C313" s="3" t="s">
        <v>104</v>
      </c>
      <c r="D313" s="3" t="s">
        <v>156</v>
      </c>
      <c r="E313" s="6">
        <v>1994</v>
      </c>
      <c r="F313" s="6">
        <v>2013</v>
      </c>
      <c r="G313" s="6" t="s">
        <v>62</v>
      </c>
      <c r="H313" s="6">
        <v>9</v>
      </c>
      <c r="I313" s="6">
        <v>3</v>
      </c>
      <c r="J313" s="29">
        <v>8919.33</v>
      </c>
      <c r="K313" s="29">
        <v>6660.1</v>
      </c>
      <c r="L313" s="29">
        <v>0</v>
      </c>
      <c r="M313" s="7">
        <v>285</v>
      </c>
      <c r="N313" s="27">
        <v>8578678.0599999987</v>
      </c>
      <c r="O313" s="29"/>
      <c r="P313" s="1">
        <v>0</v>
      </c>
      <c r="Q313" s="1"/>
      <c r="R313" s="1">
        <v>713296.71</v>
      </c>
      <c r="S313" s="1">
        <v>7865381.3499999996</v>
      </c>
      <c r="T313" s="29"/>
      <c r="U313" s="1">
        <f t="shared" ref="U313:V318" si="49">$N313/($K313+$L313)</f>
        <v>1288.0704584015252</v>
      </c>
      <c r="V313" s="1">
        <f t="shared" si="49"/>
        <v>1288.0704584015252</v>
      </c>
      <c r="W313" s="8">
        <v>2020</v>
      </c>
      <c r="X313" s="109"/>
    </row>
    <row r="314" spans="1:24" ht="15" customHeight="1" x14ac:dyDescent="0.25">
      <c r="A314" s="5">
        <f t="shared" si="47"/>
        <v>293</v>
      </c>
      <c r="B314" s="23">
        <f t="shared" si="48"/>
        <v>27</v>
      </c>
      <c r="C314" s="3" t="s">
        <v>104</v>
      </c>
      <c r="D314" s="3" t="s">
        <v>852</v>
      </c>
      <c r="E314" s="6">
        <v>1994</v>
      </c>
      <c r="F314" s="6">
        <v>2013</v>
      </c>
      <c r="G314" s="6" t="s">
        <v>62</v>
      </c>
      <c r="H314" s="6">
        <v>9</v>
      </c>
      <c r="I314" s="6">
        <v>3</v>
      </c>
      <c r="J314" s="29">
        <v>8836.0300000000007</v>
      </c>
      <c r="K314" s="29">
        <v>6576.8</v>
      </c>
      <c r="L314" s="29">
        <v>0</v>
      </c>
      <c r="M314" s="7">
        <v>301</v>
      </c>
      <c r="N314" s="27">
        <v>8580313.6400000006</v>
      </c>
      <c r="O314" s="29"/>
      <c r="P314" s="1">
        <v>0</v>
      </c>
      <c r="Q314" s="1"/>
      <c r="R314" s="1">
        <v>3067678.27</v>
      </c>
      <c r="S314" s="1">
        <v>5512635.3700000001</v>
      </c>
      <c r="T314" s="29"/>
      <c r="U314" s="1">
        <f t="shared" si="49"/>
        <v>1304.6335056562461</v>
      </c>
      <c r="V314" s="1">
        <f t="shared" si="49"/>
        <v>1304.6335056562461</v>
      </c>
      <c r="W314" s="8">
        <v>2020</v>
      </c>
      <c r="X314" s="107"/>
    </row>
    <row r="315" spans="1:24" ht="15" customHeight="1" x14ac:dyDescent="0.25">
      <c r="A315" s="5">
        <f t="shared" si="47"/>
        <v>294</v>
      </c>
      <c r="B315" s="23">
        <f t="shared" si="48"/>
        <v>28</v>
      </c>
      <c r="C315" s="3" t="s">
        <v>104</v>
      </c>
      <c r="D315" s="3" t="s">
        <v>891</v>
      </c>
      <c r="E315" s="6">
        <v>1994</v>
      </c>
      <c r="F315" s="6">
        <v>2013</v>
      </c>
      <c r="G315" s="6" t="s">
        <v>62</v>
      </c>
      <c r="H315" s="6">
        <v>9</v>
      </c>
      <c r="I315" s="6">
        <v>3</v>
      </c>
      <c r="J315" s="29">
        <v>8464</v>
      </c>
      <c r="K315" s="29">
        <v>7016</v>
      </c>
      <c r="L315" s="29">
        <v>0</v>
      </c>
      <c r="M315" s="7">
        <v>259</v>
      </c>
      <c r="N315" s="27">
        <v>8444359.3200000003</v>
      </c>
      <c r="O315" s="29"/>
      <c r="P315" s="1">
        <v>0</v>
      </c>
      <c r="Q315" s="1"/>
      <c r="R315" s="1">
        <v>3395363.72</v>
      </c>
      <c r="S315" s="1">
        <v>5048995.5999999996</v>
      </c>
      <c r="T315" s="29"/>
      <c r="U315" s="1">
        <f t="shared" si="49"/>
        <v>1203.585992018244</v>
      </c>
      <c r="V315" s="1">
        <f t="shared" si="49"/>
        <v>1203.585992018244</v>
      </c>
      <c r="W315" s="8">
        <v>2020</v>
      </c>
      <c r="X315" s="107"/>
    </row>
    <row r="316" spans="1:24" ht="15" customHeight="1" x14ac:dyDescent="0.25">
      <c r="A316" s="5">
        <f t="shared" si="47"/>
        <v>295</v>
      </c>
      <c r="B316" s="23">
        <f t="shared" si="48"/>
        <v>29</v>
      </c>
      <c r="C316" s="3" t="s">
        <v>104</v>
      </c>
      <c r="D316" s="3" t="s">
        <v>170</v>
      </c>
      <c r="E316" s="6">
        <v>1973</v>
      </c>
      <c r="F316" s="6">
        <v>2013</v>
      </c>
      <c r="G316" s="6" t="s">
        <v>62</v>
      </c>
      <c r="H316" s="6">
        <v>4</v>
      </c>
      <c r="I316" s="6">
        <v>4</v>
      </c>
      <c r="J316" s="29">
        <v>3892.1</v>
      </c>
      <c r="K316" s="29">
        <v>3391.8</v>
      </c>
      <c r="L316" s="29">
        <v>0</v>
      </c>
      <c r="M316" s="7">
        <v>148</v>
      </c>
      <c r="N316" s="27">
        <v>1573281.42</v>
      </c>
      <c r="O316" s="29"/>
      <c r="P316" s="1">
        <v>0</v>
      </c>
      <c r="Q316" s="1"/>
      <c r="R316" s="1"/>
      <c r="S316" s="1">
        <v>1573281.42</v>
      </c>
      <c r="T316" s="1"/>
      <c r="U316" s="1"/>
      <c r="V316" s="1"/>
      <c r="W316" s="8">
        <v>2020</v>
      </c>
      <c r="X316" s="107"/>
    </row>
    <row r="317" spans="1:24" s="110" customFormat="1" ht="15" customHeight="1" x14ac:dyDescent="0.25">
      <c r="A317" s="5">
        <f t="shared" si="47"/>
        <v>296</v>
      </c>
      <c r="B317" s="23">
        <f t="shared" si="47"/>
        <v>30</v>
      </c>
      <c r="C317" s="3" t="s">
        <v>1411</v>
      </c>
      <c r="D317" s="3" t="s">
        <v>890</v>
      </c>
      <c r="E317" s="6">
        <v>1994</v>
      </c>
      <c r="F317" s="6">
        <v>2010</v>
      </c>
      <c r="G317" s="6" t="s">
        <v>62</v>
      </c>
      <c r="H317" s="6">
        <v>9</v>
      </c>
      <c r="I317" s="6">
        <v>3</v>
      </c>
      <c r="J317" s="29">
        <v>7464.84</v>
      </c>
      <c r="K317" s="29">
        <v>7052.44</v>
      </c>
      <c r="L317" s="29">
        <v>0</v>
      </c>
      <c r="M317" s="7">
        <v>251</v>
      </c>
      <c r="N317" s="27">
        <v>9625093</v>
      </c>
      <c r="O317" s="29"/>
      <c r="P317" s="1">
        <v>8244207.0499999998</v>
      </c>
      <c r="Q317" s="1"/>
      <c r="R317" s="1">
        <v>1380885.95</v>
      </c>
      <c r="S317" s="1"/>
      <c r="T317" s="29"/>
      <c r="U317" s="1">
        <f>$N317/($K317+$L317)</f>
        <v>1364.7890659119398</v>
      </c>
      <c r="V317" s="1">
        <f>$N317/($K317+$L317)</f>
        <v>1364.7890659119398</v>
      </c>
      <c r="W317" s="8">
        <v>2020</v>
      </c>
      <c r="X317" s="109"/>
    </row>
    <row r="318" spans="1:24" ht="15" customHeight="1" x14ac:dyDescent="0.25">
      <c r="A318" s="5">
        <f t="shared" si="47"/>
        <v>297</v>
      </c>
      <c r="B318" s="23">
        <f t="shared" si="47"/>
        <v>31</v>
      </c>
      <c r="C318" s="3" t="s">
        <v>104</v>
      </c>
      <c r="D318" s="3" t="s">
        <v>902</v>
      </c>
      <c r="E318" s="6">
        <v>1993</v>
      </c>
      <c r="F318" s="6">
        <v>2013</v>
      </c>
      <c r="G318" s="6" t="s">
        <v>62</v>
      </c>
      <c r="H318" s="6">
        <v>9</v>
      </c>
      <c r="I318" s="6">
        <v>3</v>
      </c>
      <c r="J318" s="29">
        <v>7933.9</v>
      </c>
      <c r="K318" s="29">
        <v>6611.9</v>
      </c>
      <c r="L318" s="29">
        <v>0</v>
      </c>
      <c r="M318" s="7">
        <v>330</v>
      </c>
      <c r="N318" s="27">
        <v>8581934.379999999</v>
      </c>
      <c r="O318" s="29"/>
      <c r="P318" s="1">
        <v>0</v>
      </c>
      <c r="Q318" s="1"/>
      <c r="R318" s="1">
        <v>2942759.92</v>
      </c>
      <c r="S318" s="1">
        <v>5639174.46</v>
      </c>
      <c r="T318" s="29"/>
      <c r="U318" s="1">
        <f t="shared" si="49"/>
        <v>1297.952839577126</v>
      </c>
      <c r="V318" s="1">
        <f t="shared" si="49"/>
        <v>1297.952839577126</v>
      </c>
      <c r="W318" s="8">
        <v>2020</v>
      </c>
      <c r="X318" s="107"/>
    </row>
    <row r="319" spans="1:24" ht="15" customHeight="1" x14ac:dyDescent="0.25">
      <c r="A319" s="5">
        <f t="shared" si="47"/>
        <v>298</v>
      </c>
      <c r="B319" s="23">
        <f t="shared" si="48"/>
        <v>32</v>
      </c>
      <c r="C319" s="3" t="s">
        <v>599</v>
      </c>
      <c r="D319" s="3" t="s">
        <v>614</v>
      </c>
      <c r="E319" s="6">
        <v>1975</v>
      </c>
      <c r="F319" s="6">
        <v>2013</v>
      </c>
      <c r="G319" s="6" t="s">
        <v>50</v>
      </c>
      <c r="H319" s="6">
        <v>4</v>
      </c>
      <c r="I319" s="6">
        <v>3</v>
      </c>
      <c r="J319" s="29">
        <v>2248.5</v>
      </c>
      <c r="K319" s="29">
        <v>1870.9</v>
      </c>
      <c r="L319" s="29">
        <v>0</v>
      </c>
      <c r="M319" s="7">
        <v>72</v>
      </c>
      <c r="N319" s="27">
        <v>683174.01</v>
      </c>
      <c r="O319" s="29"/>
      <c r="P319" s="1"/>
      <c r="Q319" s="1"/>
      <c r="R319" s="1">
        <v>199412.3</v>
      </c>
      <c r="S319" s="1">
        <v>483761.71</v>
      </c>
      <c r="T319" s="1"/>
      <c r="U319" s="1">
        <f>$N319/($K319+$L319)</f>
        <v>365.15795071890534</v>
      </c>
      <c r="V319" s="1">
        <f>$N319/($K319+$L319)</f>
        <v>365.15795071890534</v>
      </c>
      <c r="W319" s="8">
        <v>2020</v>
      </c>
      <c r="X319" s="107"/>
    </row>
    <row r="320" spans="1:24" ht="15" customHeight="1" x14ac:dyDescent="0.25">
      <c r="A320" s="5">
        <f t="shared" si="47"/>
        <v>299</v>
      </c>
      <c r="B320" s="23">
        <f t="shared" si="48"/>
        <v>33</v>
      </c>
      <c r="C320" s="3" t="s">
        <v>59</v>
      </c>
      <c r="D320" s="3" t="s">
        <v>60</v>
      </c>
      <c r="E320" s="6">
        <v>1966</v>
      </c>
      <c r="F320" s="6">
        <v>2016</v>
      </c>
      <c r="G320" s="6" t="s">
        <v>50</v>
      </c>
      <c r="H320" s="6">
        <v>4</v>
      </c>
      <c r="I320" s="6">
        <v>6</v>
      </c>
      <c r="J320" s="29">
        <v>4167.3</v>
      </c>
      <c r="K320" s="29">
        <v>3119.4</v>
      </c>
      <c r="L320" s="29">
        <v>810.7</v>
      </c>
      <c r="M320" s="7">
        <v>158</v>
      </c>
      <c r="N320" s="27">
        <v>1405529.29</v>
      </c>
      <c r="O320" s="29"/>
      <c r="P320" s="1">
        <v>237270.13</v>
      </c>
      <c r="Q320" s="1"/>
      <c r="R320" s="1">
        <v>1168259.1599999999</v>
      </c>
      <c r="S320" s="1"/>
      <c r="T320" s="1"/>
      <c r="U320" s="1">
        <f t="shared" ref="U320:V325" si="50">$N320/($K320+$L320)</f>
        <v>357.63194066308745</v>
      </c>
      <c r="V320" s="1">
        <f t="shared" si="50"/>
        <v>357.63194066308745</v>
      </c>
      <c r="W320" s="8">
        <v>2020</v>
      </c>
      <c r="X320" s="107"/>
    </row>
    <row r="321" spans="1:24" ht="15" customHeight="1" x14ac:dyDescent="0.25">
      <c r="A321" s="5">
        <f t="shared" si="47"/>
        <v>300</v>
      </c>
      <c r="B321" s="23">
        <f t="shared" si="48"/>
        <v>34</v>
      </c>
      <c r="C321" s="3" t="s">
        <v>59</v>
      </c>
      <c r="D321" s="3" t="s">
        <v>61</v>
      </c>
      <c r="E321" s="6">
        <v>1967</v>
      </c>
      <c r="F321" s="6">
        <v>2012</v>
      </c>
      <c r="G321" s="6" t="s">
        <v>62</v>
      </c>
      <c r="H321" s="6">
        <v>4</v>
      </c>
      <c r="I321" s="6">
        <v>6</v>
      </c>
      <c r="J321" s="29">
        <v>3753.6</v>
      </c>
      <c r="K321" s="29">
        <v>2991.6</v>
      </c>
      <c r="L321" s="29">
        <v>615.5</v>
      </c>
      <c r="M321" s="7">
        <v>155</v>
      </c>
      <c r="N321" s="27">
        <v>1592311.23</v>
      </c>
      <c r="O321" s="29"/>
      <c r="P321" s="1">
        <v>1135092.57</v>
      </c>
      <c r="Q321" s="1"/>
      <c r="R321" s="1">
        <v>457218.66</v>
      </c>
      <c r="S321" s="1"/>
      <c r="T321" s="1"/>
      <c r="U321" s="1">
        <f t="shared" si="50"/>
        <v>441.43806104626987</v>
      </c>
      <c r="V321" s="1">
        <f t="shared" si="50"/>
        <v>441.43806104626987</v>
      </c>
      <c r="W321" s="8">
        <v>2020</v>
      </c>
      <c r="X321" s="107"/>
    </row>
    <row r="322" spans="1:24" ht="15" customHeight="1" x14ac:dyDescent="0.25">
      <c r="A322" s="5">
        <f t="shared" si="47"/>
        <v>301</v>
      </c>
      <c r="B322" s="23">
        <f t="shared" si="48"/>
        <v>35</v>
      </c>
      <c r="C322" s="3" t="s">
        <v>59</v>
      </c>
      <c r="D322" s="3" t="s">
        <v>63</v>
      </c>
      <c r="E322" s="6">
        <v>1967</v>
      </c>
      <c r="F322" s="6">
        <v>2016</v>
      </c>
      <c r="G322" s="6" t="s">
        <v>62</v>
      </c>
      <c r="H322" s="6">
        <v>4</v>
      </c>
      <c r="I322" s="6">
        <v>6</v>
      </c>
      <c r="J322" s="29">
        <v>4047.4</v>
      </c>
      <c r="K322" s="29">
        <v>2520.1</v>
      </c>
      <c r="L322" s="29">
        <v>1289.0999999999999</v>
      </c>
      <c r="M322" s="7">
        <v>102</v>
      </c>
      <c r="N322" s="27">
        <v>970368.07</v>
      </c>
      <c r="O322" s="29"/>
      <c r="P322" s="1">
        <v>0</v>
      </c>
      <c r="Q322" s="1"/>
      <c r="R322" s="1">
        <v>970368.07</v>
      </c>
      <c r="S322" s="1"/>
      <c r="T322" s="1"/>
      <c r="U322" s="1">
        <f t="shared" si="50"/>
        <v>254.74327155308202</v>
      </c>
      <c r="V322" s="1">
        <f t="shared" si="50"/>
        <v>254.74327155308202</v>
      </c>
      <c r="W322" s="8">
        <v>2020</v>
      </c>
      <c r="X322" s="107"/>
    </row>
    <row r="323" spans="1:24" ht="15" customHeight="1" x14ac:dyDescent="0.25">
      <c r="A323" s="5">
        <f t="shared" si="47"/>
        <v>302</v>
      </c>
      <c r="B323" s="23">
        <f t="shared" si="48"/>
        <v>36</v>
      </c>
      <c r="C323" s="3" t="s">
        <v>59</v>
      </c>
      <c r="D323" s="3" t="s">
        <v>71</v>
      </c>
      <c r="E323" s="6">
        <v>1969</v>
      </c>
      <c r="F323" s="6">
        <v>2013</v>
      </c>
      <c r="G323" s="6" t="s">
        <v>62</v>
      </c>
      <c r="H323" s="6">
        <v>4</v>
      </c>
      <c r="I323" s="6">
        <v>2</v>
      </c>
      <c r="J323" s="29">
        <v>1391.1</v>
      </c>
      <c r="K323" s="29">
        <v>1043.7</v>
      </c>
      <c r="L323" s="29">
        <v>197.6</v>
      </c>
      <c r="M323" s="7">
        <v>49</v>
      </c>
      <c r="N323" s="27">
        <v>1241843.8999999999</v>
      </c>
      <c r="O323" s="29"/>
      <c r="P323" s="1">
        <v>0</v>
      </c>
      <c r="Q323" s="1"/>
      <c r="R323" s="1">
        <v>343681.28080000001</v>
      </c>
      <c r="S323" s="1">
        <v>898162.61919999984</v>
      </c>
      <c r="T323" s="1"/>
      <c r="U323" s="1">
        <f t="shared" si="50"/>
        <v>1000.4381696608394</v>
      </c>
      <c r="V323" s="1">
        <f t="shared" si="50"/>
        <v>1000.4381696608394</v>
      </c>
      <c r="W323" s="8">
        <v>2020</v>
      </c>
      <c r="X323" s="107"/>
    </row>
    <row r="324" spans="1:24" ht="15" customHeight="1" x14ac:dyDescent="0.25">
      <c r="A324" s="5">
        <f t="shared" si="47"/>
        <v>303</v>
      </c>
      <c r="B324" s="23">
        <f t="shared" si="48"/>
        <v>37</v>
      </c>
      <c r="C324" s="3" t="s">
        <v>59</v>
      </c>
      <c r="D324" s="3" t="s">
        <v>1409</v>
      </c>
      <c r="E324" s="6">
        <v>1974</v>
      </c>
      <c r="F324" s="6">
        <v>1974</v>
      </c>
      <c r="G324" s="6" t="s">
        <v>50</v>
      </c>
      <c r="H324" s="6">
        <v>4</v>
      </c>
      <c r="I324" s="6">
        <v>3</v>
      </c>
      <c r="J324" s="29">
        <v>2224.9</v>
      </c>
      <c r="K324" s="29">
        <v>2042.5</v>
      </c>
      <c r="L324" s="29">
        <v>0</v>
      </c>
      <c r="M324" s="7">
        <v>112</v>
      </c>
      <c r="N324" s="27">
        <v>1460462.18</v>
      </c>
      <c r="O324" s="29"/>
      <c r="P324" s="1">
        <v>1460462.18</v>
      </c>
      <c r="Q324" s="1"/>
      <c r="R324" s="1"/>
      <c r="S324" s="1"/>
      <c r="T324" s="1"/>
      <c r="U324" s="1">
        <f t="shared" si="50"/>
        <v>715.03656303549565</v>
      </c>
      <c r="V324" s="1">
        <f t="shared" si="50"/>
        <v>715.03656303549565</v>
      </c>
      <c r="W324" s="8">
        <v>2020</v>
      </c>
      <c r="X324" s="107"/>
    </row>
    <row r="325" spans="1:24" ht="15" customHeight="1" x14ac:dyDescent="0.25">
      <c r="A325" s="5">
        <f t="shared" si="47"/>
        <v>304</v>
      </c>
      <c r="B325" s="23">
        <f t="shared" si="48"/>
        <v>38</v>
      </c>
      <c r="C325" s="3" t="s">
        <v>59</v>
      </c>
      <c r="D325" s="3" t="s">
        <v>984</v>
      </c>
      <c r="E325" s="6">
        <v>1994</v>
      </c>
      <c r="F325" s="6">
        <v>2012</v>
      </c>
      <c r="G325" s="6" t="s">
        <v>50</v>
      </c>
      <c r="H325" s="6">
        <v>9</v>
      </c>
      <c r="I325" s="6">
        <v>1</v>
      </c>
      <c r="J325" s="29">
        <v>2569.7800000000002</v>
      </c>
      <c r="K325" s="29">
        <v>2128.08</v>
      </c>
      <c r="L325" s="29">
        <v>0</v>
      </c>
      <c r="M325" s="7">
        <v>72</v>
      </c>
      <c r="N325" s="27">
        <v>3313034.8</v>
      </c>
      <c r="O325" s="29"/>
      <c r="P325" s="1">
        <v>0</v>
      </c>
      <c r="Q325" s="1"/>
      <c r="R325" s="1">
        <v>714183.73</v>
      </c>
      <c r="S325" s="1">
        <v>2598851.0699999998</v>
      </c>
      <c r="T325" s="29"/>
      <c r="U325" s="1">
        <f t="shared" si="50"/>
        <v>1556.8187286192249</v>
      </c>
      <c r="V325" s="1">
        <f t="shared" si="50"/>
        <v>1556.8187286192249</v>
      </c>
      <c r="W325" s="8">
        <v>2020</v>
      </c>
      <c r="X325" s="107"/>
    </row>
    <row r="326" spans="1:24" s="89" customFormat="1" x14ac:dyDescent="0.25">
      <c r="A326" s="64"/>
      <c r="B326" s="65"/>
      <c r="C326" s="186"/>
      <c r="D326" s="73" t="s">
        <v>1419</v>
      </c>
      <c r="E326" s="74"/>
      <c r="F326" s="74"/>
      <c r="G326" s="74"/>
      <c r="H326" s="74"/>
      <c r="I326" s="74"/>
      <c r="J326" s="75">
        <f>SUM(J327:J523)</f>
        <v>3279495.4099999974</v>
      </c>
      <c r="K326" s="75">
        <f>SUM(K327:K523)</f>
        <v>2723124.28</v>
      </c>
      <c r="L326" s="75">
        <f>SUM(L327:L523)</f>
        <v>93578.149999999951</v>
      </c>
      <c r="M326" s="75">
        <f>SUM(M327:M523)</f>
        <v>121956</v>
      </c>
      <c r="N326" s="75">
        <f>SUM(N327:N339)</f>
        <v>79536828.841399997</v>
      </c>
      <c r="O326" s="75">
        <f>SUM(O327:O523)</f>
        <v>0</v>
      </c>
      <c r="P326" s="75">
        <f>SUM(P327:P339)</f>
        <v>0</v>
      </c>
      <c r="Q326" s="75">
        <f>SUM(Q327:Q339)</f>
        <v>0</v>
      </c>
      <c r="R326" s="75">
        <f>SUM(R327:R339)</f>
        <v>22538007.001399998</v>
      </c>
      <c r="S326" s="75">
        <f>SUM(S327:S339)</f>
        <v>56998821.839999996</v>
      </c>
      <c r="T326" s="75">
        <f>SUM(T327:T339)</f>
        <v>0</v>
      </c>
      <c r="U326" s="75"/>
      <c r="V326" s="75"/>
      <c r="W326" s="77"/>
      <c r="X326" s="107"/>
    </row>
    <row r="327" spans="1:24" ht="15" customHeight="1" x14ac:dyDescent="0.25">
      <c r="A327" s="5">
        <f>+A325+1</f>
        <v>305</v>
      </c>
      <c r="B327" s="23">
        <v>1</v>
      </c>
      <c r="C327" s="3" t="s">
        <v>1452</v>
      </c>
      <c r="D327" s="3" t="s">
        <v>390</v>
      </c>
      <c r="E327" s="6">
        <v>1995</v>
      </c>
      <c r="F327" s="6">
        <v>1995</v>
      </c>
      <c r="G327" s="6" t="s">
        <v>1456</v>
      </c>
      <c r="H327" s="6">
        <v>10</v>
      </c>
      <c r="I327" s="6">
        <v>1</v>
      </c>
      <c r="J327" s="29">
        <v>3279.6</v>
      </c>
      <c r="K327" s="29">
        <v>2805.6</v>
      </c>
      <c r="L327" s="29">
        <v>0</v>
      </c>
      <c r="M327" s="7">
        <v>105</v>
      </c>
      <c r="N327" s="27">
        <v>3163571.8744000001</v>
      </c>
      <c r="O327" s="29"/>
      <c r="P327" s="1"/>
      <c r="Q327" s="1"/>
      <c r="R327" s="1">
        <v>504144.31440000003</v>
      </c>
      <c r="S327" s="1">
        <v>2659427.56</v>
      </c>
      <c r="T327" s="29"/>
      <c r="U327" s="1">
        <f t="shared" ref="U327:V339" si="51">$N327/($K327+$L327)</f>
        <v>1127.5919141716568</v>
      </c>
      <c r="V327" s="1">
        <f t="shared" si="51"/>
        <v>1127.5919141716568</v>
      </c>
      <c r="W327" s="8">
        <v>2020</v>
      </c>
      <c r="X327" s="107"/>
    </row>
    <row r="328" spans="1:24" ht="15" customHeight="1" x14ac:dyDescent="0.25">
      <c r="A328" s="5">
        <f t="shared" ref="A328:B332" si="52">A327+1</f>
        <v>306</v>
      </c>
      <c r="B328" s="23">
        <f t="shared" si="52"/>
        <v>2</v>
      </c>
      <c r="C328" s="3" t="s">
        <v>1452</v>
      </c>
      <c r="D328" s="3" t="s">
        <v>761</v>
      </c>
      <c r="E328" s="6">
        <v>1995</v>
      </c>
      <c r="F328" s="6">
        <v>2010</v>
      </c>
      <c r="G328" s="49" t="s">
        <v>62</v>
      </c>
      <c r="H328" s="6">
        <v>9</v>
      </c>
      <c r="I328" s="6">
        <v>1</v>
      </c>
      <c r="J328" s="29">
        <v>2996.5</v>
      </c>
      <c r="K328" s="29">
        <v>2483</v>
      </c>
      <c r="L328" s="29">
        <v>76.599999999999994</v>
      </c>
      <c r="M328" s="7">
        <v>83</v>
      </c>
      <c r="N328" s="27">
        <v>3066140.0262000002</v>
      </c>
      <c r="O328" s="29"/>
      <c r="P328" s="1">
        <v>0</v>
      </c>
      <c r="Q328" s="1"/>
      <c r="R328" s="1">
        <v>437725.94620000001</v>
      </c>
      <c r="S328" s="1">
        <v>2628414.08</v>
      </c>
      <c r="T328" s="29"/>
      <c r="U328" s="1">
        <f t="shared" si="51"/>
        <v>1197.8981193155182</v>
      </c>
      <c r="V328" s="1">
        <f t="shared" si="51"/>
        <v>1197.8981193155182</v>
      </c>
      <c r="W328" s="8">
        <v>2020</v>
      </c>
      <c r="X328" s="107"/>
    </row>
    <row r="329" spans="1:24" ht="15" customHeight="1" x14ac:dyDescent="0.25">
      <c r="A329" s="5">
        <f t="shared" si="52"/>
        <v>307</v>
      </c>
      <c r="B329" s="23">
        <f t="shared" si="52"/>
        <v>3</v>
      </c>
      <c r="C329" s="3" t="s">
        <v>1452</v>
      </c>
      <c r="D329" s="3" t="s">
        <v>404</v>
      </c>
      <c r="E329" s="6">
        <v>1995</v>
      </c>
      <c r="F329" s="6">
        <v>2002</v>
      </c>
      <c r="G329" s="6" t="s">
        <v>1456</v>
      </c>
      <c r="H329" s="6">
        <v>10</v>
      </c>
      <c r="I329" s="6">
        <v>1</v>
      </c>
      <c r="J329" s="29">
        <v>3164.1</v>
      </c>
      <c r="K329" s="29">
        <v>2676.9</v>
      </c>
      <c r="L329" s="29">
        <v>0</v>
      </c>
      <c r="M329" s="7">
        <v>107</v>
      </c>
      <c r="N329" s="27">
        <v>3128277.2656</v>
      </c>
      <c r="O329" s="29"/>
      <c r="P329" s="1">
        <v>0</v>
      </c>
      <c r="Q329" s="1"/>
      <c r="R329" s="1">
        <v>588244.89559999993</v>
      </c>
      <c r="S329" s="1">
        <v>2540032.37</v>
      </c>
      <c r="T329" s="29"/>
      <c r="U329" s="1">
        <f t="shared" si="51"/>
        <v>1168.6193976614741</v>
      </c>
      <c r="V329" s="1">
        <f t="shared" si="51"/>
        <v>1168.6193976614741</v>
      </c>
      <c r="W329" s="8">
        <v>2020</v>
      </c>
      <c r="X329" s="107"/>
    </row>
    <row r="330" spans="1:24" ht="15" customHeight="1" x14ac:dyDescent="0.25">
      <c r="A330" s="5">
        <f t="shared" si="52"/>
        <v>308</v>
      </c>
      <c r="B330" s="23">
        <f t="shared" si="52"/>
        <v>4</v>
      </c>
      <c r="C330" s="3" t="s">
        <v>1452</v>
      </c>
      <c r="D330" s="3" t="s">
        <v>1081</v>
      </c>
      <c r="E330" s="6">
        <v>1995</v>
      </c>
      <c r="F330" s="6">
        <v>2008</v>
      </c>
      <c r="G330" s="6" t="s">
        <v>1456</v>
      </c>
      <c r="H330" s="6">
        <v>10</v>
      </c>
      <c r="I330" s="6">
        <v>1</v>
      </c>
      <c r="J330" s="29">
        <v>3344</v>
      </c>
      <c r="K330" s="29">
        <v>2858.8</v>
      </c>
      <c r="L330" s="29">
        <v>0</v>
      </c>
      <c r="M330" s="7">
        <v>115</v>
      </c>
      <c r="N330" s="27">
        <v>3162140.5024000001</v>
      </c>
      <c r="O330" s="29"/>
      <c r="P330" s="1">
        <v>0</v>
      </c>
      <c r="Q330" s="1"/>
      <c r="R330" s="1">
        <v>1046925.7324000001</v>
      </c>
      <c r="S330" s="1">
        <v>2115214.77</v>
      </c>
      <c r="T330" s="29"/>
      <c r="U330" s="1">
        <f t="shared" si="51"/>
        <v>1106.1076334126205</v>
      </c>
      <c r="V330" s="1">
        <f t="shared" si="51"/>
        <v>1106.1076334126205</v>
      </c>
      <c r="W330" s="8">
        <v>2020</v>
      </c>
      <c r="X330" s="107"/>
    </row>
    <row r="331" spans="1:24" ht="15" customHeight="1" x14ac:dyDescent="0.25">
      <c r="A331" s="5">
        <f t="shared" si="52"/>
        <v>309</v>
      </c>
      <c r="B331" s="23">
        <f t="shared" si="52"/>
        <v>5</v>
      </c>
      <c r="C331" s="3" t="s">
        <v>104</v>
      </c>
      <c r="D331" s="3" t="s">
        <v>1083</v>
      </c>
      <c r="E331" s="6">
        <v>1995</v>
      </c>
      <c r="F331" s="6">
        <v>2013</v>
      </c>
      <c r="G331" s="6" t="s">
        <v>62</v>
      </c>
      <c r="H331" s="6">
        <v>9</v>
      </c>
      <c r="I331" s="6">
        <v>3</v>
      </c>
      <c r="J331" s="29">
        <v>8636.5</v>
      </c>
      <c r="K331" s="29">
        <v>7079.3</v>
      </c>
      <c r="L331" s="29">
        <v>0</v>
      </c>
      <c r="M331" s="7">
        <v>263</v>
      </c>
      <c r="N331" s="27">
        <v>8461720.0800000001</v>
      </c>
      <c r="O331" s="29"/>
      <c r="P331" s="1">
        <v>0</v>
      </c>
      <c r="Q331" s="1"/>
      <c r="R331" s="1">
        <v>3270357.36</v>
      </c>
      <c r="S331" s="1">
        <v>5191362.72</v>
      </c>
      <c r="T331" s="29"/>
      <c r="U331" s="1">
        <f t="shared" si="51"/>
        <v>1195.2763804330937</v>
      </c>
      <c r="V331" s="1">
        <f t="shared" si="51"/>
        <v>1195.2763804330937</v>
      </c>
      <c r="W331" s="8">
        <v>2020</v>
      </c>
      <c r="X331" s="107"/>
    </row>
    <row r="332" spans="1:24" ht="15" customHeight="1" x14ac:dyDescent="0.25">
      <c r="A332" s="5">
        <f t="shared" si="52"/>
        <v>310</v>
      </c>
      <c r="B332" s="23">
        <f t="shared" si="52"/>
        <v>6</v>
      </c>
      <c r="C332" s="3" t="s">
        <v>104</v>
      </c>
      <c r="D332" s="3" t="s">
        <v>1084</v>
      </c>
      <c r="E332" s="6">
        <v>1995</v>
      </c>
      <c r="F332" s="6">
        <v>1996</v>
      </c>
      <c r="G332" s="6" t="s">
        <v>62</v>
      </c>
      <c r="H332" s="6">
        <v>9</v>
      </c>
      <c r="I332" s="6">
        <v>4</v>
      </c>
      <c r="J332" s="29">
        <v>11234.69</v>
      </c>
      <c r="K332" s="29">
        <v>9289.89</v>
      </c>
      <c r="L332" s="29">
        <v>0</v>
      </c>
      <c r="M332" s="7">
        <v>427</v>
      </c>
      <c r="N332" s="27">
        <v>11495264.01</v>
      </c>
      <c r="O332" s="29"/>
      <c r="P332" s="1">
        <v>0</v>
      </c>
      <c r="Q332" s="1"/>
      <c r="R332" s="1">
        <v>3591360</v>
      </c>
      <c r="S332" s="1">
        <v>7903904.0099999998</v>
      </c>
      <c r="T332" s="29"/>
      <c r="U332" s="1">
        <f t="shared" si="51"/>
        <v>1237.3950617283951</v>
      </c>
      <c r="V332" s="1">
        <f t="shared" si="51"/>
        <v>1237.3950617283951</v>
      </c>
      <c r="W332" s="8">
        <v>2020</v>
      </c>
      <c r="X332" s="107"/>
    </row>
    <row r="333" spans="1:24" ht="15" customHeight="1" x14ac:dyDescent="0.25">
      <c r="A333" s="5">
        <f t="shared" ref="A333:B339" si="53">+A332+1</f>
        <v>311</v>
      </c>
      <c r="B333" s="23">
        <f t="shared" si="53"/>
        <v>7</v>
      </c>
      <c r="C333" s="3" t="s">
        <v>104</v>
      </c>
      <c r="D333" s="3" t="s">
        <v>1098</v>
      </c>
      <c r="E333" s="6">
        <v>1995</v>
      </c>
      <c r="F333" s="6">
        <v>2005</v>
      </c>
      <c r="G333" s="6" t="s">
        <v>62</v>
      </c>
      <c r="H333" s="6">
        <v>9</v>
      </c>
      <c r="I333" s="6">
        <v>2</v>
      </c>
      <c r="J333" s="29">
        <v>5559.4</v>
      </c>
      <c r="K333" s="29">
        <v>4567.5</v>
      </c>
      <c r="L333" s="29">
        <v>0</v>
      </c>
      <c r="M333" s="7">
        <v>169</v>
      </c>
      <c r="N333" s="27">
        <v>5796527.9199999999</v>
      </c>
      <c r="O333" s="29"/>
      <c r="P333" s="1">
        <v>0</v>
      </c>
      <c r="Q333" s="1"/>
      <c r="R333" s="1">
        <v>2065107.88</v>
      </c>
      <c r="S333" s="1">
        <v>3731420.04</v>
      </c>
      <c r="T333" s="29"/>
      <c r="U333" s="1">
        <f t="shared" si="51"/>
        <v>1269.0810990695129</v>
      </c>
      <c r="V333" s="1">
        <f t="shared" si="51"/>
        <v>1269.0810990695129</v>
      </c>
      <c r="W333" s="8">
        <v>2020</v>
      </c>
      <c r="X333" s="107"/>
    </row>
    <row r="334" spans="1:24" ht="15" customHeight="1" x14ac:dyDescent="0.25">
      <c r="A334" s="5">
        <f t="shared" si="53"/>
        <v>312</v>
      </c>
      <c r="B334" s="23">
        <f t="shared" si="53"/>
        <v>8</v>
      </c>
      <c r="C334" s="3" t="s">
        <v>104</v>
      </c>
      <c r="D334" s="3" t="s">
        <v>1107</v>
      </c>
      <c r="E334" s="6">
        <v>1995</v>
      </c>
      <c r="F334" s="6">
        <v>2013</v>
      </c>
      <c r="G334" s="6" t="s">
        <v>50</v>
      </c>
      <c r="H334" s="6">
        <v>10</v>
      </c>
      <c r="I334" s="6">
        <v>2</v>
      </c>
      <c r="J334" s="29">
        <v>5893</v>
      </c>
      <c r="K334" s="29">
        <v>4930.2</v>
      </c>
      <c r="L334" s="29">
        <v>0</v>
      </c>
      <c r="M334" s="7">
        <v>96</v>
      </c>
      <c r="N334" s="27">
        <v>5956275.8499999996</v>
      </c>
      <c r="O334" s="29"/>
      <c r="P334" s="1">
        <v>0</v>
      </c>
      <c r="Q334" s="1"/>
      <c r="R334" s="1">
        <v>2277781.79</v>
      </c>
      <c r="S334" s="1">
        <v>3678494.06</v>
      </c>
      <c r="T334" s="29"/>
      <c r="U334" s="1">
        <f t="shared" si="51"/>
        <v>1208.1205326355928</v>
      </c>
      <c r="V334" s="1">
        <f t="shared" si="51"/>
        <v>1208.1205326355928</v>
      </c>
      <c r="W334" s="8">
        <v>2020</v>
      </c>
      <c r="X334" s="107"/>
    </row>
    <row r="335" spans="1:24" ht="15" customHeight="1" x14ac:dyDescent="0.25">
      <c r="A335" s="5">
        <f t="shared" si="53"/>
        <v>313</v>
      </c>
      <c r="B335" s="23">
        <f t="shared" si="53"/>
        <v>9</v>
      </c>
      <c r="C335" s="3" t="s">
        <v>104</v>
      </c>
      <c r="D335" s="3" t="s">
        <v>1126</v>
      </c>
      <c r="E335" s="6">
        <v>1995</v>
      </c>
      <c r="F335" s="6">
        <v>2013</v>
      </c>
      <c r="G335" s="6" t="s">
        <v>62</v>
      </c>
      <c r="H335" s="6">
        <v>9</v>
      </c>
      <c r="I335" s="6">
        <v>2</v>
      </c>
      <c r="J335" s="29">
        <v>5138.5</v>
      </c>
      <c r="K335" s="29">
        <v>4295.2</v>
      </c>
      <c r="L335" s="29">
        <v>0</v>
      </c>
      <c r="M335" s="7">
        <v>151</v>
      </c>
      <c r="N335" s="27">
        <v>5783315.6699999999</v>
      </c>
      <c r="O335" s="29"/>
      <c r="P335" s="1">
        <v>0</v>
      </c>
      <c r="Q335" s="1"/>
      <c r="R335" s="1">
        <v>1947884.01</v>
      </c>
      <c r="S335" s="1">
        <v>3835431.66</v>
      </c>
      <c r="T335" s="29"/>
      <c r="U335" s="1">
        <f t="shared" si="51"/>
        <v>1346.460157850624</v>
      </c>
      <c r="V335" s="1">
        <f t="shared" si="51"/>
        <v>1346.460157850624</v>
      </c>
      <c r="W335" s="8">
        <v>2020</v>
      </c>
      <c r="X335" s="107"/>
    </row>
    <row r="336" spans="1:24" ht="15" customHeight="1" x14ac:dyDescent="0.25">
      <c r="A336" s="5">
        <f t="shared" si="53"/>
        <v>314</v>
      </c>
      <c r="B336" s="23">
        <f t="shared" si="53"/>
        <v>10</v>
      </c>
      <c r="C336" s="3" t="s">
        <v>56</v>
      </c>
      <c r="D336" s="3" t="s">
        <v>1166</v>
      </c>
      <c r="E336" s="6">
        <v>1998</v>
      </c>
      <c r="F336" s="6">
        <v>1998</v>
      </c>
      <c r="G336" s="6" t="s">
        <v>50</v>
      </c>
      <c r="H336" s="6">
        <v>9</v>
      </c>
      <c r="I336" s="6">
        <v>1</v>
      </c>
      <c r="J336" s="29">
        <v>2342.4</v>
      </c>
      <c r="K336" s="29">
        <v>1998.1</v>
      </c>
      <c r="L336" s="29">
        <v>344.3</v>
      </c>
      <c r="M336" s="7">
        <v>78</v>
      </c>
      <c r="N336" s="27">
        <v>3288576.4519999996</v>
      </c>
      <c r="O336" s="29"/>
      <c r="P336" s="1">
        <v>0</v>
      </c>
      <c r="Q336" s="1"/>
      <c r="R336" s="1">
        <v>700564.19200000004</v>
      </c>
      <c r="S336" s="1">
        <v>2588012.2599999998</v>
      </c>
      <c r="T336" s="29"/>
      <c r="U336" s="1">
        <f t="shared" si="51"/>
        <v>1403.9346191939887</v>
      </c>
      <c r="V336" s="1">
        <f t="shared" si="51"/>
        <v>1403.9346191939887</v>
      </c>
      <c r="W336" s="8">
        <v>2020</v>
      </c>
      <c r="X336" s="107"/>
    </row>
    <row r="337" spans="1:31" ht="15" customHeight="1" x14ac:dyDescent="0.25">
      <c r="A337" s="5">
        <f t="shared" si="53"/>
        <v>315</v>
      </c>
      <c r="B337" s="23">
        <f t="shared" si="53"/>
        <v>11</v>
      </c>
      <c r="C337" s="3" t="s">
        <v>59</v>
      </c>
      <c r="D337" s="3" t="s">
        <v>1186</v>
      </c>
      <c r="E337" s="6">
        <v>1995</v>
      </c>
      <c r="F337" s="6">
        <v>2015</v>
      </c>
      <c r="G337" s="6" t="s">
        <v>62</v>
      </c>
      <c r="H337" s="6">
        <v>9</v>
      </c>
      <c r="I337" s="6">
        <v>3</v>
      </c>
      <c r="J337" s="29">
        <v>7018.64</v>
      </c>
      <c r="K337" s="29">
        <v>6109.44</v>
      </c>
      <c r="L337" s="29">
        <v>0</v>
      </c>
      <c r="M337" s="7">
        <v>422</v>
      </c>
      <c r="N337" s="27">
        <v>9846825.0671200007</v>
      </c>
      <c r="O337" s="29"/>
      <c r="P337" s="1">
        <v>0</v>
      </c>
      <c r="Q337" s="1"/>
      <c r="R337" s="1">
        <v>2072439.1871199999</v>
      </c>
      <c r="S337" s="1">
        <v>7774385.8799999999</v>
      </c>
      <c r="T337" s="29"/>
      <c r="U337" s="1">
        <f t="shared" si="51"/>
        <v>1611.7393848077731</v>
      </c>
      <c r="V337" s="1">
        <f t="shared" si="51"/>
        <v>1611.7393848077731</v>
      </c>
      <c r="W337" s="8">
        <v>2020</v>
      </c>
      <c r="X337" s="107"/>
    </row>
    <row r="338" spans="1:31" ht="15" customHeight="1" x14ac:dyDescent="0.25">
      <c r="A338" s="5">
        <f t="shared" si="53"/>
        <v>316</v>
      </c>
      <c r="B338" s="23">
        <f t="shared" si="53"/>
        <v>12</v>
      </c>
      <c r="C338" s="3" t="s">
        <v>59</v>
      </c>
      <c r="D338" s="3" t="s">
        <v>1189</v>
      </c>
      <c r="E338" s="6">
        <v>1995</v>
      </c>
      <c r="F338" s="6">
        <v>1995</v>
      </c>
      <c r="G338" s="6" t="s">
        <v>50</v>
      </c>
      <c r="H338" s="6">
        <v>9</v>
      </c>
      <c r="I338" s="6">
        <v>4</v>
      </c>
      <c r="J338" s="29">
        <v>10561.4</v>
      </c>
      <c r="K338" s="29">
        <v>9381.56</v>
      </c>
      <c r="L338" s="29">
        <v>0</v>
      </c>
      <c r="M338" s="7">
        <v>362</v>
      </c>
      <c r="N338" s="27">
        <v>13073314.88088</v>
      </c>
      <c r="O338" s="29"/>
      <c r="P338" s="1">
        <v>0</v>
      </c>
      <c r="Q338" s="1"/>
      <c r="R338" s="1">
        <v>3321287.9608800001</v>
      </c>
      <c r="S338" s="1">
        <v>9752026.9199999999</v>
      </c>
      <c r="T338" s="29"/>
      <c r="U338" s="1">
        <f t="shared" si="51"/>
        <v>1393.5118339465932</v>
      </c>
      <c r="V338" s="1">
        <f t="shared" si="51"/>
        <v>1393.5118339465932</v>
      </c>
      <c r="W338" s="8">
        <v>2020</v>
      </c>
      <c r="X338" s="107"/>
    </row>
    <row r="339" spans="1:31" ht="15" customHeight="1" x14ac:dyDescent="0.25">
      <c r="A339" s="5">
        <f t="shared" si="53"/>
        <v>317</v>
      </c>
      <c r="B339" s="23">
        <f t="shared" si="53"/>
        <v>13</v>
      </c>
      <c r="C339" s="3" t="s">
        <v>59</v>
      </c>
      <c r="D339" s="3" t="s">
        <v>656</v>
      </c>
      <c r="E339" s="6">
        <v>1993</v>
      </c>
      <c r="F339" s="6">
        <v>2014</v>
      </c>
      <c r="G339" s="6" t="s">
        <v>50</v>
      </c>
      <c r="H339" s="6">
        <v>9</v>
      </c>
      <c r="I339" s="6">
        <v>1</v>
      </c>
      <c r="J339" s="29">
        <v>2553.4</v>
      </c>
      <c r="K339" s="29">
        <v>2126.1</v>
      </c>
      <c r="L339" s="29">
        <v>0</v>
      </c>
      <c r="M339" s="7">
        <v>78</v>
      </c>
      <c r="N339" s="27">
        <v>3314879.2427999997</v>
      </c>
      <c r="O339" s="29"/>
      <c r="P339" s="1">
        <v>0</v>
      </c>
      <c r="Q339" s="1"/>
      <c r="R339" s="1">
        <v>714183.7328</v>
      </c>
      <c r="S339" s="1">
        <v>2600695.5099999998</v>
      </c>
      <c r="T339" s="29"/>
      <c r="U339" s="1">
        <f t="shared" si="51"/>
        <v>1559.1360908706081</v>
      </c>
      <c r="V339" s="1">
        <f t="shared" si="51"/>
        <v>1559.1360908706081</v>
      </c>
      <c r="W339" s="8">
        <v>2020</v>
      </c>
      <c r="X339" s="107"/>
      <c r="AE339" s="9" t="s">
        <v>1437</v>
      </c>
    </row>
    <row r="340" spans="1:31" s="119" customFormat="1" x14ac:dyDescent="0.25">
      <c r="A340" s="189"/>
      <c r="B340" s="185"/>
      <c r="C340" s="185"/>
      <c r="D340" s="185" t="s">
        <v>1417</v>
      </c>
      <c r="E340" s="185"/>
      <c r="F340" s="185"/>
      <c r="G340" s="185"/>
      <c r="H340" s="185"/>
      <c r="I340" s="185"/>
      <c r="J340" s="179">
        <f>J341+J356+J542+J886</f>
        <v>2457563.38</v>
      </c>
      <c r="K340" s="179">
        <f>K341+K356+K542+K886</f>
        <v>2034776.6600000008</v>
      </c>
      <c r="L340" s="179">
        <f>L341+L356+L542+L886</f>
        <v>74318.25999999998</v>
      </c>
      <c r="M340" s="179">
        <f>M341+M356+M542+M886</f>
        <v>90295</v>
      </c>
      <c r="N340" s="188">
        <f>N341+N356+N542+N886+N1283</f>
        <v>18223922087.710545</v>
      </c>
      <c r="O340" s="188">
        <f>O341+O356+O542+O886+O1283</f>
        <v>0</v>
      </c>
      <c r="P340" s="188">
        <f>P341+P356+P542+P886+P1283</f>
        <v>13693993723.121876</v>
      </c>
      <c r="Q340" s="188">
        <f>Q341+Q356+Q542+Q886+Q1283</f>
        <v>12171401.647101</v>
      </c>
      <c r="R340" s="188">
        <f>R341+R356+R542+R886+R1283</f>
        <v>792164103.35767233</v>
      </c>
      <c r="S340" s="188">
        <f>S341+S356+S542+S886+S1283</f>
        <v>3725592859.5839081</v>
      </c>
      <c r="T340" s="179">
        <f>T341+T356+T542+T886</f>
        <v>0</v>
      </c>
      <c r="U340" s="185"/>
      <c r="V340" s="185"/>
      <c r="W340" s="182"/>
      <c r="X340" s="118"/>
      <c r="AD340" s="188">
        <f>AD341+AD356+AD542+AD886+AD1283</f>
        <v>-1.8544197082519531E-3</v>
      </c>
    </row>
    <row r="341" spans="1:31" s="119" customFormat="1" x14ac:dyDescent="0.25">
      <c r="A341" s="189"/>
      <c r="B341" s="185"/>
      <c r="C341" s="185"/>
      <c r="D341" s="185" t="s">
        <v>47</v>
      </c>
      <c r="E341" s="185"/>
      <c r="F341" s="185"/>
      <c r="G341" s="185"/>
      <c r="H341" s="185"/>
      <c r="I341" s="185"/>
      <c r="J341" s="179">
        <f t="shared" ref="J341:T341" si="54">SUM(J342:J355)</f>
        <v>25577.5</v>
      </c>
      <c r="K341" s="179">
        <f t="shared" si="54"/>
        <v>20852.640000000007</v>
      </c>
      <c r="L341" s="179">
        <f t="shared" si="54"/>
        <v>2732</v>
      </c>
      <c r="M341" s="179">
        <f t="shared" si="54"/>
        <v>1010</v>
      </c>
      <c r="N341" s="179">
        <f t="shared" si="54"/>
        <v>92298440.124485776</v>
      </c>
      <c r="O341" s="179">
        <f t="shared" si="54"/>
        <v>0</v>
      </c>
      <c r="P341" s="179">
        <f t="shared" si="54"/>
        <v>60026245.809485756</v>
      </c>
      <c r="Q341" s="179">
        <f t="shared" si="54"/>
        <v>0</v>
      </c>
      <c r="R341" s="179">
        <f t="shared" si="54"/>
        <v>5782461.6587219536</v>
      </c>
      <c r="S341" s="179">
        <f t="shared" si="54"/>
        <v>26489732.656278044</v>
      </c>
      <c r="T341" s="179">
        <f t="shared" si="54"/>
        <v>0</v>
      </c>
      <c r="U341" s="185"/>
      <c r="V341" s="185"/>
      <c r="W341" s="182"/>
      <c r="X341" s="118"/>
      <c r="AD341" s="179">
        <f>SUM(AD342:AD355)</f>
        <v>0</v>
      </c>
    </row>
    <row r="342" spans="1:31" ht="15" customHeight="1" x14ac:dyDescent="0.25">
      <c r="A342" s="5">
        <f>+A339+1</f>
        <v>318</v>
      </c>
      <c r="B342" s="23">
        <f>B341+1</f>
        <v>1</v>
      </c>
      <c r="C342" s="3" t="s">
        <v>1452</v>
      </c>
      <c r="D342" s="3" t="s">
        <v>52</v>
      </c>
      <c r="E342" s="6">
        <v>1993</v>
      </c>
      <c r="F342" s="6">
        <v>2017</v>
      </c>
      <c r="G342" s="6" t="s">
        <v>1456</v>
      </c>
      <c r="H342" s="6">
        <v>5</v>
      </c>
      <c r="I342" s="6">
        <v>6</v>
      </c>
      <c r="J342" s="29">
        <v>5206.7</v>
      </c>
      <c r="K342" s="29">
        <v>4608.6000000000004</v>
      </c>
      <c r="L342" s="29">
        <v>0</v>
      </c>
      <c r="M342" s="7">
        <v>212</v>
      </c>
      <c r="N342" s="27">
        <f>+P342+Q342+R342+S342</f>
        <v>21961375.044485763</v>
      </c>
      <c r="O342" s="29"/>
      <c r="P342" s="1">
        <v>18386424.66448576</v>
      </c>
      <c r="Q342" s="1"/>
      <c r="R342" s="1">
        <v>1344513.3128</v>
      </c>
      <c r="S342" s="1">
        <v>2230437.0671999999</v>
      </c>
      <c r="T342" s="29"/>
      <c r="U342" s="1">
        <f>$N342/($K342+$L342)</f>
        <v>4765.3029216000004</v>
      </c>
      <c r="V342" s="1">
        <f>$N342/($K342+$L342)</f>
        <v>4765.3029216000004</v>
      </c>
      <c r="W342" s="8">
        <v>2021</v>
      </c>
      <c r="X342" s="107"/>
      <c r="AD342" s="28">
        <f>+'Прил 2 оконч'!E342-'Приложение №1'!N342</f>
        <v>0</v>
      </c>
    </row>
    <row r="343" spans="1:31" ht="15" customHeight="1" x14ac:dyDescent="0.25">
      <c r="A343" s="5">
        <f>A342+1</f>
        <v>319</v>
      </c>
      <c r="B343" s="23">
        <f>B342+1</f>
        <v>2</v>
      </c>
      <c r="C343" s="3" t="s">
        <v>54</v>
      </c>
      <c r="D343" s="3" t="s">
        <v>55</v>
      </c>
      <c r="E343" s="6">
        <v>1971</v>
      </c>
      <c r="F343" s="6">
        <v>1971</v>
      </c>
      <c r="G343" s="6" t="s">
        <v>50</v>
      </c>
      <c r="H343" s="6">
        <v>4</v>
      </c>
      <c r="I343" s="6">
        <v>4</v>
      </c>
      <c r="J343" s="29">
        <v>2851.3</v>
      </c>
      <c r="K343" s="29">
        <v>2630.5</v>
      </c>
      <c r="L343" s="29">
        <v>0</v>
      </c>
      <c r="M343" s="7">
        <v>126</v>
      </c>
      <c r="N343" s="27">
        <f t="shared" ref="N343:N355" si="55">+P343+Q343+R343+S343</f>
        <v>6844508.3899999997</v>
      </c>
      <c r="O343" s="29"/>
      <c r="P343" s="1">
        <v>4650755.3564999998</v>
      </c>
      <c r="Q343" s="1"/>
      <c r="R343" s="1">
        <v>262712.1385219536</v>
      </c>
      <c r="S343" s="1">
        <v>1931040.8949780464</v>
      </c>
      <c r="T343" s="29"/>
      <c r="U343" s="1">
        <f>$N343/($K343+$L343)</f>
        <v>2601.98</v>
      </c>
      <c r="V343" s="1">
        <f>$N343/($K343+$L343)</f>
        <v>2601.98</v>
      </c>
      <c r="W343" s="8">
        <v>2021</v>
      </c>
      <c r="X343" s="107"/>
      <c r="AD343" s="28">
        <f>+'Прил 2 оконч'!E343-'Приложение №1'!N343</f>
        <v>0</v>
      </c>
    </row>
    <row r="344" spans="1:31" ht="15" customHeight="1" x14ac:dyDescent="0.25">
      <c r="A344" s="5">
        <f>A343+1</f>
        <v>320</v>
      </c>
      <c r="B344" s="23">
        <f>B343+1</f>
        <v>3</v>
      </c>
      <c r="C344" s="3" t="s">
        <v>56</v>
      </c>
      <c r="D344" s="3" t="s">
        <v>57</v>
      </c>
      <c r="E344" s="6">
        <v>1964</v>
      </c>
      <c r="F344" s="6">
        <v>1964</v>
      </c>
      <c r="G344" s="6" t="s">
        <v>50</v>
      </c>
      <c r="H344" s="6">
        <v>3</v>
      </c>
      <c r="I344" s="6">
        <v>3</v>
      </c>
      <c r="J344" s="29">
        <v>977.7</v>
      </c>
      <c r="K344" s="29">
        <v>821.5</v>
      </c>
      <c r="L344" s="29">
        <v>156.19999999999999</v>
      </c>
      <c r="M344" s="7">
        <v>40</v>
      </c>
      <c r="N344" s="27">
        <f t="shared" si="55"/>
        <v>8343290.9400000013</v>
      </c>
      <c r="O344" s="29"/>
      <c r="P344" s="1">
        <v>5669160.790000001</v>
      </c>
      <c r="Q344" s="1"/>
      <c r="R344" s="1">
        <v>204954.46039999998</v>
      </c>
      <c r="S344" s="1">
        <v>2469175.6896000002</v>
      </c>
      <c r="T344" s="29"/>
      <c r="U344" s="1">
        <f t="shared" ref="U344:V358" si="56">$N344/($K344+$L344)</f>
        <v>8533.5899969315742</v>
      </c>
      <c r="V344" s="1">
        <f t="shared" si="56"/>
        <v>8533.5899969315742</v>
      </c>
      <c r="W344" s="8">
        <v>2021</v>
      </c>
      <c r="X344" s="107"/>
      <c r="AD344" s="28">
        <f>+'Прил 2 оконч'!E344-'Приложение №1'!N344</f>
        <v>0</v>
      </c>
    </row>
    <row r="345" spans="1:31" ht="15" customHeight="1" x14ac:dyDescent="0.25">
      <c r="A345" s="5">
        <f>A344+1</f>
        <v>321</v>
      </c>
      <c r="B345" s="23">
        <f>B344+1</f>
        <v>4</v>
      </c>
      <c r="C345" s="3" t="s">
        <v>56</v>
      </c>
      <c r="D345" s="3" t="s">
        <v>58</v>
      </c>
      <c r="E345" s="6">
        <v>1973</v>
      </c>
      <c r="F345" s="6">
        <v>1973</v>
      </c>
      <c r="G345" s="6" t="s">
        <v>50</v>
      </c>
      <c r="H345" s="6">
        <v>4</v>
      </c>
      <c r="I345" s="6">
        <v>3</v>
      </c>
      <c r="J345" s="29">
        <v>1399</v>
      </c>
      <c r="K345" s="29">
        <v>1081.3</v>
      </c>
      <c r="L345" s="29">
        <v>317.7</v>
      </c>
      <c r="M345" s="7">
        <v>41</v>
      </c>
      <c r="N345" s="27">
        <f t="shared" si="55"/>
        <v>11828796.82</v>
      </c>
      <c r="O345" s="29"/>
      <c r="P345" s="1">
        <v>8474001.9285000004</v>
      </c>
      <c r="Q345" s="1"/>
      <c r="R345" s="1">
        <v>325425.82880000002</v>
      </c>
      <c r="S345" s="1">
        <v>3029369.0626999997</v>
      </c>
      <c r="T345" s="29"/>
      <c r="U345" s="1">
        <f t="shared" si="56"/>
        <v>8455.18</v>
      </c>
      <c r="V345" s="1">
        <f t="shared" si="56"/>
        <v>8455.18</v>
      </c>
      <c r="W345" s="8">
        <v>2021</v>
      </c>
      <c r="X345" s="107"/>
      <c r="AD345" s="28">
        <f>+'Прил 2 оконч'!E345-'Приложение №1'!N345</f>
        <v>0</v>
      </c>
    </row>
    <row r="346" spans="1:31" ht="15" customHeight="1" x14ac:dyDescent="0.25">
      <c r="A346" s="5">
        <f>+A345+1</f>
        <v>322</v>
      </c>
      <c r="B346" s="23">
        <f>+B345+1</f>
        <v>5</v>
      </c>
      <c r="C346" s="23" t="s">
        <v>59</v>
      </c>
      <c r="D346" s="23" t="s">
        <v>61</v>
      </c>
      <c r="E346" s="49">
        <v>1967</v>
      </c>
      <c r="F346" s="49">
        <v>2012</v>
      </c>
      <c r="G346" s="49" t="s">
        <v>62</v>
      </c>
      <c r="H346" s="49">
        <v>4</v>
      </c>
      <c r="I346" s="49">
        <v>6</v>
      </c>
      <c r="J346" s="1">
        <v>3753.6</v>
      </c>
      <c r="K346" s="1">
        <v>2991.6</v>
      </c>
      <c r="L346" s="1">
        <v>615.5</v>
      </c>
      <c r="M346" s="50">
        <v>155</v>
      </c>
      <c r="N346" s="27">
        <f t="shared" si="55"/>
        <v>9945460.0500000007</v>
      </c>
      <c r="O346" s="1"/>
      <c r="P346" s="1">
        <v>6186614.4000000004</v>
      </c>
      <c r="Q346" s="1"/>
      <c r="R346" s="1">
        <v>1216303.95</v>
      </c>
      <c r="S346" s="1">
        <v>2542541.7000000002</v>
      </c>
      <c r="T346" s="29"/>
      <c r="U346" s="1">
        <f t="shared" si="56"/>
        <v>2757.1900002772313</v>
      </c>
      <c r="V346" s="1">
        <f t="shared" si="56"/>
        <v>2757.1900002772313</v>
      </c>
      <c r="W346" s="8">
        <v>2021</v>
      </c>
      <c r="X346" s="107"/>
      <c r="AD346" s="28">
        <f>+'Прил 2 оконч'!E346-'Приложение №1'!N346</f>
        <v>0</v>
      </c>
    </row>
    <row r="347" spans="1:31" ht="15" customHeight="1" x14ac:dyDescent="0.25">
      <c r="A347" s="5">
        <f t="shared" ref="A347:B355" si="57">A346+1</f>
        <v>323</v>
      </c>
      <c r="B347" s="23">
        <f t="shared" si="57"/>
        <v>6</v>
      </c>
      <c r="C347" s="23" t="s">
        <v>59</v>
      </c>
      <c r="D347" s="23" t="s">
        <v>63</v>
      </c>
      <c r="E347" s="49">
        <v>1967</v>
      </c>
      <c r="F347" s="49">
        <v>2016</v>
      </c>
      <c r="G347" s="49" t="s">
        <v>62</v>
      </c>
      <c r="H347" s="49">
        <v>4</v>
      </c>
      <c r="I347" s="49">
        <v>6</v>
      </c>
      <c r="J347" s="1">
        <v>4047.4</v>
      </c>
      <c r="K347" s="1">
        <v>2520.1</v>
      </c>
      <c r="L347" s="1">
        <v>1289.0999999999999</v>
      </c>
      <c r="M347" s="50">
        <v>102</v>
      </c>
      <c r="N347" s="27">
        <f t="shared" si="55"/>
        <v>4600713.67</v>
      </c>
      <c r="O347" s="1"/>
      <c r="P347" s="1">
        <v>2150206.5499999998</v>
      </c>
      <c r="Q347" s="1"/>
      <c r="R347" s="1">
        <v>691850.06600000011</v>
      </c>
      <c r="S347" s="1">
        <v>1758657.054</v>
      </c>
      <c r="T347" s="29"/>
      <c r="U347" s="1">
        <f t="shared" si="56"/>
        <v>1207.7900005250447</v>
      </c>
      <c r="V347" s="1">
        <f t="shared" si="56"/>
        <v>1207.7900005250447</v>
      </c>
      <c r="W347" s="8">
        <v>2021</v>
      </c>
      <c r="X347" s="107"/>
      <c r="AD347" s="28">
        <f>+'Прил 2 оконч'!E347-'Приложение №1'!N347</f>
        <v>0</v>
      </c>
    </row>
    <row r="348" spans="1:31" ht="15" customHeight="1" x14ac:dyDescent="0.25">
      <c r="A348" s="5">
        <f t="shared" si="57"/>
        <v>324</v>
      </c>
      <c r="B348" s="23">
        <f t="shared" si="57"/>
        <v>7</v>
      </c>
      <c r="C348" s="23" t="s">
        <v>59</v>
      </c>
      <c r="D348" s="23" t="s">
        <v>64</v>
      </c>
      <c r="E348" s="49">
        <v>1968</v>
      </c>
      <c r="F348" s="49">
        <v>2017</v>
      </c>
      <c r="G348" s="49" t="s">
        <v>50</v>
      </c>
      <c r="H348" s="49">
        <v>4</v>
      </c>
      <c r="I348" s="49">
        <v>2</v>
      </c>
      <c r="J348" s="1">
        <v>1370.5</v>
      </c>
      <c r="K348" s="1">
        <v>1183.27</v>
      </c>
      <c r="L348" s="1">
        <v>91.3</v>
      </c>
      <c r="M348" s="50">
        <v>63</v>
      </c>
      <c r="N348" s="27">
        <f t="shared" si="55"/>
        <v>4177619.8499999996</v>
      </c>
      <c r="O348" s="1"/>
      <c r="P348" s="1">
        <v>1528719.3599999999</v>
      </c>
      <c r="Q348" s="1"/>
      <c r="R348" s="1">
        <v>329646.98855999997</v>
      </c>
      <c r="S348" s="1">
        <v>2319253.5014399998</v>
      </c>
      <c r="T348" s="29"/>
      <c r="U348" s="1">
        <f t="shared" si="56"/>
        <v>3277.669998509301</v>
      </c>
      <c r="V348" s="1">
        <f t="shared" si="56"/>
        <v>3277.669998509301</v>
      </c>
      <c r="W348" s="8">
        <v>2021</v>
      </c>
      <c r="X348" s="107"/>
      <c r="AD348" s="28">
        <f>+'Прил 2 оконч'!E348-'Приложение №1'!N348</f>
        <v>0</v>
      </c>
    </row>
    <row r="349" spans="1:31" ht="15" customHeight="1" x14ac:dyDescent="0.25">
      <c r="A349" s="5">
        <f>A348+1</f>
        <v>325</v>
      </c>
      <c r="B349" s="23">
        <f>B348+1</f>
        <v>8</v>
      </c>
      <c r="C349" s="23" t="s">
        <v>59</v>
      </c>
      <c r="D349" s="23" t="s">
        <v>66</v>
      </c>
      <c r="E349" s="49">
        <v>1967</v>
      </c>
      <c r="F349" s="49">
        <v>2017</v>
      </c>
      <c r="G349" s="49" t="s">
        <v>65</v>
      </c>
      <c r="H349" s="49">
        <v>2</v>
      </c>
      <c r="I349" s="49">
        <v>2</v>
      </c>
      <c r="J349" s="1">
        <v>433.7</v>
      </c>
      <c r="K349" s="1">
        <v>383.1</v>
      </c>
      <c r="L349" s="1">
        <v>0</v>
      </c>
      <c r="M349" s="50">
        <v>18</v>
      </c>
      <c r="N349" s="27">
        <f t="shared" si="55"/>
        <v>1162582.0700000003</v>
      </c>
      <c r="O349" s="1"/>
      <c r="P349" s="1">
        <v>832258.4500000003</v>
      </c>
      <c r="Q349" s="1"/>
      <c r="R349" s="1">
        <v>72420.698799999998</v>
      </c>
      <c r="S349" s="1">
        <v>257902.92119999992</v>
      </c>
      <c r="T349" s="29"/>
      <c r="U349" s="1">
        <f t="shared" si="56"/>
        <v>3034.6699817280091</v>
      </c>
      <c r="V349" s="1">
        <f t="shared" si="56"/>
        <v>3034.6699817280091</v>
      </c>
      <c r="W349" s="8">
        <v>2021</v>
      </c>
      <c r="X349" s="107"/>
      <c r="AD349" s="28">
        <f>+'Прил 2 оконч'!E349-'Приложение №1'!N349</f>
        <v>0</v>
      </c>
    </row>
    <row r="350" spans="1:31" ht="15" customHeight="1" x14ac:dyDescent="0.25">
      <c r="A350" s="5">
        <f t="shared" si="57"/>
        <v>326</v>
      </c>
      <c r="B350" s="23">
        <f t="shared" si="57"/>
        <v>9</v>
      </c>
      <c r="C350" s="23" t="s">
        <v>59</v>
      </c>
      <c r="D350" s="23" t="s">
        <v>67</v>
      </c>
      <c r="E350" s="49">
        <v>1966</v>
      </c>
      <c r="F350" s="49">
        <v>2017</v>
      </c>
      <c r="G350" s="49" t="s">
        <v>65</v>
      </c>
      <c r="H350" s="49">
        <v>2</v>
      </c>
      <c r="I350" s="49">
        <v>1</v>
      </c>
      <c r="J350" s="1">
        <v>539.4</v>
      </c>
      <c r="K350" s="1">
        <v>498.4</v>
      </c>
      <c r="L350" s="1">
        <v>0</v>
      </c>
      <c r="M350" s="50">
        <v>35</v>
      </c>
      <c r="N350" s="27">
        <f t="shared" si="55"/>
        <v>797410.10000000009</v>
      </c>
      <c r="O350" s="1"/>
      <c r="P350" s="1">
        <v>476783.00000000006</v>
      </c>
      <c r="Q350" s="1"/>
      <c r="R350" s="1">
        <v>105476.9132</v>
      </c>
      <c r="S350" s="1">
        <v>215150.18679999997</v>
      </c>
      <c r="T350" s="29"/>
      <c r="U350" s="1">
        <f t="shared" si="56"/>
        <v>1599.9400080256823</v>
      </c>
      <c r="V350" s="1">
        <f t="shared" si="56"/>
        <v>1599.9400080256823</v>
      </c>
      <c r="W350" s="8">
        <v>2021</v>
      </c>
      <c r="X350" s="107"/>
      <c r="AD350" s="28">
        <f>+'Прил 2 оконч'!E350-'Приложение №1'!N350</f>
        <v>0</v>
      </c>
    </row>
    <row r="351" spans="1:31" ht="15" customHeight="1" x14ac:dyDescent="0.25">
      <c r="A351" s="5">
        <f t="shared" si="57"/>
        <v>327</v>
      </c>
      <c r="B351" s="23">
        <f t="shared" si="57"/>
        <v>10</v>
      </c>
      <c r="C351" s="23" t="s">
        <v>59</v>
      </c>
      <c r="D351" s="23" t="s">
        <v>68</v>
      </c>
      <c r="E351" s="49">
        <v>1967</v>
      </c>
      <c r="F351" s="49">
        <v>2017</v>
      </c>
      <c r="G351" s="49" t="s">
        <v>65</v>
      </c>
      <c r="H351" s="49">
        <v>2</v>
      </c>
      <c r="I351" s="49">
        <v>3</v>
      </c>
      <c r="J351" s="1">
        <v>511.1</v>
      </c>
      <c r="K351" s="1">
        <v>399.33</v>
      </c>
      <c r="L351" s="1">
        <v>0</v>
      </c>
      <c r="M351" s="50">
        <v>37</v>
      </c>
      <c r="N351" s="27">
        <f t="shared" si="55"/>
        <v>1211834.7800000003</v>
      </c>
      <c r="O351" s="1"/>
      <c r="P351" s="1">
        <v>867835.3400000002</v>
      </c>
      <c r="Q351" s="1"/>
      <c r="R351" s="1">
        <v>75170.481839999993</v>
      </c>
      <c r="S351" s="1">
        <v>268828.95816000004</v>
      </c>
      <c r="T351" s="29"/>
      <c r="U351" s="1">
        <f t="shared" si="56"/>
        <v>3034.6700222873319</v>
      </c>
      <c r="V351" s="1">
        <f t="shared" si="56"/>
        <v>3034.6700222873319</v>
      </c>
      <c r="W351" s="8">
        <v>2021</v>
      </c>
      <c r="X351" s="107"/>
      <c r="AD351" s="28">
        <f>+'Прил 2 оконч'!E351-'Приложение №1'!N351</f>
        <v>0</v>
      </c>
    </row>
    <row r="352" spans="1:31" ht="15" customHeight="1" x14ac:dyDescent="0.25">
      <c r="A352" s="5">
        <f t="shared" si="57"/>
        <v>328</v>
      </c>
      <c r="B352" s="23">
        <f t="shared" si="57"/>
        <v>11</v>
      </c>
      <c r="C352" s="23" t="s">
        <v>59</v>
      </c>
      <c r="D352" s="23" t="s">
        <v>69</v>
      </c>
      <c r="E352" s="49">
        <v>1969</v>
      </c>
      <c r="F352" s="49">
        <v>2017</v>
      </c>
      <c r="G352" s="49" t="s">
        <v>65</v>
      </c>
      <c r="H352" s="49">
        <v>2</v>
      </c>
      <c r="I352" s="49">
        <v>2</v>
      </c>
      <c r="J352" s="1">
        <v>590</v>
      </c>
      <c r="K352" s="1">
        <v>513.79999999999995</v>
      </c>
      <c r="L352" s="1">
        <v>0</v>
      </c>
      <c r="M352" s="50">
        <v>30</v>
      </c>
      <c r="N352" s="27">
        <f t="shared" si="55"/>
        <v>737164.28</v>
      </c>
      <c r="O352" s="1"/>
      <c r="P352" s="1">
        <v>281635.33000000007</v>
      </c>
      <c r="Q352" s="1"/>
      <c r="R352" s="1">
        <v>109638.79239999999</v>
      </c>
      <c r="S352" s="1">
        <v>345890.15759999998</v>
      </c>
      <c r="T352" s="29"/>
      <c r="U352" s="1">
        <f t="shared" si="56"/>
        <v>1434.7300116776958</v>
      </c>
      <c r="V352" s="1">
        <f t="shared" si="56"/>
        <v>1434.7300116776958</v>
      </c>
      <c r="W352" s="8">
        <v>2021</v>
      </c>
      <c r="X352" s="107"/>
      <c r="AD352" s="28">
        <f>+'Прил 2 оконч'!E352-'Приложение №1'!N352</f>
        <v>0</v>
      </c>
    </row>
    <row r="353" spans="1:30" ht="15" customHeight="1" x14ac:dyDescent="0.25">
      <c r="A353" s="2">
        <f t="shared" si="57"/>
        <v>329</v>
      </c>
      <c r="B353" s="3">
        <f t="shared" si="57"/>
        <v>12</v>
      </c>
      <c r="C353" s="3" t="s">
        <v>59</v>
      </c>
      <c r="D353" s="3" t="s">
        <v>70</v>
      </c>
      <c r="E353" s="6">
        <v>1971</v>
      </c>
      <c r="F353" s="6">
        <v>2017</v>
      </c>
      <c r="G353" s="6" t="s">
        <v>62</v>
      </c>
      <c r="H353" s="6">
        <v>4</v>
      </c>
      <c r="I353" s="6">
        <v>3</v>
      </c>
      <c r="J353" s="29">
        <v>2241.3000000000002</v>
      </c>
      <c r="K353" s="29">
        <v>1968.74</v>
      </c>
      <c r="L353" s="29">
        <v>64.599999999999994</v>
      </c>
      <c r="M353" s="7">
        <v>95</v>
      </c>
      <c r="N353" s="27">
        <f t="shared" si="55"/>
        <v>7305668.6200000001</v>
      </c>
      <c r="O353" s="29"/>
      <c r="P353" s="1">
        <v>1849078.2400000007</v>
      </c>
      <c r="Q353" s="29"/>
      <c r="R353" s="29">
        <v>573013.4</v>
      </c>
      <c r="S353" s="1">
        <v>4883576.9799999995</v>
      </c>
      <c r="T353" s="29"/>
      <c r="U353" s="1">
        <f t="shared" si="56"/>
        <v>3592.940000196721</v>
      </c>
      <c r="V353" s="1">
        <f t="shared" si="56"/>
        <v>3592.940000196721</v>
      </c>
      <c r="W353" s="8">
        <v>2021</v>
      </c>
      <c r="X353" s="107"/>
      <c r="AD353" s="28">
        <f>+'Прил 2 оконч'!E353-'Приложение №1'!N353</f>
        <v>0</v>
      </c>
    </row>
    <row r="354" spans="1:30" ht="15" customHeight="1" x14ac:dyDescent="0.25">
      <c r="A354" s="5">
        <f t="shared" si="57"/>
        <v>330</v>
      </c>
      <c r="B354" s="23">
        <f t="shared" si="57"/>
        <v>13</v>
      </c>
      <c r="C354" s="23" t="s">
        <v>59</v>
      </c>
      <c r="D354" s="23" t="s">
        <v>71</v>
      </c>
      <c r="E354" s="49">
        <v>1969</v>
      </c>
      <c r="F354" s="49">
        <v>2013</v>
      </c>
      <c r="G354" s="49" t="s">
        <v>62</v>
      </c>
      <c r="H354" s="49">
        <v>4</v>
      </c>
      <c r="I354" s="49">
        <v>2</v>
      </c>
      <c r="J354" s="1">
        <v>1391.1</v>
      </c>
      <c r="K354" s="1">
        <v>1043.7</v>
      </c>
      <c r="L354" s="1">
        <v>197.6</v>
      </c>
      <c r="M354" s="50">
        <v>49</v>
      </c>
      <c r="N354" s="27">
        <f t="shared" si="55"/>
        <v>11653349.229999999</v>
      </c>
      <c r="O354" s="1"/>
      <c r="P354" s="1">
        <v>7106118.4399999976</v>
      </c>
      <c r="Q354" s="1"/>
      <c r="R354" s="1">
        <v>449819.14980000001</v>
      </c>
      <c r="S354" s="1">
        <v>4097411.6402000012</v>
      </c>
      <c r="T354" s="29"/>
      <c r="U354" s="1">
        <f t="shared" si="56"/>
        <v>9388.0200032224275</v>
      </c>
      <c r="V354" s="1">
        <f t="shared" si="56"/>
        <v>9388.0200032224275</v>
      </c>
      <c r="W354" s="8">
        <v>2021</v>
      </c>
      <c r="X354" s="107"/>
      <c r="AD354" s="28">
        <f>+'Прил 2 оконч'!E354-'Приложение №1'!N354</f>
        <v>0</v>
      </c>
    </row>
    <row r="355" spans="1:30" ht="15" customHeight="1" x14ac:dyDescent="0.25">
      <c r="A355" s="5">
        <f t="shared" si="57"/>
        <v>331</v>
      </c>
      <c r="B355" s="23">
        <f t="shared" si="57"/>
        <v>14</v>
      </c>
      <c r="C355" s="23" t="s">
        <v>59</v>
      </c>
      <c r="D355" s="23" t="s">
        <v>72</v>
      </c>
      <c r="E355" s="49">
        <v>1981</v>
      </c>
      <c r="F355" s="49">
        <v>2017</v>
      </c>
      <c r="G355" s="49" t="s">
        <v>65</v>
      </c>
      <c r="H355" s="49">
        <v>1</v>
      </c>
      <c r="I355" s="49">
        <v>1</v>
      </c>
      <c r="J355" s="1">
        <v>264.7</v>
      </c>
      <c r="K355" s="1">
        <v>208.7</v>
      </c>
      <c r="L355" s="1">
        <v>0</v>
      </c>
      <c r="M355" s="50">
        <v>7</v>
      </c>
      <c r="N355" s="27">
        <f t="shared" si="55"/>
        <v>1728666.2799999998</v>
      </c>
      <c r="O355" s="1"/>
      <c r="P355" s="1">
        <v>1566653.9599999997</v>
      </c>
      <c r="Q355" s="1"/>
      <c r="R355" s="1">
        <v>21515.477599999998</v>
      </c>
      <c r="S355" s="1">
        <v>140496.84239999985</v>
      </c>
      <c r="T355" s="29"/>
      <c r="U355" s="1">
        <f t="shared" si="56"/>
        <v>8283.0200287494008</v>
      </c>
      <c r="V355" s="1">
        <f t="shared" si="56"/>
        <v>8283.0200287494008</v>
      </c>
      <c r="W355" s="8">
        <v>2021</v>
      </c>
      <c r="X355" s="107"/>
      <c r="AD355" s="28">
        <f>+'Прил 2 оконч'!E355-'Приложение №1'!N355</f>
        <v>0</v>
      </c>
    </row>
    <row r="356" spans="1:30" s="89" customFormat="1" x14ac:dyDescent="0.25">
      <c r="A356" s="64"/>
      <c r="B356" s="65"/>
      <c r="C356" s="65"/>
      <c r="D356" s="67" t="s">
        <v>73</v>
      </c>
      <c r="E356" s="68"/>
      <c r="F356" s="68"/>
      <c r="G356" s="68"/>
      <c r="H356" s="68"/>
      <c r="I356" s="68"/>
      <c r="J356" s="69">
        <f>SUM(J357:J541)</f>
        <v>358539.37000000005</v>
      </c>
      <c r="K356" s="69">
        <f>SUM(K357:K541)</f>
        <v>300476.02</v>
      </c>
      <c r="L356" s="69">
        <f>SUM(L357:L541)</f>
        <v>7388.38</v>
      </c>
      <c r="M356" s="69">
        <f>SUM(M357:M541)</f>
        <v>13961</v>
      </c>
      <c r="N356" s="70">
        <f>SUM(N357:N541)</f>
        <v>1812667356.9533629</v>
      </c>
      <c r="O356" s="69">
        <f>SUM(O357:O541)</f>
        <v>0</v>
      </c>
      <c r="P356" s="69">
        <f>SUM(P357:P541)</f>
        <v>1437492204.738873</v>
      </c>
      <c r="Q356" s="69">
        <f>SUM(Q357:Q541)</f>
        <v>102580.03300000002</v>
      </c>
      <c r="R356" s="69">
        <f>SUM(R357:R541)</f>
        <v>83051144.268408298</v>
      </c>
      <c r="S356" s="69">
        <f>SUM(S357:S541)</f>
        <v>292021427.91308242</v>
      </c>
      <c r="T356" s="69">
        <f>SUM(T357:T541)</f>
        <v>0</v>
      </c>
      <c r="U356" s="71"/>
      <c r="V356" s="71"/>
      <c r="W356" s="72"/>
      <c r="X356" s="118"/>
      <c r="AD356" s="28">
        <f>+'Прил 2 оконч'!E356-'Приложение №1'!N356</f>
        <v>-3.5624504089355469E-3</v>
      </c>
    </row>
    <row r="357" spans="1:30" ht="15" customHeight="1" x14ac:dyDescent="0.25">
      <c r="A357" s="5">
        <f>+A355+1</f>
        <v>332</v>
      </c>
      <c r="B357" s="23">
        <v>1</v>
      </c>
      <c r="C357" s="3" t="s">
        <v>1452</v>
      </c>
      <c r="D357" s="3" t="s">
        <v>53</v>
      </c>
      <c r="E357" s="6">
        <v>1993</v>
      </c>
      <c r="F357" s="6">
        <v>2017</v>
      </c>
      <c r="G357" s="6" t="s">
        <v>1456</v>
      </c>
      <c r="H357" s="6">
        <v>5</v>
      </c>
      <c r="I357" s="6">
        <v>6</v>
      </c>
      <c r="J357" s="29">
        <v>5163.5</v>
      </c>
      <c r="K357" s="29">
        <v>4585.5</v>
      </c>
      <c r="L357" s="29">
        <v>0</v>
      </c>
      <c r="M357" s="7">
        <v>206</v>
      </c>
      <c r="N357" s="27">
        <f>SUM(O357:T357)</f>
        <v>21851296.546996798</v>
      </c>
      <c r="O357" s="52"/>
      <c r="P357" s="1">
        <v>19257200.705996796</v>
      </c>
      <c r="Q357" s="1"/>
      <c r="R357" s="1">
        <v>1631160.2709999999</v>
      </c>
      <c r="S357" s="1">
        <v>962935.57</v>
      </c>
      <c r="T357" s="29">
        <v>0</v>
      </c>
      <c r="U357" s="1">
        <f t="shared" si="56"/>
        <v>4765.3029215999995</v>
      </c>
      <c r="V357" s="1">
        <f t="shared" si="56"/>
        <v>4765.3029215999995</v>
      </c>
      <c r="W357" s="8">
        <v>2021</v>
      </c>
      <c r="X357" s="107"/>
      <c r="AD357" s="28">
        <f>+'Прил 2 оконч'!E357-'Приложение №1'!N357</f>
        <v>0</v>
      </c>
    </row>
    <row r="358" spans="1:30" s="39" customFormat="1" ht="15" customHeight="1" x14ac:dyDescent="0.25">
      <c r="A358" s="5">
        <f>+A357+1</f>
        <v>333</v>
      </c>
      <c r="B358" s="23">
        <f>+B357+1</f>
        <v>2</v>
      </c>
      <c r="C358" s="3" t="s">
        <v>75</v>
      </c>
      <c r="D358" s="3" t="s">
        <v>76</v>
      </c>
      <c r="E358" s="6">
        <v>1993</v>
      </c>
      <c r="F358" s="6">
        <v>2013</v>
      </c>
      <c r="G358" s="6" t="s">
        <v>62</v>
      </c>
      <c r="H358" s="6">
        <v>9</v>
      </c>
      <c r="I358" s="6">
        <v>1</v>
      </c>
      <c r="J358" s="29">
        <v>4027.7</v>
      </c>
      <c r="K358" s="29">
        <v>2709.1</v>
      </c>
      <c r="L358" s="29">
        <v>0</v>
      </c>
      <c r="M358" s="7">
        <v>88</v>
      </c>
      <c r="N358" s="27">
        <f t="shared" ref="N358:N420" si="58">SUM(O358:T358)</f>
        <v>5182418.4879168002</v>
      </c>
      <c r="O358" s="21"/>
      <c r="P358" s="1">
        <v>3212625.9276756034</v>
      </c>
      <c r="Q358" s="1"/>
      <c r="R358" s="1">
        <v>1291724.81</v>
      </c>
      <c r="S358" s="1">
        <v>678067.75024119648</v>
      </c>
      <c r="T358" s="29">
        <v>0</v>
      </c>
      <c r="U358" s="1">
        <f t="shared" si="56"/>
        <v>1912.966848</v>
      </c>
      <c r="V358" s="1">
        <f t="shared" si="56"/>
        <v>1912.966848</v>
      </c>
      <c r="W358" s="8">
        <v>2021</v>
      </c>
      <c r="X358" s="107"/>
      <c r="AD358" s="28">
        <f>+'Прил 2 оконч'!E358-'Приложение №1'!N358</f>
        <v>0</v>
      </c>
    </row>
    <row r="359" spans="1:30" s="39" customFormat="1" ht="15" customHeight="1" x14ac:dyDescent="0.25">
      <c r="A359" s="5">
        <f t="shared" ref="A359:B369" si="59">+A358+1</f>
        <v>334</v>
      </c>
      <c r="B359" s="23">
        <f t="shared" si="59"/>
        <v>3</v>
      </c>
      <c r="C359" s="3" t="s">
        <v>75</v>
      </c>
      <c r="D359" s="3" t="s">
        <v>77</v>
      </c>
      <c r="E359" s="6">
        <v>1993</v>
      </c>
      <c r="F359" s="6">
        <v>2013</v>
      </c>
      <c r="G359" s="6" t="s">
        <v>62</v>
      </c>
      <c r="H359" s="6">
        <v>9</v>
      </c>
      <c r="I359" s="6">
        <v>1</v>
      </c>
      <c r="J359" s="29">
        <v>4065.2</v>
      </c>
      <c r="K359" s="29">
        <v>2715.9</v>
      </c>
      <c r="L359" s="29">
        <v>0</v>
      </c>
      <c r="M359" s="7">
        <v>97</v>
      </c>
      <c r="N359" s="27">
        <f t="shared" si="58"/>
        <v>24379842.294369631</v>
      </c>
      <c r="O359" s="21"/>
      <c r="P359" s="1">
        <v>10239275.208710328</v>
      </c>
      <c r="Q359" s="1"/>
      <c r="R359" s="1">
        <v>335883.41999999993</v>
      </c>
      <c r="S359" s="1">
        <v>13804683.665659303</v>
      </c>
      <c r="T359" s="29">
        <v>0</v>
      </c>
      <c r="U359" s="1">
        <f>$N359/($K359+$L359)</f>
        <v>8976.7083818880037</v>
      </c>
      <c r="V359" s="1">
        <f t="shared" ref="U359:V415" si="60">$N359/($K359+$L359)</f>
        <v>8976.7083818880037</v>
      </c>
      <c r="W359" s="8">
        <v>2021</v>
      </c>
      <c r="X359" s="107"/>
      <c r="AD359" s="28">
        <f>+'Прил 2 оконч'!E359-'Приложение №1'!N359</f>
        <v>0</v>
      </c>
    </row>
    <row r="360" spans="1:30" s="40" customFormat="1" ht="15" customHeight="1" x14ac:dyDescent="0.25">
      <c r="A360" s="5">
        <f t="shared" si="59"/>
        <v>335</v>
      </c>
      <c r="B360" s="23">
        <f t="shared" si="59"/>
        <v>4</v>
      </c>
      <c r="C360" s="3" t="s">
        <v>75</v>
      </c>
      <c r="D360" s="3" t="s">
        <v>78</v>
      </c>
      <c r="E360" s="6">
        <v>1991</v>
      </c>
      <c r="F360" s="6">
        <v>2015</v>
      </c>
      <c r="G360" s="6" t="s">
        <v>62</v>
      </c>
      <c r="H360" s="6">
        <v>5</v>
      </c>
      <c r="I360" s="6">
        <v>5</v>
      </c>
      <c r="J360" s="29">
        <v>11474.2</v>
      </c>
      <c r="K360" s="29">
        <v>7083.1</v>
      </c>
      <c r="L360" s="29">
        <v>86.5</v>
      </c>
      <c r="M360" s="7">
        <v>178</v>
      </c>
      <c r="N360" s="27">
        <f t="shared" si="58"/>
        <v>12331740.678400001</v>
      </c>
      <c r="O360" s="26"/>
      <c r="P360" s="1">
        <v>8282321.9184000008</v>
      </c>
      <c r="Q360" s="1"/>
      <c r="R360" s="1">
        <v>2848464.5702</v>
      </c>
      <c r="S360" s="1">
        <v>1200954.1897999998</v>
      </c>
      <c r="T360" s="1"/>
      <c r="U360" s="1">
        <f t="shared" si="60"/>
        <v>1720.0039999999999</v>
      </c>
      <c r="V360" s="1">
        <f t="shared" si="60"/>
        <v>1720.0039999999999</v>
      </c>
      <c r="W360" s="8">
        <v>2021</v>
      </c>
      <c r="X360" s="107"/>
      <c r="AD360" s="28">
        <f>+'Прил 2 оконч'!E360-'Приложение №1'!N360</f>
        <v>0</v>
      </c>
    </row>
    <row r="361" spans="1:30" s="40" customFormat="1" ht="15" customHeight="1" x14ac:dyDescent="0.25">
      <c r="A361" s="5">
        <f t="shared" si="59"/>
        <v>336</v>
      </c>
      <c r="B361" s="23">
        <f t="shared" si="59"/>
        <v>5</v>
      </c>
      <c r="C361" s="3" t="s">
        <v>75</v>
      </c>
      <c r="D361" s="3" t="s">
        <v>79</v>
      </c>
      <c r="E361" s="6">
        <v>1993</v>
      </c>
      <c r="F361" s="6">
        <v>2013</v>
      </c>
      <c r="G361" s="6" t="s">
        <v>62</v>
      </c>
      <c r="H361" s="6">
        <v>9</v>
      </c>
      <c r="I361" s="6">
        <v>5</v>
      </c>
      <c r="J361" s="29">
        <v>19441.7</v>
      </c>
      <c r="K361" s="29">
        <v>13168.6</v>
      </c>
      <c r="L361" s="29">
        <v>0</v>
      </c>
      <c r="M361" s="7">
        <v>478</v>
      </c>
      <c r="N361" s="27">
        <f t="shared" si="58"/>
        <v>35897392.059609599</v>
      </c>
      <c r="O361" s="21"/>
      <c r="P361" s="1">
        <v>27818789.569609597</v>
      </c>
      <c r="Q361" s="1"/>
      <c r="R361" s="1">
        <v>1589016.6671999996</v>
      </c>
      <c r="S361" s="1">
        <v>6489585.8228000011</v>
      </c>
      <c r="T361" s="29">
        <v>0</v>
      </c>
      <c r="U361" s="1">
        <f t="shared" si="60"/>
        <v>2725.9839360000001</v>
      </c>
      <c r="V361" s="1">
        <f t="shared" si="60"/>
        <v>2725.9839360000001</v>
      </c>
      <c r="W361" s="8">
        <v>2021</v>
      </c>
      <c r="X361" s="107"/>
      <c r="AD361" s="28">
        <f>+'Прил 2 оконч'!E361-'Приложение №1'!N361</f>
        <v>0</v>
      </c>
    </row>
    <row r="362" spans="1:30" ht="15" customHeight="1" x14ac:dyDescent="0.25">
      <c r="A362" s="5">
        <f t="shared" si="59"/>
        <v>337</v>
      </c>
      <c r="B362" s="23">
        <f t="shared" si="59"/>
        <v>6</v>
      </c>
      <c r="C362" s="3" t="s">
        <v>81</v>
      </c>
      <c r="D362" s="3" t="s">
        <v>82</v>
      </c>
      <c r="E362" s="6">
        <v>1973</v>
      </c>
      <c r="F362" s="6">
        <v>2010</v>
      </c>
      <c r="G362" s="6" t="s">
        <v>50</v>
      </c>
      <c r="H362" s="6">
        <v>2</v>
      </c>
      <c r="I362" s="6">
        <v>2</v>
      </c>
      <c r="J362" s="29">
        <v>420.8</v>
      </c>
      <c r="K362" s="29">
        <v>377.7</v>
      </c>
      <c r="L362" s="29">
        <v>0</v>
      </c>
      <c r="M362" s="7">
        <v>19</v>
      </c>
      <c r="N362" s="27">
        <f t="shared" si="58"/>
        <v>4284719.45</v>
      </c>
      <c r="O362" s="21"/>
      <c r="P362" s="1">
        <v>3050672.5500000003</v>
      </c>
      <c r="Q362" s="1"/>
      <c r="R362" s="1">
        <v>158508.38139999998</v>
      </c>
      <c r="S362" s="1">
        <v>1075538.5186000001</v>
      </c>
      <c r="T362" s="1"/>
      <c r="U362" s="1">
        <f t="shared" si="60"/>
        <v>11344.240005295209</v>
      </c>
      <c r="V362" s="1">
        <f t="shared" si="60"/>
        <v>11344.240005295209</v>
      </c>
      <c r="W362" s="8">
        <v>2021</v>
      </c>
      <c r="X362" s="107"/>
      <c r="AD362" s="28">
        <f>+'Прил 2 оконч'!E362-'Приложение №1'!N362</f>
        <v>0</v>
      </c>
    </row>
    <row r="363" spans="1:30" ht="15" customHeight="1" x14ac:dyDescent="0.25">
      <c r="A363" s="5">
        <f t="shared" si="59"/>
        <v>338</v>
      </c>
      <c r="B363" s="23">
        <f t="shared" si="59"/>
        <v>7</v>
      </c>
      <c r="C363" s="3" t="s">
        <v>1452</v>
      </c>
      <c r="D363" s="3" t="s">
        <v>84</v>
      </c>
      <c r="E363" s="6">
        <v>1990</v>
      </c>
      <c r="F363" s="6">
        <v>2017</v>
      </c>
      <c r="G363" s="6" t="s">
        <v>50</v>
      </c>
      <c r="H363" s="6">
        <v>5</v>
      </c>
      <c r="I363" s="6">
        <v>6</v>
      </c>
      <c r="J363" s="29">
        <v>5268.8</v>
      </c>
      <c r="K363" s="29">
        <v>4705.6000000000004</v>
      </c>
      <c r="L363" s="29">
        <v>0</v>
      </c>
      <c r="M363" s="7">
        <v>224</v>
      </c>
      <c r="N363" s="27">
        <f t="shared" si="58"/>
        <v>4466880.725898237</v>
      </c>
      <c r="O363" s="21"/>
      <c r="P363" s="1">
        <f>3022114.84117495+13073.34</f>
        <v>3035188.1811749497</v>
      </c>
      <c r="Q363" s="1"/>
      <c r="R363" s="1">
        <v>1431692.5447232872</v>
      </c>
      <c r="S363" s="1">
        <v>0</v>
      </c>
      <c r="T363" s="1">
        <v>0</v>
      </c>
      <c r="U363" s="1">
        <f t="shared" si="60"/>
        <v>949.26911039999925</v>
      </c>
      <c r="V363" s="1">
        <f t="shared" si="60"/>
        <v>949.26911039999925</v>
      </c>
      <c r="W363" s="8">
        <v>2021</v>
      </c>
      <c r="X363" s="107"/>
      <c r="AD363" s="28">
        <f>+'Прил 2 оконч'!E363-'Приложение №1'!N363</f>
        <v>0</v>
      </c>
    </row>
    <row r="364" spans="1:30" ht="15" customHeight="1" x14ac:dyDescent="0.25">
      <c r="A364" s="5">
        <f t="shared" si="59"/>
        <v>339</v>
      </c>
      <c r="B364" s="23">
        <f t="shared" si="59"/>
        <v>8</v>
      </c>
      <c r="C364" s="3" t="s">
        <v>1452</v>
      </c>
      <c r="D364" s="3" t="s">
        <v>85</v>
      </c>
      <c r="E364" s="6">
        <v>1992</v>
      </c>
      <c r="F364" s="6">
        <v>2017</v>
      </c>
      <c r="G364" s="6" t="s">
        <v>1456</v>
      </c>
      <c r="H364" s="6">
        <v>5</v>
      </c>
      <c r="I364" s="6">
        <v>6</v>
      </c>
      <c r="J364" s="29">
        <v>5087.1000000000004</v>
      </c>
      <c r="K364" s="29">
        <v>4518.8999999999996</v>
      </c>
      <c r="L364" s="29">
        <v>0</v>
      </c>
      <c r="M364" s="7">
        <v>189</v>
      </c>
      <c r="N364" s="27">
        <f t="shared" si="58"/>
        <v>3928292.8133529597</v>
      </c>
      <c r="O364" s="21"/>
      <c r="P364" s="1">
        <v>2553404.2937164307</v>
      </c>
      <c r="Q364" s="1"/>
      <c r="R364" s="1">
        <v>1374888.519636529</v>
      </c>
      <c r="S364" s="1">
        <v>0</v>
      </c>
      <c r="T364" s="1"/>
      <c r="U364" s="1">
        <f t="shared" si="60"/>
        <v>869.30288640000003</v>
      </c>
      <c r="V364" s="1">
        <f t="shared" si="60"/>
        <v>869.30288640000003</v>
      </c>
      <c r="W364" s="8">
        <v>2021</v>
      </c>
      <c r="X364" s="107"/>
      <c r="AD364" s="28">
        <f>+'Прил 2 оконч'!E364-'Приложение №1'!N364</f>
        <v>0</v>
      </c>
    </row>
    <row r="365" spans="1:30" ht="15" customHeight="1" x14ac:dyDescent="0.25">
      <c r="A365" s="5">
        <f t="shared" si="59"/>
        <v>340</v>
      </c>
      <c r="B365" s="23">
        <f t="shared" si="59"/>
        <v>9</v>
      </c>
      <c r="C365" s="3" t="s">
        <v>1452</v>
      </c>
      <c r="D365" s="3" t="s">
        <v>86</v>
      </c>
      <c r="E365" s="6">
        <v>1991</v>
      </c>
      <c r="F365" s="6">
        <v>1991</v>
      </c>
      <c r="G365" s="6" t="s">
        <v>1456</v>
      </c>
      <c r="H365" s="6">
        <v>5</v>
      </c>
      <c r="I365" s="6">
        <v>8</v>
      </c>
      <c r="J365" s="29">
        <v>7532.7</v>
      </c>
      <c r="K365" s="29">
        <v>6522.5</v>
      </c>
      <c r="L365" s="29">
        <v>98.2</v>
      </c>
      <c r="M365" s="7">
        <v>288</v>
      </c>
      <c r="N365" s="27">
        <f t="shared" si="58"/>
        <v>56192292.190719359</v>
      </c>
      <c r="O365" s="21"/>
      <c r="P365" s="1">
        <v>43038735.640719354</v>
      </c>
      <c r="Q365" s="1"/>
      <c r="R365" s="1">
        <v>542094.28979999991</v>
      </c>
      <c r="S365" s="1">
        <v>12611462.260200001</v>
      </c>
      <c r="T365" s="1"/>
      <c r="U365" s="1">
        <f t="shared" si="60"/>
        <v>8487.3642048000002</v>
      </c>
      <c r="V365" s="1">
        <f t="shared" si="60"/>
        <v>8487.3642048000002</v>
      </c>
      <c r="W365" s="8">
        <v>2021</v>
      </c>
      <c r="X365" s="107"/>
      <c r="AD365" s="28">
        <f>+'Прил 2 оконч'!E365-'Приложение №1'!N365</f>
        <v>0</v>
      </c>
    </row>
    <row r="366" spans="1:30" ht="15" customHeight="1" x14ac:dyDescent="0.25">
      <c r="A366" s="5">
        <f t="shared" si="59"/>
        <v>341</v>
      </c>
      <c r="B366" s="23">
        <f t="shared" si="59"/>
        <v>10</v>
      </c>
      <c r="C366" s="3" t="s">
        <v>1452</v>
      </c>
      <c r="D366" s="3" t="s">
        <v>87</v>
      </c>
      <c r="E366" s="6">
        <v>1994</v>
      </c>
      <c r="F366" s="6">
        <v>1994</v>
      </c>
      <c r="G366" s="6" t="s">
        <v>1456</v>
      </c>
      <c r="H366" s="6">
        <v>10</v>
      </c>
      <c r="I366" s="6">
        <v>1</v>
      </c>
      <c r="J366" s="29">
        <v>3200.9</v>
      </c>
      <c r="K366" s="29">
        <v>2754.1</v>
      </c>
      <c r="L366" s="29">
        <v>0</v>
      </c>
      <c r="M366" s="7">
        <v>107</v>
      </c>
      <c r="N366" s="27">
        <f t="shared" si="58"/>
        <v>14162200.2118438</v>
      </c>
      <c r="O366" s="21"/>
      <c r="P366" s="1">
        <v>12906929.591843799</v>
      </c>
      <c r="Q366" s="1"/>
      <c r="R366" s="1">
        <v>1255270.6200000001</v>
      </c>
      <c r="S366" s="1">
        <v>0</v>
      </c>
      <c r="T366" s="29">
        <v>0</v>
      </c>
      <c r="U366" s="1">
        <f t="shared" si="60"/>
        <v>5142.2243970240006</v>
      </c>
      <c r="V366" s="1">
        <f t="shared" si="60"/>
        <v>5142.2243970240006</v>
      </c>
      <c r="W366" s="8">
        <v>2021</v>
      </c>
      <c r="X366" s="107"/>
      <c r="AD366" s="28">
        <f>+'Прил 2 оконч'!E366-'Приложение №1'!N366</f>
        <v>0</v>
      </c>
    </row>
    <row r="367" spans="1:30" ht="15" customHeight="1" x14ac:dyDescent="0.25">
      <c r="A367" s="5">
        <f t="shared" si="59"/>
        <v>342</v>
      </c>
      <c r="B367" s="23">
        <f t="shared" si="59"/>
        <v>11</v>
      </c>
      <c r="C367" s="3" t="s">
        <v>1452</v>
      </c>
      <c r="D367" s="3" t="s">
        <v>88</v>
      </c>
      <c r="E367" s="6">
        <v>1990</v>
      </c>
      <c r="F367" s="6">
        <v>1990</v>
      </c>
      <c r="G367" s="6" t="s">
        <v>1456</v>
      </c>
      <c r="H367" s="6">
        <v>5</v>
      </c>
      <c r="I367" s="6">
        <v>8</v>
      </c>
      <c r="J367" s="29">
        <v>7467.3</v>
      </c>
      <c r="K367" s="29">
        <v>6613.1</v>
      </c>
      <c r="L367" s="29">
        <v>0</v>
      </c>
      <c r="M367" s="7">
        <v>290</v>
      </c>
      <c r="N367" s="27">
        <f t="shared" si="58"/>
        <v>55317447.938477099</v>
      </c>
      <c r="O367" s="21"/>
      <c r="P367" s="1">
        <v>48175526.110926934</v>
      </c>
      <c r="Q367" s="1"/>
      <c r="R367" s="1">
        <v>2593108.2242000001</v>
      </c>
      <c r="S367" s="1">
        <v>4548813.6033501634</v>
      </c>
      <c r="T367" s="1"/>
      <c r="U367" s="1">
        <f t="shared" si="60"/>
        <v>8364.8285884800007</v>
      </c>
      <c r="V367" s="1">
        <f t="shared" si="60"/>
        <v>8364.8285884800007</v>
      </c>
      <c r="W367" s="8">
        <v>2021</v>
      </c>
      <c r="X367" s="107"/>
      <c r="AD367" s="28">
        <f>+'Прил 2 оконч'!E367-'Приложение №1'!N367</f>
        <v>0</v>
      </c>
    </row>
    <row r="368" spans="1:30" ht="15" customHeight="1" x14ac:dyDescent="0.25">
      <c r="A368" s="5">
        <f t="shared" si="59"/>
        <v>343</v>
      </c>
      <c r="B368" s="23">
        <f t="shared" si="59"/>
        <v>12</v>
      </c>
      <c r="C368" s="3" t="s">
        <v>1452</v>
      </c>
      <c r="D368" s="3" t="s">
        <v>89</v>
      </c>
      <c r="E368" s="6">
        <v>1980</v>
      </c>
      <c r="F368" s="6">
        <v>2015</v>
      </c>
      <c r="G368" s="6" t="s">
        <v>1456</v>
      </c>
      <c r="H368" s="6">
        <v>5</v>
      </c>
      <c r="I368" s="6">
        <v>11</v>
      </c>
      <c r="J368" s="29">
        <v>10068</v>
      </c>
      <c r="K368" s="29">
        <v>8797.2999999999993</v>
      </c>
      <c r="L368" s="29">
        <v>216.4</v>
      </c>
      <c r="M368" s="7">
        <v>423</v>
      </c>
      <c r="N368" s="27">
        <f t="shared" si="58"/>
        <v>82657316.001784489</v>
      </c>
      <c r="O368" s="21"/>
      <c r="P368" s="1">
        <v>77425176.923584491</v>
      </c>
      <c r="Q368" s="1"/>
      <c r="R368" s="1">
        <v>3472234.9682</v>
      </c>
      <c r="S368" s="1">
        <v>1759904.11</v>
      </c>
      <c r="T368" s="1"/>
      <c r="U368" s="1">
        <f t="shared" si="60"/>
        <v>9170.1871597440004</v>
      </c>
      <c r="V368" s="1">
        <f t="shared" si="60"/>
        <v>9170.1871597440004</v>
      </c>
      <c r="W368" s="8">
        <v>2021</v>
      </c>
      <c r="X368" s="107"/>
      <c r="AD368" s="28">
        <f>+'Прил 2 оконч'!E368-'Приложение №1'!N368</f>
        <v>0</v>
      </c>
    </row>
    <row r="369" spans="1:30" ht="15" customHeight="1" x14ac:dyDescent="0.25">
      <c r="A369" s="5">
        <f t="shared" si="59"/>
        <v>344</v>
      </c>
      <c r="B369" s="23">
        <f t="shared" si="59"/>
        <v>13</v>
      </c>
      <c r="C369" s="3" t="s">
        <v>1452</v>
      </c>
      <c r="D369" s="3" t="s">
        <v>90</v>
      </c>
      <c r="E369" s="6">
        <v>1983</v>
      </c>
      <c r="F369" s="6">
        <v>2015</v>
      </c>
      <c r="G369" s="6" t="s">
        <v>1456</v>
      </c>
      <c r="H369" s="6">
        <v>5</v>
      </c>
      <c r="I369" s="6">
        <v>4</v>
      </c>
      <c r="J369" s="29">
        <v>4471.8999999999996</v>
      </c>
      <c r="K369" s="29">
        <v>3757.6</v>
      </c>
      <c r="L369" s="29">
        <v>173.5</v>
      </c>
      <c r="M369" s="7">
        <v>156</v>
      </c>
      <c r="N369" s="27">
        <f t="shared" si="58"/>
        <v>30449371.414761566</v>
      </c>
      <c r="O369" s="21"/>
      <c r="P369" s="1">
        <v>27399966.514761567</v>
      </c>
      <c r="Q369" s="1"/>
      <c r="R369" s="1">
        <v>1430119.2771999999</v>
      </c>
      <c r="S369" s="1">
        <v>1619285.6228000005</v>
      </c>
      <c r="T369" s="1"/>
      <c r="U369" s="1">
        <f t="shared" si="60"/>
        <v>7745.7636322560011</v>
      </c>
      <c r="V369" s="1">
        <f t="shared" si="60"/>
        <v>7745.7636322560011</v>
      </c>
      <c r="W369" s="8">
        <v>2021</v>
      </c>
      <c r="X369" s="107"/>
      <c r="AD369" s="28">
        <f>+'Прил 2 оконч'!E369-'Приложение №1'!N369</f>
        <v>0</v>
      </c>
    </row>
    <row r="370" spans="1:30" ht="15" customHeight="1" x14ac:dyDescent="0.25">
      <c r="A370" s="5">
        <f t="shared" ref="A370:A390" si="61">+A369+1</f>
        <v>345</v>
      </c>
      <c r="B370" s="23">
        <f t="shared" ref="B370:B390" si="62">+B369+1</f>
        <v>14</v>
      </c>
      <c r="C370" s="3" t="s">
        <v>1452</v>
      </c>
      <c r="D370" s="3" t="s">
        <v>91</v>
      </c>
      <c r="E370" s="6">
        <v>1983</v>
      </c>
      <c r="F370" s="6">
        <v>2015</v>
      </c>
      <c r="G370" s="6" t="s">
        <v>1456</v>
      </c>
      <c r="H370" s="6">
        <v>5</v>
      </c>
      <c r="I370" s="6">
        <v>4</v>
      </c>
      <c r="J370" s="29">
        <v>4470.7</v>
      </c>
      <c r="K370" s="29">
        <v>3913.1</v>
      </c>
      <c r="L370" s="29">
        <v>0</v>
      </c>
      <c r="M370" s="7">
        <v>167</v>
      </c>
      <c r="N370" s="27">
        <f t="shared" si="58"/>
        <v>49014987.934568956</v>
      </c>
      <c r="O370" s="21"/>
      <c r="P370" s="1">
        <v>45979545.864568956</v>
      </c>
      <c r="Q370" s="1"/>
      <c r="R370" s="1">
        <v>1392048.1242</v>
      </c>
      <c r="S370" s="1">
        <v>1643393.9457999999</v>
      </c>
      <c r="T370" s="1"/>
      <c r="U370" s="1">
        <f t="shared" si="60"/>
        <v>12525.871542912002</v>
      </c>
      <c r="V370" s="1">
        <f t="shared" si="60"/>
        <v>12525.871542912002</v>
      </c>
      <c r="W370" s="8">
        <v>2021</v>
      </c>
      <c r="X370" s="107"/>
      <c r="AD370" s="28">
        <f>+'Прил 2 оконч'!E370-'Приложение №1'!N370</f>
        <v>0</v>
      </c>
    </row>
    <row r="371" spans="1:30" ht="15" customHeight="1" x14ac:dyDescent="0.25">
      <c r="A371" s="5">
        <f t="shared" si="61"/>
        <v>346</v>
      </c>
      <c r="B371" s="23">
        <f t="shared" si="62"/>
        <v>15</v>
      </c>
      <c r="C371" s="3" t="s">
        <v>1452</v>
      </c>
      <c r="D371" s="3" t="s">
        <v>92</v>
      </c>
      <c r="E371" s="6">
        <v>1992</v>
      </c>
      <c r="F371" s="6">
        <v>2017</v>
      </c>
      <c r="G371" s="6" t="s">
        <v>1456</v>
      </c>
      <c r="H371" s="6">
        <v>9</v>
      </c>
      <c r="I371" s="6">
        <v>2</v>
      </c>
      <c r="J371" s="29">
        <v>6450</v>
      </c>
      <c r="K371" s="29">
        <v>5553.9</v>
      </c>
      <c r="L371" s="29">
        <v>35.6</v>
      </c>
      <c r="M371" s="7">
        <v>215</v>
      </c>
      <c r="N371" s="27">
        <f t="shared" si="58"/>
        <v>6655256.8639633451</v>
      </c>
      <c r="O371" s="21"/>
      <c r="P371" s="1">
        <v>3023338.6039633444</v>
      </c>
      <c r="Q371" s="1"/>
      <c r="R371" s="1">
        <v>2591281.5060000001</v>
      </c>
      <c r="S371" s="1">
        <v>1040636.7540000002</v>
      </c>
      <c r="T371" s="29">
        <v>0</v>
      </c>
      <c r="U371" s="1">
        <f t="shared" si="60"/>
        <v>1190.6712342720002</v>
      </c>
      <c r="V371" s="1">
        <f t="shared" si="60"/>
        <v>1190.6712342720002</v>
      </c>
      <c r="W371" s="8">
        <v>2021</v>
      </c>
      <c r="X371" s="107"/>
      <c r="AD371" s="28">
        <f>+'Прил 2 оконч'!E371-'Приложение №1'!N371</f>
        <v>0</v>
      </c>
    </row>
    <row r="372" spans="1:30" ht="15" customHeight="1" x14ac:dyDescent="0.25">
      <c r="A372" s="5">
        <f t="shared" si="61"/>
        <v>347</v>
      </c>
      <c r="B372" s="23">
        <f t="shared" si="62"/>
        <v>16</v>
      </c>
      <c r="C372" s="3" t="s">
        <v>1452</v>
      </c>
      <c r="D372" s="3" t="s">
        <v>100</v>
      </c>
      <c r="E372" s="6">
        <v>1992</v>
      </c>
      <c r="F372" s="6">
        <v>2009</v>
      </c>
      <c r="G372" s="6" t="s">
        <v>1456</v>
      </c>
      <c r="H372" s="6">
        <v>9</v>
      </c>
      <c r="I372" s="6">
        <v>1</v>
      </c>
      <c r="J372" s="29">
        <v>3320.9</v>
      </c>
      <c r="K372" s="29">
        <v>2873.6</v>
      </c>
      <c r="L372" s="29">
        <v>0</v>
      </c>
      <c r="M372" s="7">
        <v>115</v>
      </c>
      <c r="N372" s="27">
        <f t="shared" si="58"/>
        <v>14776696.027288169</v>
      </c>
      <c r="O372" s="21"/>
      <c r="P372" s="1">
        <v>6374848.4797866829</v>
      </c>
      <c r="Q372" s="1"/>
      <c r="R372" s="1">
        <v>1397103.69</v>
      </c>
      <c r="S372" s="1">
        <v>7004743.8575014863</v>
      </c>
      <c r="T372" s="29">
        <v>0</v>
      </c>
      <c r="U372" s="1">
        <f t="shared" si="60"/>
        <v>5142.2243970240006</v>
      </c>
      <c r="V372" s="1">
        <f t="shared" si="60"/>
        <v>5142.2243970240006</v>
      </c>
      <c r="W372" s="8">
        <v>2021</v>
      </c>
      <c r="X372" s="107"/>
      <c r="AD372" s="28">
        <f>+'Прил 2 оконч'!E372-'Приложение №1'!N372</f>
        <v>0</v>
      </c>
    </row>
    <row r="373" spans="1:30" ht="15" customHeight="1" x14ac:dyDescent="0.25">
      <c r="A373" s="5">
        <f t="shared" si="61"/>
        <v>348</v>
      </c>
      <c r="B373" s="23">
        <f t="shared" si="62"/>
        <v>17</v>
      </c>
      <c r="C373" s="3" t="s">
        <v>104</v>
      </c>
      <c r="D373" s="3" t="s">
        <v>105</v>
      </c>
      <c r="E373" s="6">
        <v>1979</v>
      </c>
      <c r="F373" s="6">
        <v>2016</v>
      </c>
      <c r="G373" s="6" t="s">
        <v>50</v>
      </c>
      <c r="H373" s="6">
        <v>3</v>
      </c>
      <c r="I373" s="6">
        <v>2</v>
      </c>
      <c r="J373" s="29">
        <v>1745.2</v>
      </c>
      <c r="K373" s="29">
        <v>1453.9</v>
      </c>
      <c r="L373" s="29">
        <v>0</v>
      </c>
      <c r="M373" s="7">
        <v>106</v>
      </c>
      <c r="N373" s="27">
        <f t="shared" si="58"/>
        <v>3113672.24</v>
      </c>
      <c r="O373" s="21"/>
      <c r="P373" s="1">
        <v>1503077.3755000003</v>
      </c>
      <c r="Q373" s="1"/>
      <c r="R373" s="1">
        <v>420200.32980000001</v>
      </c>
      <c r="S373" s="1">
        <v>1190394.5347</v>
      </c>
      <c r="T373" s="1"/>
      <c r="U373" s="1">
        <f t="shared" si="60"/>
        <v>2141.6</v>
      </c>
      <c r="V373" s="1">
        <f t="shared" si="60"/>
        <v>2141.6</v>
      </c>
      <c r="W373" s="8">
        <v>2021</v>
      </c>
      <c r="X373" s="107"/>
      <c r="AD373" s="28">
        <f>+'Прил 2 оконч'!E373-'Приложение №1'!N373</f>
        <v>0</v>
      </c>
    </row>
    <row r="374" spans="1:30" ht="15" customHeight="1" x14ac:dyDescent="0.25">
      <c r="A374" s="5">
        <f t="shared" si="61"/>
        <v>349</v>
      </c>
      <c r="B374" s="23">
        <f t="shared" si="62"/>
        <v>18</v>
      </c>
      <c r="C374" s="3" t="s">
        <v>104</v>
      </c>
      <c r="D374" s="3" t="s">
        <v>107</v>
      </c>
      <c r="E374" s="6">
        <v>1980</v>
      </c>
      <c r="F374" s="6">
        <v>2017</v>
      </c>
      <c r="G374" s="6" t="s">
        <v>50</v>
      </c>
      <c r="H374" s="6">
        <v>5</v>
      </c>
      <c r="I374" s="6">
        <v>4</v>
      </c>
      <c r="J374" s="29">
        <v>2958.6</v>
      </c>
      <c r="K374" s="29">
        <v>2649.4</v>
      </c>
      <c r="L374" s="29">
        <v>0</v>
      </c>
      <c r="M374" s="7">
        <v>106</v>
      </c>
      <c r="N374" s="27">
        <f t="shared" si="58"/>
        <v>2588013.4</v>
      </c>
      <c r="O374" s="21"/>
      <c r="P374" s="1">
        <v>531429.05299999984</v>
      </c>
      <c r="Q374" s="1"/>
      <c r="R374" s="1">
        <v>1116296.2508</v>
      </c>
      <c r="S374" s="1">
        <v>940288.09620000003</v>
      </c>
      <c r="T374" s="1"/>
      <c r="U374" s="1">
        <f t="shared" si="60"/>
        <v>976.82999924511205</v>
      </c>
      <c r="V374" s="1">
        <f t="shared" si="60"/>
        <v>976.82999924511205</v>
      </c>
      <c r="W374" s="8">
        <v>2021</v>
      </c>
      <c r="X374" s="107"/>
      <c r="AD374" s="28">
        <f>+'Прил 2 оконч'!E374-'Приложение №1'!N374</f>
        <v>0</v>
      </c>
    </row>
    <row r="375" spans="1:30" ht="15" customHeight="1" x14ac:dyDescent="0.25">
      <c r="A375" s="5">
        <f t="shared" si="61"/>
        <v>350</v>
      </c>
      <c r="B375" s="23">
        <f t="shared" si="62"/>
        <v>19</v>
      </c>
      <c r="C375" s="3" t="s">
        <v>104</v>
      </c>
      <c r="D375" s="3" t="s">
        <v>108</v>
      </c>
      <c r="E375" s="6">
        <v>1985</v>
      </c>
      <c r="F375" s="6">
        <v>2016</v>
      </c>
      <c r="G375" s="6" t="s">
        <v>50</v>
      </c>
      <c r="H375" s="6">
        <v>5</v>
      </c>
      <c r="I375" s="6">
        <v>4</v>
      </c>
      <c r="J375" s="29">
        <v>3419.8</v>
      </c>
      <c r="K375" s="29">
        <v>2967.9</v>
      </c>
      <c r="L375" s="29">
        <v>0</v>
      </c>
      <c r="M375" s="7">
        <v>127</v>
      </c>
      <c r="N375" s="27">
        <f t="shared" si="58"/>
        <v>3028949.7</v>
      </c>
      <c r="O375" s="21"/>
      <c r="P375" s="1">
        <v>2058131.57</v>
      </c>
      <c r="Q375" s="1"/>
      <c r="R375" s="1">
        <v>970818.13000000012</v>
      </c>
      <c r="S375" s="1">
        <v>0</v>
      </c>
      <c r="T375" s="1"/>
      <c r="U375" s="1">
        <f t="shared" si="60"/>
        <v>1020.5699989891843</v>
      </c>
      <c r="V375" s="1">
        <f t="shared" si="60"/>
        <v>1020.5699989891843</v>
      </c>
      <c r="W375" s="8">
        <v>2021</v>
      </c>
      <c r="X375" s="107"/>
      <c r="AD375" s="28">
        <f>+'Прил 2 оконч'!E375-'Приложение №1'!N375</f>
        <v>0</v>
      </c>
    </row>
    <row r="376" spans="1:30" ht="15" customHeight="1" x14ac:dyDescent="0.25">
      <c r="A376" s="5">
        <f t="shared" si="61"/>
        <v>351</v>
      </c>
      <c r="B376" s="23">
        <f t="shared" si="62"/>
        <v>20</v>
      </c>
      <c r="C376" s="3" t="s">
        <v>104</v>
      </c>
      <c r="D376" s="3" t="s">
        <v>109</v>
      </c>
      <c r="E376" s="6">
        <v>1975</v>
      </c>
      <c r="F376" s="6">
        <v>2015</v>
      </c>
      <c r="G376" s="6" t="s">
        <v>50</v>
      </c>
      <c r="H376" s="6">
        <v>3</v>
      </c>
      <c r="I376" s="6">
        <v>2</v>
      </c>
      <c r="J376" s="29">
        <v>1297.4000000000001</v>
      </c>
      <c r="K376" s="29">
        <v>1097.4000000000001</v>
      </c>
      <c r="L376" s="29">
        <v>0</v>
      </c>
      <c r="M376" s="7">
        <v>52</v>
      </c>
      <c r="N376" s="27">
        <f t="shared" si="58"/>
        <v>2350191.84</v>
      </c>
      <c r="O376" s="21"/>
      <c r="P376" s="1">
        <v>1427823.2759999998</v>
      </c>
      <c r="Q376" s="1"/>
      <c r="R376" s="1">
        <v>88540.426800000016</v>
      </c>
      <c r="S376" s="1">
        <v>833828.1372</v>
      </c>
      <c r="T376" s="1"/>
      <c r="U376" s="1">
        <f t="shared" si="60"/>
        <v>2141.6</v>
      </c>
      <c r="V376" s="1">
        <f t="shared" si="60"/>
        <v>2141.6</v>
      </c>
      <c r="W376" s="8">
        <v>2021</v>
      </c>
      <c r="X376" s="107"/>
      <c r="AD376" s="28">
        <f>+'Прил 2 оконч'!E376-'Приложение №1'!N376</f>
        <v>0</v>
      </c>
    </row>
    <row r="377" spans="1:30" ht="15" customHeight="1" x14ac:dyDescent="0.25">
      <c r="A377" s="5">
        <f t="shared" si="61"/>
        <v>352</v>
      </c>
      <c r="B377" s="23">
        <f t="shared" si="62"/>
        <v>21</v>
      </c>
      <c r="C377" s="3" t="s">
        <v>104</v>
      </c>
      <c r="D377" s="3" t="s">
        <v>110</v>
      </c>
      <c r="E377" s="6">
        <v>1970</v>
      </c>
      <c r="F377" s="6">
        <v>2005</v>
      </c>
      <c r="G377" s="6" t="s">
        <v>50</v>
      </c>
      <c r="H377" s="6">
        <v>5</v>
      </c>
      <c r="I377" s="6">
        <v>4</v>
      </c>
      <c r="J377" s="29">
        <v>2723.9</v>
      </c>
      <c r="K377" s="29">
        <v>2479.4</v>
      </c>
      <c r="L377" s="29">
        <v>0</v>
      </c>
      <c r="M377" s="7">
        <v>128</v>
      </c>
      <c r="N377" s="27">
        <f t="shared" si="58"/>
        <v>6451349.21</v>
      </c>
      <c r="O377" s="21"/>
      <c r="P377" s="1">
        <v>2458986.1004056255</v>
      </c>
      <c r="Q377" s="1"/>
      <c r="R377" s="1">
        <v>1334231.3108000001</v>
      </c>
      <c r="S377" s="1">
        <v>2658131.7987943743</v>
      </c>
      <c r="T377" s="1"/>
      <c r="U377" s="1">
        <f t="shared" si="60"/>
        <v>2601.9799991933533</v>
      </c>
      <c r="V377" s="1">
        <f t="shared" si="60"/>
        <v>2601.9799991933533</v>
      </c>
      <c r="W377" s="8">
        <v>2021</v>
      </c>
      <c r="X377" s="107"/>
      <c r="AD377" s="28">
        <f>+'Прил 2 оконч'!E377-'Приложение №1'!N377</f>
        <v>0</v>
      </c>
    </row>
    <row r="378" spans="1:30" ht="15" customHeight="1" x14ac:dyDescent="0.25">
      <c r="A378" s="5">
        <f t="shared" si="61"/>
        <v>353</v>
      </c>
      <c r="B378" s="23">
        <f t="shared" si="62"/>
        <v>22</v>
      </c>
      <c r="C378" s="3" t="s">
        <v>104</v>
      </c>
      <c r="D378" s="3" t="s">
        <v>112</v>
      </c>
      <c r="E378" s="6">
        <v>1984</v>
      </c>
      <c r="F378" s="6">
        <v>1984</v>
      </c>
      <c r="G378" s="6" t="s">
        <v>65</v>
      </c>
      <c r="H378" s="6">
        <v>2</v>
      </c>
      <c r="I378" s="6">
        <v>2</v>
      </c>
      <c r="J378" s="29">
        <v>920.5</v>
      </c>
      <c r="K378" s="29">
        <v>839.7</v>
      </c>
      <c r="L378" s="29">
        <v>0</v>
      </c>
      <c r="M378" s="7">
        <v>44</v>
      </c>
      <c r="N378" s="27">
        <f t="shared" si="58"/>
        <v>15118084.759999998</v>
      </c>
      <c r="O378" s="21"/>
      <c r="P378" s="1">
        <v>14373962.543999998</v>
      </c>
      <c r="Q378" s="1"/>
      <c r="R378" s="1">
        <v>178836.1734</v>
      </c>
      <c r="S378" s="1">
        <v>565286.04260000004</v>
      </c>
      <c r="T378" s="29">
        <v>0</v>
      </c>
      <c r="U378" s="1">
        <f t="shared" si="60"/>
        <v>18004.150005954503</v>
      </c>
      <c r="V378" s="1">
        <f t="shared" si="60"/>
        <v>18004.150005954503</v>
      </c>
      <c r="W378" s="8">
        <v>2021</v>
      </c>
      <c r="X378" s="107"/>
      <c r="AD378" s="28">
        <f>+'Прил 2 оконч'!E378-'Приложение №1'!N378</f>
        <v>0</v>
      </c>
    </row>
    <row r="379" spans="1:30" ht="15" customHeight="1" x14ac:dyDescent="0.25">
      <c r="A379" s="5">
        <f t="shared" si="61"/>
        <v>354</v>
      </c>
      <c r="B379" s="23">
        <f t="shared" si="62"/>
        <v>23</v>
      </c>
      <c r="C379" s="3" t="s">
        <v>104</v>
      </c>
      <c r="D379" s="3" t="s">
        <v>113</v>
      </c>
      <c r="E379" s="6">
        <v>1979</v>
      </c>
      <c r="F379" s="6">
        <v>2016</v>
      </c>
      <c r="G379" s="6" t="s">
        <v>65</v>
      </c>
      <c r="H379" s="6">
        <v>2</v>
      </c>
      <c r="I379" s="6">
        <v>2</v>
      </c>
      <c r="J379" s="29">
        <v>1327.3</v>
      </c>
      <c r="K379" s="29">
        <v>1098.2</v>
      </c>
      <c r="L379" s="29">
        <v>0</v>
      </c>
      <c r="M379" s="7">
        <v>100</v>
      </c>
      <c r="N379" s="27">
        <f t="shared" si="58"/>
        <v>5681603.5899999999</v>
      </c>
      <c r="O379" s="21"/>
      <c r="P379" s="1">
        <v>4754966.6305</v>
      </c>
      <c r="Q379" s="1"/>
      <c r="R379" s="1">
        <v>187328.72039999999</v>
      </c>
      <c r="S379" s="1">
        <v>739308.23909999989</v>
      </c>
      <c r="T379" s="29">
        <v>0</v>
      </c>
      <c r="U379" s="1">
        <f t="shared" si="60"/>
        <v>5173.5599981788373</v>
      </c>
      <c r="V379" s="1">
        <f t="shared" si="60"/>
        <v>5173.5599981788373</v>
      </c>
      <c r="W379" s="8">
        <v>2021</v>
      </c>
      <c r="X379" s="107"/>
      <c r="AD379" s="28">
        <f>+'Прил 2 оконч'!E379-'Приложение №1'!N379</f>
        <v>0</v>
      </c>
    </row>
    <row r="380" spans="1:30" ht="15" customHeight="1" x14ac:dyDescent="0.25">
      <c r="A380" s="5">
        <f t="shared" si="61"/>
        <v>355</v>
      </c>
      <c r="B380" s="23">
        <f t="shared" si="62"/>
        <v>24</v>
      </c>
      <c r="C380" s="3" t="s">
        <v>104</v>
      </c>
      <c r="D380" s="3" t="s">
        <v>114</v>
      </c>
      <c r="E380" s="6">
        <v>1979</v>
      </c>
      <c r="F380" s="6">
        <v>2015</v>
      </c>
      <c r="G380" s="6" t="s">
        <v>65</v>
      </c>
      <c r="H380" s="6">
        <v>2</v>
      </c>
      <c r="I380" s="6">
        <v>2</v>
      </c>
      <c r="J380" s="29">
        <v>1165.2</v>
      </c>
      <c r="K380" s="29">
        <v>1001</v>
      </c>
      <c r="L380" s="29">
        <v>0</v>
      </c>
      <c r="M380" s="7">
        <v>60</v>
      </c>
      <c r="N380" s="27">
        <f t="shared" si="58"/>
        <v>5178733.5599999996</v>
      </c>
      <c r="O380" s="21"/>
      <c r="P380" s="1">
        <v>4310971.6074999999</v>
      </c>
      <c r="Q380" s="1"/>
      <c r="R380" s="1">
        <v>193888.75200000001</v>
      </c>
      <c r="S380" s="1">
        <v>673873.20049999922</v>
      </c>
      <c r="T380" s="29">
        <v>0</v>
      </c>
      <c r="U380" s="1">
        <f t="shared" si="60"/>
        <v>5173.5599999999995</v>
      </c>
      <c r="V380" s="1">
        <f t="shared" si="60"/>
        <v>5173.5599999999995</v>
      </c>
      <c r="W380" s="8">
        <v>2021</v>
      </c>
      <c r="X380" s="107"/>
      <c r="AD380" s="28">
        <f>+'Прил 2 оконч'!E380-'Приложение №1'!N380</f>
        <v>0</v>
      </c>
    </row>
    <row r="381" spans="1:30" ht="15" customHeight="1" x14ac:dyDescent="0.25">
      <c r="A381" s="5">
        <f t="shared" si="61"/>
        <v>356</v>
      </c>
      <c r="B381" s="23">
        <f t="shared" si="62"/>
        <v>25</v>
      </c>
      <c r="C381" s="3" t="s">
        <v>104</v>
      </c>
      <c r="D381" s="3" t="s">
        <v>115</v>
      </c>
      <c r="E381" s="6">
        <v>1978</v>
      </c>
      <c r="F381" s="6">
        <v>2015</v>
      </c>
      <c r="G381" s="6" t="s">
        <v>65</v>
      </c>
      <c r="H381" s="6">
        <v>2</v>
      </c>
      <c r="I381" s="6">
        <v>2</v>
      </c>
      <c r="J381" s="29">
        <v>1159.29</v>
      </c>
      <c r="K381" s="29">
        <v>999.1</v>
      </c>
      <c r="L381" s="29">
        <v>0</v>
      </c>
      <c r="M381" s="7">
        <v>40</v>
      </c>
      <c r="N381" s="27">
        <f t="shared" si="58"/>
        <v>5168903.8</v>
      </c>
      <c r="O381" s="21"/>
      <c r="P381" s="1">
        <v>4212040.6549999993</v>
      </c>
      <c r="Q381" s="1"/>
      <c r="R381" s="1">
        <v>284269.02019999997</v>
      </c>
      <c r="S381" s="1">
        <v>672594.12480000011</v>
      </c>
      <c r="T381" s="29">
        <v>0</v>
      </c>
      <c r="U381" s="1">
        <f t="shared" si="60"/>
        <v>5173.5600040036034</v>
      </c>
      <c r="V381" s="1">
        <f t="shared" si="60"/>
        <v>5173.5600040036034</v>
      </c>
      <c r="W381" s="8">
        <v>2021</v>
      </c>
      <c r="X381" s="107"/>
      <c r="AD381" s="28">
        <f>+'Прил 2 оконч'!E381-'Приложение №1'!N381</f>
        <v>0</v>
      </c>
    </row>
    <row r="382" spans="1:30" ht="15" customHeight="1" x14ac:dyDescent="0.25">
      <c r="A382" s="5">
        <f t="shared" si="61"/>
        <v>357</v>
      </c>
      <c r="B382" s="23">
        <f t="shared" si="62"/>
        <v>26</v>
      </c>
      <c r="C382" s="3" t="s">
        <v>104</v>
      </c>
      <c r="D382" s="3" t="s">
        <v>116</v>
      </c>
      <c r="E382" s="6">
        <v>1984</v>
      </c>
      <c r="F382" s="6">
        <v>2016</v>
      </c>
      <c r="G382" s="6" t="s">
        <v>65</v>
      </c>
      <c r="H382" s="6">
        <v>2</v>
      </c>
      <c r="I382" s="6">
        <v>1</v>
      </c>
      <c r="J382" s="29">
        <v>581.79999999999995</v>
      </c>
      <c r="K382" s="29">
        <v>546.79999999999995</v>
      </c>
      <c r="L382" s="29">
        <v>0</v>
      </c>
      <c r="M382" s="7">
        <v>41</v>
      </c>
      <c r="N382" s="27">
        <f t="shared" si="58"/>
        <v>2828902.61</v>
      </c>
      <c r="O382" s="21"/>
      <c r="P382" s="1">
        <v>2392891.2369999997</v>
      </c>
      <c r="Q382" s="1"/>
      <c r="R382" s="1">
        <v>67905.609599999996</v>
      </c>
      <c r="S382" s="1">
        <v>368105.76340000017</v>
      </c>
      <c r="T382" s="29">
        <v>0</v>
      </c>
      <c r="U382" s="1">
        <f t="shared" si="60"/>
        <v>5173.5600036576443</v>
      </c>
      <c r="V382" s="1">
        <f t="shared" si="60"/>
        <v>5173.5600036576443</v>
      </c>
      <c r="W382" s="8">
        <v>2021</v>
      </c>
      <c r="X382" s="107"/>
      <c r="AD382" s="28">
        <f>+'Прил 2 оконч'!E382-'Приложение №1'!N382</f>
        <v>0</v>
      </c>
    </row>
    <row r="383" spans="1:30" ht="15" customHeight="1" x14ac:dyDescent="0.25">
      <c r="A383" s="5">
        <f t="shared" si="61"/>
        <v>358</v>
      </c>
      <c r="B383" s="23">
        <f t="shared" si="62"/>
        <v>27</v>
      </c>
      <c r="C383" s="3" t="s">
        <v>104</v>
      </c>
      <c r="D383" s="3" t="s">
        <v>117</v>
      </c>
      <c r="E383" s="6">
        <v>1981</v>
      </c>
      <c r="F383" s="6">
        <v>1981</v>
      </c>
      <c r="G383" s="6" t="s">
        <v>65</v>
      </c>
      <c r="H383" s="6">
        <v>2</v>
      </c>
      <c r="I383" s="6">
        <v>1</v>
      </c>
      <c r="J383" s="29">
        <v>744</v>
      </c>
      <c r="K383" s="29">
        <v>659.7</v>
      </c>
      <c r="L383" s="29">
        <v>0</v>
      </c>
      <c r="M383" s="7">
        <v>45</v>
      </c>
      <c r="N383" s="27">
        <f t="shared" si="58"/>
        <v>11877337.76</v>
      </c>
      <c r="O383" s="21"/>
      <c r="P383" s="1">
        <v>11292353.563999999</v>
      </c>
      <c r="Q383" s="1"/>
      <c r="R383" s="1">
        <v>140874.15340000001</v>
      </c>
      <c r="S383" s="1">
        <v>444110.04260000045</v>
      </c>
      <c r="T383" s="29">
        <v>0</v>
      </c>
      <c r="U383" s="1">
        <f t="shared" si="60"/>
        <v>18004.150007579203</v>
      </c>
      <c r="V383" s="1">
        <f t="shared" si="60"/>
        <v>18004.150007579203</v>
      </c>
      <c r="W383" s="8">
        <v>2021</v>
      </c>
      <c r="X383" s="107"/>
      <c r="AD383" s="28">
        <f>+'Прил 2 оконч'!E383-'Приложение №1'!N383</f>
        <v>0</v>
      </c>
    </row>
    <row r="384" spans="1:30" ht="15" customHeight="1" x14ac:dyDescent="0.25">
      <c r="A384" s="5">
        <f t="shared" si="61"/>
        <v>359</v>
      </c>
      <c r="B384" s="23">
        <f t="shared" si="62"/>
        <v>28</v>
      </c>
      <c r="C384" s="3" t="s">
        <v>104</v>
      </c>
      <c r="D384" s="3" t="s">
        <v>118</v>
      </c>
      <c r="E384" s="6">
        <v>1982</v>
      </c>
      <c r="F384" s="6">
        <v>2013</v>
      </c>
      <c r="G384" s="6" t="s">
        <v>65</v>
      </c>
      <c r="H384" s="6">
        <v>2</v>
      </c>
      <c r="I384" s="6">
        <v>1</v>
      </c>
      <c r="J384" s="29">
        <v>677.5</v>
      </c>
      <c r="K384" s="29">
        <v>630.9</v>
      </c>
      <c r="L384" s="29">
        <v>0</v>
      </c>
      <c r="M384" s="7">
        <v>32</v>
      </c>
      <c r="N384" s="27">
        <f t="shared" si="58"/>
        <v>11358818.239999998</v>
      </c>
      <c r="O384" s="21"/>
      <c r="P384" s="1">
        <v>10825930.951000001</v>
      </c>
      <c r="Q384" s="1"/>
      <c r="R384" s="1">
        <v>108165.40979999999</v>
      </c>
      <c r="S384" s="1">
        <v>424721.87919999706</v>
      </c>
      <c r="T384" s="29">
        <v>0</v>
      </c>
      <c r="U384" s="1">
        <f t="shared" si="60"/>
        <v>18004.150007925185</v>
      </c>
      <c r="V384" s="1">
        <f t="shared" si="60"/>
        <v>18004.150007925185</v>
      </c>
      <c r="W384" s="8">
        <v>2021</v>
      </c>
      <c r="X384" s="107"/>
      <c r="AD384" s="28">
        <f>+'Прил 2 оконч'!E384-'Приложение №1'!N384</f>
        <v>0</v>
      </c>
    </row>
    <row r="385" spans="1:30" ht="15" customHeight="1" x14ac:dyDescent="0.25">
      <c r="A385" s="5">
        <f t="shared" si="61"/>
        <v>360</v>
      </c>
      <c r="B385" s="23">
        <f t="shared" si="62"/>
        <v>29</v>
      </c>
      <c r="C385" s="3" t="s">
        <v>104</v>
      </c>
      <c r="D385" s="3" t="s">
        <v>119</v>
      </c>
      <c r="E385" s="6">
        <v>1981</v>
      </c>
      <c r="F385" s="6">
        <v>2013</v>
      </c>
      <c r="G385" s="6" t="s">
        <v>65</v>
      </c>
      <c r="H385" s="6">
        <v>2</v>
      </c>
      <c r="I385" s="6">
        <v>1</v>
      </c>
      <c r="J385" s="29">
        <v>677.8</v>
      </c>
      <c r="K385" s="29">
        <v>648.1</v>
      </c>
      <c r="L385" s="29">
        <v>0</v>
      </c>
      <c r="M385" s="7">
        <v>41</v>
      </c>
      <c r="N385" s="27">
        <f t="shared" si="58"/>
        <v>11668489.620000001</v>
      </c>
      <c r="O385" s="21"/>
      <c r="P385" s="1">
        <v>11074712.032500001</v>
      </c>
      <c r="Q385" s="1"/>
      <c r="R385" s="1">
        <v>157476.66820000001</v>
      </c>
      <c r="S385" s="1">
        <v>436300.91930000036</v>
      </c>
      <c r="T385" s="29">
        <v>0</v>
      </c>
      <c r="U385" s="1">
        <f t="shared" si="60"/>
        <v>18004.150007714859</v>
      </c>
      <c r="V385" s="1">
        <f t="shared" si="60"/>
        <v>18004.150007714859</v>
      </c>
      <c r="W385" s="8">
        <v>2021</v>
      </c>
      <c r="X385" s="107"/>
      <c r="AD385" s="28">
        <f>+'Прил 2 оконч'!E385-'Приложение №1'!N385</f>
        <v>0</v>
      </c>
    </row>
    <row r="386" spans="1:30" ht="15" customHeight="1" x14ac:dyDescent="0.25">
      <c r="A386" s="5">
        <f t="shared" si="61"/>
        <v>361</v>
      </c>
      <c r="B386" s="23">
        <f t="shared" si="62"/>
        <v>30</v>
      </c>
      <c r="C386" s="3" t="s">
        <v>104</v>
      </c>
      <c r="D386" s="3" t="s">
        <v>120</v>
      </c>
      <c r="E386" s="6">
        <v>1984</v>
      </c>
      <c r="F386" s="6">
        <v>1984</v>
      </c>
      <c r="G386" s="6" t="s">
        <v>65</v>
      </c>
      <c r="H386" s="6">
        <v>2</v>
      </c>
      <c r="I386" s="6">
        <v>1</v>
      </c>
      <c r="J386" s="29">
        <v>762.3</v>
      </c>
      <c r="K386" s="29">
        <v>685.3</v>
      </c>
      <c r="L386" s="29">
        <v>0</v>
      </c>
      <c r="M386" s="7">
        <v>31</v>
      </c>
      <c r="N386" s="27">
        <f t="shared" si="58"/>
        <v>12338243.999999998</v>
      </c>
      <c r="O386" s="21"/>
      <c r="P386" s="1">
        <v>11706873.212499997</v>
      </c>
      <c r="Q386" s="1"/>
      <c r="R386" s="1">
        <v>170026.8266</v>
      </c>
      <c r="S386" s="1">
        <v>461343.96090000146</v>
      </c>
      <c r="T386" s="29">
        <v>0</v>
      </c>
      <c r="U386" s="1">
        <f t="shared" si="60"/>
        <v>18004.150007296073</v>
      </c>
      <c r="V386" s="1">
        <f t="shared" si="60"/>
        <v>18004.150007296073</v>
      </c>
      <c r="W386" s="8">
        <v>2021</v>
      </c>
      <c r="X386" s="107"/>
      <c r="AD386" s="28">
        <f>+'Прил 2 оконч'!E386-'Приложение №1'!N386</f>
        <v>0</v>
      </c>
    </row>
    <row r="387" spans="1:30" ht="15" customHeight="1" x14ac:dyDescent="0.25">
      <c r="A387" s="5">
        <f t="shared" si="61"/>
        <v>362</v>
      </c>
      <c r="B387" s="23">
        <f t="shared" si="62"/>
        <v>31</v>
      </c>
      <c r="C387" s="3" t="s">
        <v>104</v>
      </c>
      <c r="D387" s="3" t="s">
        <v>121</v>
      </c>
      <c r="E387" s="6">
        <v>1965</v>
      </c>
      <c r="F387" s="6">
        <v>2009</v>
      </c>
      <c r="G387" s="6" t="s">
        <v>65</v>
      </c>
      <c r="H387" s="6">
        <v>2</v>
      </c>
      <c r="I387" s="6">
        <v>2</v>
      </c>
      <c r="J387" s="29">
        <v>381.4</v>
      </c>
      <c r="K387" s="29">
        <v>338.4</v>
      </c>
      <c r="L387" s="29">
        <v>0</v>
      </c>
      <c r="M387" s="7">
        <v>26</v>
      </c>
      <c r="N387" s="27">
        <f t="shared" si="58"/>
        <v>1866770.0599999998</v>
      </c>
      <c r="O387" s="21"/>
      <c r="P387" s="1">
        <v>1558525.9744999998</v>
      </c>
      <c r="Q387" s="1"/>
      <c r="R387" s="1">
        <v>80433.204800000007</v>
      </c>
      <c r="S387" s="1">
        <v>227810.88070000004</v>
      </c>
      <c r="T387" s="29">
        <v>0</v>
      </c>
      <c r="U387" s="1">
        <f t="shared" si="60"/>
        <v>5516.4599881796685</v>
      </c>
      <c r="V387" s="1">
        <f t="shared" si="60"/>
        <v>5516.4599881796685</v>
      </c>
      <c r="W387" s="8">
        <v>2021</v>
      </c>
      <c r="X387" s="107"/>
      <c r="AD387" s="28">
        <f>+'Прил 2 оконч'!E387-'Приложение №1'!N387</f>
        <v>0</v>
      </c>
    </row>
    <row r="388" spans="1:30" ht="15" customHeight="1" x14ac:dyDescent="0.25">
      <c r="A388" s="5">
        <f t="shared" si="61"/>
        <v>363</v>
      </c>
      <c r="B388" s="23">
        <f t="shared" si="62"/>
        <v>32</v>
      </c>
      <c r="C388" s="3" t="s">
        <v>104</v>
      </c>
      <c r="D388" s="3" t="s">
        <v>122</v>
      </c>
      <c r="E388" s="6">
        <v>1988</v>
      </c>
      <c r="F388" s="6">
        <v>2013</v>
      </c>
      <c r="G388" s="6" t="s">
        <v>50</v>
      </c>
      <c r="H388" s="6">
        <v>2</v>
      </c>
      <c r="I388" s="6">
        <v>2</v>
      </c>
      <c r="J388" s="29">
        <v>679.4</v>
      </c>
      <c r="K388" s="29">
        <v>425.1</v>
      </c>
      <c r="L388" s="29">
        <v>0</v>
      </c>
      <c r="M388" s="7">
        <v>38</v>
      </c>
      <c r="N388" s="27">
        <f t="shared" si="58"/>
        <v>2270607.88</v>
      </c>
      <c r="O388" s="21"/>
      <c r="P388" s="1">
        <v>1207789.547</v>
      </c>
      <c r="Q388" s="1"/>
      <c r="R388" s="1">
        <v>106070.45819999999</v>
      </c>
      <c r="S388" s="1">
        <v>956747.87479999987</v>
      </c>
      <c r="T388" s="1"/>
      <c r="U388" s="1">
        <f t="shared" si="60"/>
        <v>5341.3499882380611</v>
      </c>
      <c r="V388" s="1">
        <f t="shared" si="60"/>
        <v>5341.3499882380611</v>
      </c>
      <c r="W388" s="8">
        <v>2021</v>
      </c>
      <c r="X388" s="107"/>
      <c r="AD388" s="28">
        <f>+'Прил 2 оконч'!E388-'Приложение №1'!N388</f>
        <v>0</v>
      </c>
    </row>
    <row r="389" spans="1:30" ht="15" customHeight="1" x14ac:dyDescent="0.25">
      <c r="A389" s="5">
        <f t="shared" si="61"/>
        <v>364</v>
      </c>
      <c r="B389" s="23">
        <f t="shared" si="62"/>
        <v>33</v>
      </c>
      <c r="C389" s="3" t="s">
        <v>104</v>
      </c>
      <c r="D389" s="3" t="s">
        <v>123</v>
      </c>
      <c r="E389" s="6">
        <v>1988</v>
      </c>
      <c r="F389" s="6">
        <v>2013</v>
      </c>
      <c r="G389" s="6" t="s">
        <v>62</v>
      </c>
      <c r="H389" s="6">
        <v>2</v>
      </c>
      <c r="I389" s="6">
        <v>3</v>
      </c>
      <c r="J389" s="29">
        <v>1010.3</v>
      </c>
      <c r="K389" s="29">
        <v>556.1</v>
      </c>
      <c r="L389" s="29">
        <v>0</v>
      </c>
      <c r="M389" s="7">
        <v>60</v>
      </c>
      <c r="N389" s="27">
        <f t="shared" si="58"/>
        <v>1042526.23</v>
      </c>
      <c r="O389" s="21"/>
      <c r="P389" s="1">
        <v>214072.54200000002</v>
      </c>
      <c r="Q389" s="1"/>
      <c r="R389" s="1">
        <v>220536.23019999999</v>
      </c>
      <c r="S389" s="1">
        <v>607917.45779999997</v>
      </c>
      <c r="T389" s="1"/>
      <c r="U389" s="1">
        <f t="shared" si="60"/>
        <v>1874.7099982017621</v>
      </c>
      <c r="V389" s="1">
        <f t="shared" si="60"/>
        <v>1874.7099982017621</v>
      </c>
      <c r="W389" s="8">
        <v>2021</v>
      </c>
      <c r="X389" s="107"/>
      <c r="AD389" s="28">
        <f>+'Прил 2 оконч'!E389-'Приложение №1'!N389</f>
        <v>0</v>
      </c>
    </row>
    <row r="390" spans="1:30" ht="15" customHeight="1" x14ac:dyDescent="0.25">
      <c r="A390" s="5">
        <f t="shared" si="61"/>
        <v>365</v>
      </c>
      <c r="B390" s="23">
        <f t="shared" si="62"/>
        <v>34</v>
      </c>
      <c r="C390" s="3" t="s">
        <v>104</v>
      </c>
      <c r="D390" s="3" t="s">
        <v>124</v>
      </c>
      <c r="E390" s="6">
        <v>1982</v>
      </c>
      <c r="F390" s="6">
        <v>1982</v>
      </c>
      <c r="G390" s="6" t="s">
        <v>65</v>
      </c>
      <c r="H390" s="6">
        <v>2</v>
      </c>
      <c r="I390" s="6">
        <v>2</v>
      </c>
      <c r="J390" s="29">
        <v>391.4</v>
      </c>
      <c r="K390" s="29">
        <v>307.2</v>
      </c>
      <c r="L390" s="29">
        <v>0</v>
      </c>
      <c r="M390" s="7">
        <v>17</v>
      </c>
      <c r="N390" s="27">
        <f t="shared" si="58"/>
        <v>5530874.8799999999</v>
      </c>
      <c r="O390" s="21"/>
      <c r="P390" s="1">
        <v>5242655.1054999996</v>
      </c>
      <c r="Q390" s="1"/>
      <c r="R390" s="1">
        <v>81412.738400000002</v>
      </c>
      <c r="S390" s="1">
        <v>206807.03610000029</v>
      </c>
      <c r="T390" s="29">
        <v>0</v>
      </c>
      <c r="U390" s="1">
        <f t="shared" si="60"/>
        <v>18004.150000000001</v>
      </c>
      <c r="V390" s="1">
        <f t="shared" si="60"/>
        <v>18004.150000000001</v>
      </c>
      <c r="W390" s="8">
        <v>2021</v>
      </c>
      <c r="X390" s="107"/>
      <c r="AD390" s="28">
        <f>+'Прил 2 оконч'!E390-'Приложение №1'!N390</f>
        <v>0</v>
      </c>
    </row>
    <row r="391" spans="1:30" ht="15" customHeight="1" x14ac:dyDescent="0.25">
      <c r="A391" s="5">
        <f t="shared" ref="A391:B402" si="63">+A390+1</f>
        <v>366</v>
      </c>
      <c r="B391" s="23">
        <f t="shared" si="63"/>
        <v>35</v>
      </c>
      <c r="C391" s="3" t="s">
        <v>104</v>
      </c>
      <c r="D391" s="3" t="s">
        <v>125</v>
      </c>
      <c r="E391" s="6">
        <v>1982</v>
      </c>
      <c r="F391" s="6">
        <v>1982</v>
      </c>
      <c r="G391" s="6" t="s">
        <v>65</v>
      </c>
      <c r="H391" s="6">
        <v>2</v>
      </c>
      <c r="I391" s="6">
        <v>2</v>
      </c>
      <c r="J391" s="29">
        <v>387.8</v>
      </c>
      <c r="K391" s="29">
        <v>307.2</v>
      </c>
      <c r="L391" s="29">
        <v>0</v>
      </c>
      <c r="M391" s="7">
        <v>23</v>
      </c>
      <c r="N391" s="27">
        <f t="shared" si="58"/>
        <v>5530874.8799999999</v>
      </c>
      <c r="O391" s="21"/>
      <c r="P391" s="1">
        <v>5235214.6654999992</v>
      </c>
      <c r="Q391" s="1"/>
      <c r="R391" s="1">
        <v>88853.178400000004</v>
      </c>
      <c r="S391" s="1">
        <v>206807.0361000007</v>
      </c>
      <c r="T391" s="29">
        <v>0</v>
      </c>
      <c r="U391" s="1">
        <f t="shared" si="60"/>
        <v>18004.150000000001</v>
      </c>
      <c r="V391" s="1">
        <f t="shared" si="60"/>
        <v>18004.150000000001</v>
      </c>
      <c r="W391" s="8">
        <v>2021</v>
      </c>
      <c r="X391" s="107"/>
      <c r="AD391" s="28">
        <f>+'Прил 2 оконч'!E391-'Приложение №1'!N391</f>
        <v>0</v>
      </c>
    </row>
    <row r="392" spans="1:30" ht="15" customHeight="1" x14ac:dyDescent="0.25">
      <c r="A392" s="5">
        <f t="shared" si="63"/>
        <v>367</v>
      </c>
      <c r="B392" s="23">
        <f t="shared" si="63"/>
        <v>36</v>
      </c>
      <c r="C392" s="3" t="s">
        <v>104</v>
      </c>
      <c r="D392" s="3" t="s">
        <v>126</v>
      </c>
      <c r="E392" s="6">
        <v>1971</v>
      </c>
      <c r="F392" s="6">
        <v>1971</v>
      </c>
      <c r="G392" s="6" t="s">
        <v>62</v>
      </c>
      <c r="H392" s="6">
        <v>1</v>
      </c>
      <c r="I392" s="6">
        <v>5</v>
      </c>
      <c r="J392" s="29">
        <v>672.8</v>
      </c>
      <c r="K392" s="29">
        <v>603</v>
      </c>
      <c r="L392" s="29">
        <v>0</v>
      </c>
      <c r="M392" s="7">
        <v>33</v>
      </c>
      <c r="N392" s="27">
        <f t="shared" si="58"/>
        <v>10663801.74</v>
      </c>
      <c r="O392" s="21"/>
      <c r="P392" s="1">
        <v>8781068.4495000001</v>
      </c>
      <c r="Q392" s="1"/>
      <c r="R392" s="1">
        <v>165630.486</v>
      </c>
      <c r="S392" s="1">
        <v>1717102.804500001</v>
      </c>
      <c r="T392" s="1"/>
      <c r="U392" s="1">
        <f t="shared" si="60"/>
        <v>17684.580000000002</v>
      </c>
      <c r="V392" s="1">
        <f t="shared" si="60"/>
        <v>17684.580000000002</v>
      </c>
      <c r="W392" s="8">
        <v>2021</v>
      </c>
      <c r="X392" s="107"/>
      <c r="AD392" s="28">
        <f>+'Прил 2 оконч'!E392-'Приложение №1'!N392</f>
        <v>0</v>
      </c>
    </row>
    <row r="393" spans="1:30" ht="15" customHeight="1" x14ac:dyDescent="0.25">
      <c r="A393" s="5">
        <f t="shared" si="63"/>
        <v>368</v>
      </c>
      <c r="B393" s="23">
        <f t="shared" si="63"/>
        <v>37</v>
      </c>
      <c r="C393" s="3" t="s">
        <v>104</v>
      </c>
      <c r="D393" s="3" t="s">
        <v>127</v>
      </c>
      <c r="E393" s="6">
        <v>1981</v>
      </c>
      <c r="F393" s="6">
        <v>2016</v>
      </c>
      <c r="G393" s="6" t="s">
        <v>65</v>
      </c>
      <c r="H393" s="6">
        <v>1</v>
      </c>
      <c r="I393" s="6">
        <v>1</v>
      </c>
      <c r="J393" s="29">
        <v>167.1</v>
      </c>
      <c r="K393" s="29">
        <v>116.4</v>
      </c>
      <c r="L393" s="29">
        <v>0</v>
      </c>
      <c r="M393" s="7">
        <v>17</v>
      </c>
      <c r="N393" s="27">
        <f t="shared" si="58"/>
        <v>505115.47</v>
      </c>
      <c r="O393" s="21"/>
      <c r="P393" s="1">
        <v>393364.86650000006</v>
      </c>
      <c r="Q393" s="1"/>
      <c r="R393" s="1">
        <v>33390.120799999997</v>
      </c>
      <c r="S393" s="1">
        <v>78360.482699999964</v>
      </c>
      <c r="T393" s="29">
        <v>0</v>
      </c>
      <c r="U393" s="1">
        <f t="shared" si="60"/>
        <v>4339.4799828178693</v>
      </c>
      <c r="V393" s="1">
        <f t="shared" si="60"/>
        <v>4339.4799828178693</v>
      </c>
      <c r="W393" s="8">
        <v>2021</v>
      </c>
      <c r="X393" s="107"/>
      <c r="AD393" s="28">
        <f>+'Прил 2 оконч'!E393-'Приложение №1'!N393</f>
        <v>0</v>
      </c>
    </row>
    <row r="394" spans="1:30" ht="15" customHeight="1" x14ac:dyDescent="0.25">
      <c r="A394" s="5">
        <f t="shared" si="63"/>
        <v>369</v>
      </c>
      <c r="B394" s="23">
        <f t="shared" si="63"/>
        <v>38</v>
      </c>
      <c r="C394" s="3" t="s">
        <v>104</v>
      </c>
      <c r="D394" s="3" t="s">
        <v>128</v>
      </c>
      <c r="E394" s="6">
        <v>1966</v>
      </c>
      <c r="F394" s="6">
        <v>2017</v>
      </c>
      <c r="G394" s="6" t="s">
        <v>65</v>
      </c>
      <c r="H394" s="6">
        <v>2</v>
      </c>
      <c r="I394" s="6">
        <v>1</v>
      </c>
      <c r="J394" s="29">
        <v>1070.5</v>
      </c>
      <c r="K394" s="29">
        <v>914.4</v>
      </c>
      <c r="L394" s="29">
        <v>0</v>
      </c>
      <c r="M394" s="7">
        <v>73</v>
      </c>
      <c r="N394" s="27">
        <f t="shared" si="58"/>
        <v>4730703.26</v>
      </c>
      <c r="O394" s="21"/>
      <c r="P394" s="1">
        <v>3948970.9360000007</v>
      </c>
      <c r="Q394" s="1"/>
      <c r="R394" s="1">
        <v>166158.24680000002</v>
      </c>
      <c r="S394" s="1">
        <v>615574.07719999901</v>
      </c>
      <c r="T394" s="29">
        <v>0</v>
      </c>
      <c r="U394" s="1">
        <f t="shared" si="60"/>
        <v>5173.5599956255464</v>
      </c>
      <c r="V394" s="1">
        <f t="shared" si="60"/>
        <v>5173.5599956255464</v>
      </c>
      <c r="W394" s="8">
        <v>2021</v>
      </c>
      <c r="X394" s="107"/>
      <c r="AD394" s="28">
        <f>+'Прил 2 оконч'!E394-'Приложение №1'!N394</f>
        <v>0</v>
      </c>
    </row>
    <row r="395" spans="1:30" ht="15" customHeight="1" x14ac:dyDescent="0.25">
      <c r="A395" s="5">
        <f t="shared" si="63"/>
        <v>370</v>
      </c>
      <c r="B395" s="23">
        <f t="shared" si="63"/>
        <v>39</v>
      </c>
      <c r="C395" s="3" t="s">
        <v>104</v>
      </c>
      <c r="D395" s="3" t="s">
        <v>129</v>
      </c>
      <c r="E395" s="6">
        <v>1972</v>
      </c>
      <c r="F395" s="6">
        <v>2016</v>
      </c>
      <c r="G395" s="6" t="s">
        <v>65</v>
      </c>
      <c r="H395" s="6">
        <v>2</v>
      </c>
      <c r="I395" s="6">
        <v>2</v>
      </c>
      <c r="J395" s="29">
        <v>569.79999999999995</v>
      </c>
      <c r="K395" s="29">
        <v>543.5</v>
      </c>
      <c r="L395" s="29">
        <v>0</v>
      </c>
      <c r="M395" s="7">
        <v>33</v>
      </c>
      <c r="N395" s="27">
        <f t="shared" si="58"/>
        <v>2811829.86</v>
      </c>
      <c r="O395" s="21"/>
      <c r="P395" s="1">
        <v>2332491.8560000001</v>
      </c>
      <c r="Q395" s="1"/>
      <c r="R395" s="1">
        <v>113453.807</v>
      </c>
      <c r="S395" s="1">
        <v>365884.19699999969</v>
      </c>
      <c r="T395" s="29">
        <v>0</v>
      </c>
      <c r="U395" s="1">
        <f t="shared" si="60"/>
        <v>5173.5599999999995</v>
      </c>
      <c r="V395" s="1">
        <f t="shared" si="60"/>
        <v>5173.5599999999995</v>
      </c>
      <c r="W395" s="8">
        <v>2021</v>
      </c>
      <c r="X395" s="107"/>
      <c r="AD395" s="28">
        <f>+'Прил 2 оконч'!E395-'Приложение №1'!N395</f>
        <v>0</v>
      </c>
    </row>
    <row r="396" spans="1:30" ht="15" customHeight="1" x14ac:dyDescent="0.25">
      <c r="A396" s="5">
        <f t="shared" si="63"/>
        <v>371</v>
      </c>
      <c r="B396" s="23">
        <f t="shared" si="63"/>
        <v>40</v>
      </c>
      <c r="C396" s="3" t="s">
        <v>104</v>
      </c>
      <c r="D396" s="3" t="s">
        <v>130</v>
      </c>
      <c r="E396" s="6">
        <v>1969</v>
      </c>
      <c r="F396" s="6">
        <v>2016</v>
      </c>
      <c r="G396" s="6" t="s">
        <v>65</v>
      </c>
      <c r="H396" s="6">
        <v>2</v>
      </c>
      <c r="I396" s="6">
        <v>2</v>
      </c>
      <c r="J396" s="29">
        <v>600.46</v>
      </c>
      <c r="K396" s="29">
        <v>555.55999999999995</v>
      </c>
      <c r="L396" s="29">
        <v>0</v>
      </c>
      <c r="M396" s="7">
        <v>30</v>
      </c>
      <c r="N396" s="27">
        <f t="shared" si="58"/>
        <v>2874222.99</v>
      </c>
      <c r="O396" s="21"/>
      <c r="P396" s="1">
        <v>2362537.5779999997</v>
      </c>
      <c r="Q396" s="1"/>
      <c r="R396" s="1">
        <v>137682.42431999999</v>
      </c>
      <c r="S396" s="1">
        <v>374002.98768000002</v>
      </c>
      <c r="T396" s="29">
        <v>0</v>
      </c>
      <c r="U396" s="1">
        <f t="shared" si="60"/>
        <v>5173.5599935200526</v>
      </c>
      <c r="V396" s="1">
        <f t="shared" si="60"/>
        <v>5173.5599935200526</v>
      </c>
      <c r="W396" s="8">
        <v>2021</v>
      </c>
      <c r="X396" s="107"/>
      <c r="AD396" s="28">
        <f>+'Прил 2 оконч'!E396-'Приложение №1'!N396</f>
        <v>0</v>
      </c>
    </row>
    <row r="397" spans="1:30" ht="15" customHeight="1" x14ac:dyDescent="0.25">
      <c r="A397" s="5">
        <f t="shared" si="63"/>
        <v>372</v>
      </c>
      <c r="B397" s="23">
        <f t="shared" si="63"/>
        <v>41</v>
      </c>
      <c r="C397" s="3" t="s">
        <v>104</v>
      </c>
      <c r="D397" s="3" t="s">
        <v>132</v>
      </c>
      <c r="E397" s="6">
        <v>1973</v>
      </c>
      <c r="F397" s="6">
        <v>2017</v>
      </c>
      <c r="G397" s="6" t="s">
        <v>50</v>
      </c>
      <c r="H397" s="6">
        <v>5</v>
      </c>
      <c r="I397" s="6">
        <v>2</v>
      </c>
      <c r="J397" s="29">
        <v>2354.6</v>
      </c>
      <c r="K397" s="29">
        <v>2158.9</v>
      </c>
      <c r="L397" s="29">
        <v>0</v>
      </c>
      <c r="M397" s="7">
        <v>96</v>
      </c>
      <c r="N397" s="27">
        <f t="shared" si="58"/>
        <v>5617414.6200000001</v>
      </c>
      <c r="O397" s="21"/>
      <c r="P397" s="1">
        <v>2141124.9173050486</v>
      </c>
      <c r="Q397" s="1"/>
      <c r="R397" s="1">
        <v>793932.24979999999</v>
      </c>
      <c r="S397" s="1">
        <v>2682357.4528949517</v>
      </c>
      <c r="T397" s="1"/>
      <c r="U397" s="1">
        <f t="shared" si="60"/>
        <v>2601.9799990736024</v>
      </c>
      <c r="V397" s="1">
        <f t="shared" si="60"/>
        <v>2601.9799990736024</v>
      </c>
      <c r="W397" s="8">
        <v>2021</v>
      </c>
      <c r="X397" s="107"/>
      <c r="AD397" s="28">
        <f>+'Прил 2 оконч'!E397-'Приложение №1'!N397</f>
        <v>0</v>
      </c>
    </row>
    <row r="398" spans="1:30" ht="15" customHeight="1" x14ac:dyDescent="0.25">
      <c r="A398" s="5">
        <f t="shared" si="63"/>
        <v>373</v>
      </c>
      <c r="B398" s="23">
        <f t="shared" si="63"/>
        <v>42</v>
      </c>
      <c r="C398" s="3" t="s">
        <v>104</v>
      </c>
      <c r="D398" s="3" t="s">
        <v>133</v>
      </c>
      <c r="E398" s="6">
        <v>1983</v>
      </c>
      <c r="F398" s="6">
        <v>1983</v>
      </c>
      <c r="G398" s="6" t="s">
        <v>65</v>
      </c>
      <c r="H398" s="6">
        <v>1</v>
      </c>
      <c r="I398" s="6">
        <v>1</v>
      </c>
      <c r="J398" s="29">
        <v>268.64999999999998</v>
      </c>
      <c r="K398" s="29">
        <v>240.85</v>
      </c>
      <c r="L398" s="29">
        <v>0</v>
      </c>
      <c r="M398" s="7">
        <v>11</v>
      </c>
      <c r="N398" s="27">
        <f t="shared" si="58"/>
        <v>6063511.9400000004</v>
      </c>
      <c r="O398" s="21"/>
      <c r="P398" s="1">
        <v>5862291.2755000005</v>
      </c>
      <c r="Q398" s="1"/>
      <c r="R398" s="1">
        <v>39080.448700000001</v>
      </c>
      <c r="S398" s="1">
        <v>162140.21579999995</v>
      </c>
      <c r="T398" s="29">
        <v>0</v>
      </c>
      <c r="U398" s="1">
        <f t="shared" si="60"/>
        <v>25175.469960556366</v>
      </c>
      <c r="V398" s="1">
        <f t="shared" si="60"/>
        <v>25175.469960556366</v>
      </c>
      <c r="W398" s="8">
        <v>2021</v>
      </c>
      <c r="X398" s="107"/>
      <c r="AD398" s="28">
        <f>+'Прил 2 оконч'!E398-'Приложение №1'!N398</f>
        <v>0</v>
      </c>
    </row>
    <row r="399" spans="1:30" x14ac:dyDescent="0.25">
      <c r="A399" s="5">
        <f t="shared" si="63"/>
        <v>374</v>
      </c>
      <c r="B399" s="23">
        <f t="shared" si="63"/>
        <v>43</v>
      </c>
      <c r="C399" s="3" t="s">
        <v>104</v>
      </c>
      <c r="D399" s="3" t="s">
        <v>134</v>
      </c>
      <c r="E399" s="6">
        <v>1972</v>
      </c>
      <c r="F399" s="6">
        <v>2013</v>
      </c>
      <c r="G399" s="6" t="s">
        <v>50</v>
      </c>
      <c r="H399" s="6">
        <v>5</v>
      </c>
      <c r="I399" s="6">
        <v>2</v>
      </c>
      <c r="J399" s="29">
        <v>3245.1</v>
      </c>
      <c r="K399" s="29">
        <v>2546.0500000000002</v>
      </c>
      <c r="L399" s="29">
        <v>0</v>
      </c>
      <c r="M399" s="7">
        <v>190</v>
      </c>
      <c r="N399" s="27">
        <f t="shared" si="58"/>
        <v>34440876.640000001</v>
      </c>
      <c r="O399" s="21"/>
      <c r="P399" s="1">
        <v>25930308.993724361</v>
      </c>
      <c r="Q399" s="1"/>
      <c r="R399" s="1">
        <v>1260435.6661</v>
      </c>
      <c r="S399" s="1">
        <v>7250131.9801756395</v>
      </c>
      <c r="T399" s="1"/>
      <c r="U399" s="1">
        <f t="shared" si="60"/>
        <v>13527.180000392764</v>
      </c>
      <c r="V399" s="1">
        <f t="shared" si="60"/>
        <v>13527.180000392764</v>
      </c>
      <c r="W399" s="8">
        <v>2021</v>
      </c>
      <c r="X399" s="107"/>
      <c r="AD399" s="28">
        <f>+'Прил 2 оконч'!E399-'Приложение №1'!N399</f>
        <v>0</v>
      </c>
    </row>
    <row r="400" spans="1:30" ht="15" customHeight="1" x14ac:dyDescent="0.25">
      <c r="A400" s="5">
        <f t="shared" si="63"/>
        <v>375</v>
      </c>
      <c r="B400" s="23">
        <f t="shared" si="63"/>
        <v>44</v>
      </c>
      <c r="C400" s="3" t="s">
        <v>104</v>
      </c>
      <c r="D400" s="3" t="s">
        <v>135</v>
      </c>
      <c r="E400" s="6">
        <v>1982</v>
      </c>
      <c r="F400" s="6">
        <v>2013</v>
      </c>
      <c r="G400" s="6" t="s">
        <v>62</v>
      </c>
      <c r="H400" s="6">
        <v>9</v>
      </c>
      <c r="I400" s="6">
        <v>1</v>
      </c>
      <c r="J400" s="29">
        <v>5311.8</v>
      </c>
      <c r="K400" s="29">
        <v>4203.3999999999996</v>
      </c>
      <c r="L400" s="29">
        <v>81.7</v>
      </c>
      <c r="M400" s="7">
        <v>209</v>
      </c>
      <c r="N400" s="27">
        <f t="shared" si="58"/>
        <v>40044987.969999991</v>
      </c>
      <c r="O400" s="21"/>
      <c r="P400" s="1">
        <v>30194726.782648858</v>
      </c>
      <c r="Q400" s="1"/>
      <c r="R400" s="1">
        <v>499517.18200000009</v>
      </c>
      <c r="S400" s="1">
        <v>9350744.0053511355</v>
      </c>
      <c r="T400" s="29">
        <v>0</v>
      </c>
      <c r="U400" s="1">
        <f t="shared" si="60"/>
        <v>9345.1700007001</v>
      </c>
      <c r="V400" s="1">
        <f t="shared" si="60"/>
        <v>9345.1700007001</v>
      </c>
      <c r="W400" s="8">
        <v>2021</v>
      </c>
      <c r="X400" s="107"/>
      <c r="AD400" s="28">
        <f>+'Прил 2 оконч'!E400-'Приложение №1'!N400</f>
        <v>0</v>
      </c>
    </row>
    <row r="401" spans="1:30" ht="15" customHeight="1" x14ac:dyDescent="0.25">
      <c r="A401" s="5">
        <f t="shared" si="63"/>
        <v>376</v>
      </c>
      <c r="B401" s="23">
        <f t="shared" si="63"/>
        <v>45</v>
      </c>
      <c r="C401" s="3" t="s">
        <v>104</v>
      </c>
      <c r="D401" s="3" t="s">
        <v>136</v>
      </c>
      <c r="E401" s="6">
        <v>1974</v>
      </c>
      <c r="F401" s="6">
        <v>2013</v>
      </c>
      <c r="G401" s="6" t="s">
        <v>62</v>
      </c>
      <c r="H401" s="6">
        <v>4</v>
      </c>
      <c r="I401" s="6">
        <v>4</v>
      </c>
      <c r="J401" s="29">
        <v>3980.6</v>
      </c>
      <c r="K401" s="29">
        <v>3493.4</v>
      </c>
      <c r="L401" s="29">
        <v>0</v>
      </c>
      <c r="M401" s="7">
        <v>143</v>
      </c>
      <c r="N401" s="27">
        <f t="shared" si="58"/>
        <v>1608396.29</v>
      </c>
      <c r="O401" s="21"/>
      <c r="P401" s="1">
        <v>519137.96413126681</v>
      </c>
      <c r="Q401" s="1"/>
      <c r="R401" s="1">
        <v>1089258.3258687332</v>
      </c>
      <c r="S401" s="1">
        <v>0</v>
      </c>
      <c r="T401" s="1"/>
      <c r="U401" s="1">
        <f t="shared" si="60"/>
        <v>460.40999885498366</v>
      </c>
      <c r="V401" s="1">
        <f t="shared" si="60"/>
        <v>460.40999885498366</v>
      </c>
      <c r="W401" s="8">
        <v>2021</v>
      </c>
      <c r="X401" s="107"/>
      <c r="AD401" s="28">
        <f>+'Прил 2 оконч'!E401-'Приложение №1'!N401</f>
        <v>0</v>
      </c>
    </row>
    <row r="402" spans="1:30" ht="15" customHeight="1" x14ac:dyDescent="0.25">
      <c r="A402" s="5">
        <f t="shared" si="63"/>
        <v>377</v>
      </c>
      <c r="B402" s="23">
        <f t="shared" si="63"/>
        <v>46</v>
      </c>
      <c r="C402" s="3" t="s">
        <v>104</v>
      </c>
      <c r="D402" s="3" t="s">
        <v>137</v>
      </c>
      <c r="E402" s="6">
        <v>1979</v>
      </c>
      <c r="F402" s="6">
        <v>2016</v>
      </c>
      <c r="G402" s="6" t="s">
        <v>65</v>
      </c>
      <c r="H402" s="6">
        <v>2</v>
      </c>
      <c r="I402" s="6">
        <v>2</v>
      </c>
      <c r="J402" s="29">
        <v>640.29999999999995</v>
      </c>
      <c r="K402" s="29">
        <v>588.4</v>
      </c>
      <c r="L402" s="29">
        <v>0</v>
      </c>
      <c r="M402" s="7">
        <v>36</v>
      </c>
      <c r="N402" s="27">
        <f t="shared" si="58"/>
        <v>3044122.7</v>
      </c>
      <c r="O402" s="21"/>
      <c r="P402" s="1">
        <v>2491449.6410000003</v>
      </c>
      <c r="Q402" s="1"/>
      <c r="R402" s="1">
        <v>156562.17480000001</v>
      </c>
      <c r="S402" s="1">
        <v>396110.88419999985</v>
      </c>
      <c r="T402" s="29">
        <v>0</v>
      </c>
      <c r="U402" s="1">
        <f t="shared" si="60"/>
        <v>5173.559993201904</v>
      </c>
      <c r="V402" s="1">
        <f t="shared" si="60"/>
        <v>5173.559993201904</v>
      </c>
      <c r="W402" s="8">
        <v>2021</v>
      </c>
      <c r="X402" s="107"/>
      <c r="AD402" s="28">
        <f>+'Прил 2 оконч'!E402-'Приложение №1'!N402</f>
        <v>0</v>
      </c>
    </row>
    <row r="403" spans="1:30" ht="15" customHeight="1" x14ac:dyDescent="0.25">
      <c r="A403" s="5">
        <f t="shared" ref="A403:B414" si="64">+A402+1</f>
        <v>378</v>
      </c>
      <c r="B403" s="23">
        <f t="shared" si="64"/>
        <v>47</v>
      </c>
      <c r="C403" s="3" t="s">
        <v>104</v>
      </c>
      <c r="D403" s="3" t="s">
        <v>138</v>
      </c>
      <c r="E403" s="6">
        <v>1979</v>
      </c>
      <c r="F403" s="6">
        <v>2016</v>
      </c>
      <c r="G403" s="6" t="s">
        <v>65</v>
      </c>
      <c r="H403" s="6">
        <v>2</v>
      </c>
      <c r="I403" s="6">
        <v>2</v>
      </c>
      <c r="J403" s="29">
        <v>896.6</v>
      </c>
      <c r="K403" s="29">
        <v>819.5</v>
      </c>
      <c r="L403" s="29">
        <v>0</v>
      </c>
      <c r="M403" s="7">
        <v>32</v>
      </c>
      <c r="N403" s="27">
        <f t="shared" si="58"/>
        <v>4239732.42</v>
      </c>
      <c r="O403" s="21"/>
      <c r="P403" s="1">
        <v>3508219.3959999993</v>
      </c>
      <c r="Q403" s="1"/>
      <c r="R403" s="1">
        <v>179825.62900000002</v>
      </c>
      <c r="S403" s="1">
        <v>551687.39500000025</v>
      </c>
      <c r="T403" s="29">
        <v>0</v>
      </c>
      <c r="U403" s="1">
        <f t="shared" si="60"/>
        <v>5173.5599999999995</v>
      </c>
      <c r="V403" s="1">
        <f t="shared" si="60"/>
        <v>5173.5599999999995</v>
      </c>
      <c r="W403" s="8">
        <v>2021</v>
      </c>
      <c r="X403" s="107"/>
      <c r="AD403" s="28">
        <f>+'Прил 2 оконч'!E403-'Приложение №1'!N403</f>
        <v>0</v>
      </c>
    </row>
    <row r="404" spans="1:30" ht="15" customHeight="1" x14ac:dyDescent="0.25">
      <c r="A404" s="5">
        <f t="shared" si="64"/>
        <v>379</v>
      </c>
      <c r="B404" s="23">
        <f t="shared" si="64"/>
        <v>48</v>
      </c>
      <c r="C404" s="4" t="s">
        <v>104</v>
      </c>
      <c r="D404" s="4" t="s">
        <v>139</v>
      </c>
      <c r="E404" s="53">
        <v>1973</v>
      </c>
      <c r="F404" s="53">
        <v>1973</v>
      </c>
      <c r="G404" s="53" t="s">
        <v>62</v>
      </c>
      <c r="H404" s="53">
        <v>4</v>
      </c>
      <c r="I404" s="53">
        <v>6</v>
      </c>
      <c r="J404" s="54">
        <v>5658.4</v>
      </c>
      <c r="K404" s="54">
        <v>4924.8</v>
      </c>
      <c r="L404" s="54">
        <v>0</v>
      </c>
      <c r="M404" s="54">
        <v>203</v>
      </c>
      <c r="N404" s="27">
        <f t="shared" si="58"/>
        <v>2267427.17</v>
      </c>
      <c r="O404" s="55"/>
      <c r="P404" s="1">
        <v>1435276.821</v>
      </c>
      <c r="Q404" s="1"/>
      <c r="R404" s="1">
        <v>681280.2993999999</v>
      </c>
      <c r="S404" s="1">
        <v>150870.04960000003</v>
      </c>
      <c r="T404" s="1"/>
      <c r="U404" s="1">
        <f t="shared" si="60"/>
        <v>460.41000040610783</v>
      </c>
      <c r="V404" s="1">
        <f t="shared" si="60"/>
        <v>460.41000040610783</v>
      </c>
      <c r="W404" s="8">
        <v>2021</v>
      </c>
      <c r="X404" s="107"/>
      <c r="AD404" s="28">
        <f>+'Прил 2 оконч'!E404-'Приложение №1'!N404</f>
        <v>0</v>
      </c>
    </row>
    <row r="405" spans="1:30" ht="15" customHeight="1" x14ac:dyDescent="0.25">
      <c r="A405" s="5">
        <f t="shared" si="64"/>
        <v>380</v>
      </c>
      <c r="B405" s="23">
        <f t="shared" si="64"/>
        <v>49</v>
      </c>
      <c r="C405" s="4" t="s">
        <v>104</v>
      </c>
      <c r="D405" s="4" t="s">
        <v>140</v>
      </c>
      <c r="E405" s="53">
        <v>1974</v>
      </c>
      <c r="F405" s="53">
        <v>1974</v>
      </c>
      <c r="G405" s="53" t="s">
        <v>62</v>
      </c>
      <c r="H405" s="53">
        <v>4</v>
      </c>
      <c r="I405" s="53">
        <v>4</v>
      </c>
      <c r="J405" s="54">
        <v>4040.3</v>
      </c>
      <c r="K405" s="54">
        <v>3465.2</v>
      </c>
      <c r="L405" s="54">
        <v>0</v>
      </c>
      <c r="M405" s="54">
        <v>150</v>
      </c>
      <c r="N405" s="27">
        <f t="shared" si="58"/>
        <v>1595412.73</v>
      </c>
      <c r="O405" s="55"/>
      <c r="P405" s="1">
        <v>1009893.039</v>
      </c>
      <c r="Q405" s="1"/>
      <c r="R405" s="1">
        <v>585519.69099999999</v>
      </c>
      <c r="S405" s="1">
        <v>0</v>
      </c>
      <c r="T405" s="1"/>
      <c r="U405" s="1">
        <f t="shared" si="60"/>
        <v>460.40999942283275</v>
      </c>
      <c r="V405" s="1">
        <f t="shared" si="60"/>
        <v>460.40999942283275</v>
      </c>
      <c r="W405" s="8">
        <v>2021</v>
      </c>
      <c r="X405" s="107"/>
      <c r="AD405" s="28">
        <f>+'Прил 2 оконч'!E405-'Приложение №1'!N405</f>
        <v>0</v>
      </c>
    </row>
    <row r="406" spans="1:30" ht="15" customHeight="1" x14ac:dyDescent="0.25">
      <c r="A406" s="5">
        <f t="shared" si="64"/>
        <v>381</v>
      </c>
      <c r="B406" s="23">
        <f t="shared" si="64"/>
        <v>50</v>
      </c>
      <c r="C406" s="3" t="s">
        <v>104</v>
      </c>
      <c r="D406" s="3" t="s">
        <v>141</v>
      </c>
      <c r="E406" s="6">
        <v>1975</v>
      </c>
      <c r="F406" s="6">
        <v>2009</v>
      </c>
      <c r="G406" s="6" t="s">
        <v>50</v>
      </c>
      <c r="H406" s="6">
        <v>5</v>
      </c>
      <c r="I406" s="6">
        <v>6</v>
      </c>
      <c r="J406" s="29">
        <v>4366.5</v>
      </c>
      <c r="K406" s="29">
        <v>4045</v>
      </c>
      <c r="L406" s="29">
        <v>0</v>
      </c>
      <c r="M406" s="7">
        <v>185</v>
      </c>
      <c r="N406" s="27">
        <f t="shared" si="58"/>
        <v>11352454.300000001</v>
      </c>
      <c r="O406" s="21"/>
      <c r="P406" s="1">
        <v>7713850.2699999996</v>
      </c>
      <c r="Q406" s="1"/>
      <c r="R406" s="1">
        <v>2139496.31</v>
      </c>
      <c r="S406" s="1">
        <v>1499107.7200000002</v>
      </c>
      <c r="T406" s="1"/>
      <c r="U406" s="1">
        <f t="shared" si="60"/>
        <v>2806.54</v>
      </c>
      <c r="V406" s="1">
        <f t="shared" si="60"/>
        <v>2806.54</v>
      </c>
      <c r="W406" s="8">
        <v>2021</v>
      </c>
      <c r="X406" s="107"/>
      <c r="AD406" s="28">
        <f>+'Прил 2 оконч'!E406-'Приложение №1'!N406</f>
        <v>0</v>
      </c>
    </row>
    <row r="407" spans="1:30" ht="15" customHeight="1" x14ac:dyDescent="0.25">
      <c r="A407" s="5">
        <f t="shared" si="64"/>
        <v>382</v>
      </c>
      <c r="B407" s="23">
        <f t="shared" si="64"/>
        <v>51</v>
      </c>
      <c r="C407" s="3" t="s">
        <v>104</v>
      </c>
      <c r="D407" s="3" t="s">
        <v>142</v>
      </c>
      <c r="E407" s="6">
        <v>1971</v>
      </c>
      <c r="F407" s="6">
        <v>2013</v>
      </c>
      <c r="G407" s="6" t="s">
        <v>50</v>
      </c>
      <c r="H407" s="6">
        <v>4</v>
      </c>
      <c r="I407" s="6">
        <v>2</v>
      </c>
      <c r="J407" s="29">
        <v>1316.3</v>
      </c>
      <c r="K407" s="29">
        <v>1219.8</v>
      </c>
      <c r="L407" s="29">
        <v>0</v>
      </c>
      <c r="M407" s="7">
        <v>53</v>
      </c>
      <c r="N407" s="27">
        <f t="shared" si="58"/>
        <v>7031964.0199999996</v>
      </c>
      <c r="O407" s="21"/>
      <c r="P407" s="1">
        <v>3886018.9674999993</v>
      </c>
      <c r="Q407" s="1"/>
      <c r="R407" s="1">
        <v>547087.15359999996</v>
      </c>
      <c r="S407" s="1">
        <v>2598857.8988999999</v>
      </c>
      <c r="T407" s="1"/>
      <c r="U407" s="1">
        <f t="shared" si="60"/>
        <v>5764.8499918019343</v>
      </c>
      <c r="V407" s="1">
        <f t="shared" si="60"/>
        <v>5764.8499918019343</v>
      </c>
      <c r="W407" s="8">
        <v>2021</v>
      </c>
      <c r="X407" s="107"/>
      <c r="AD407" s="28">
        <f>+'Прил 2 оконч'!E407-'Приложение №1'!N407</f>
        <v>0</v>
      </c>
    </row>
    <row r="408" spans="1:30" ht="15" customHeight="1" x14ac:dyDescent="0.25">
      <c r="A408" s="5">
        <f t="shared" si="64"/>
        <v>383</v>
      </c>
      <c r="B408" s="23">
        <f t="shared" si="64"/>
        <v>52</v>
      </c>
      <c r="C408" s="3" t="s">
        <v>104</v>
      </c>
      <c r="D408" s="3" t="s">
        <v>143</v>
      </c>
      <c r="E408" s="6">
        <v>1969</v>
      </c>
      <c r="F408" s="6">
        <v>1969</v>
      </c>
      <c r="G408" s="6" t="s">
        <v>50</v>
      </c>
      <c r="H408" s="6">
        <v>5</v>
      </c>
      <c r="I408" s="6">
        <v>4</v>
      </c>
      <c r="J408" s="29">
        <v>3493.2</v>
      </c>
      <c r="K408" s="29">
        <v>3254.4</v>
      </c>
      <c r="L408" s="29">
        <v>0</v>
      </c>
      <c r="M408" s="7">
        <v>162</v>
      </c>
      <c r="N408" s="27">
        <f t="shared" si="58"/>
        <v>13430225.379999999</v>
      </c>
      <c r="O408" s="21"/>
      <c r="P408" s="1">
        <v>9142632.1314999983</v>
      </c>
      <c r="Q408" s="1"/>
      <c r="R408" s="1">
        <v>1054583.8807999999</v>
      </c>
      <c r="S408" s="1">
        <v>3233009.3677000008</v>
      </c>
      <c r="T408" s="1"/>
      <c r="U408" s="1">
        <f t="shared" si="60"/>
        <v>4126.7900012291047</v>
      </c>
      <c r="V408" s="1">
        <f t="shared" si="60"/>
        <v>4126.7900012291047</v>
      </c>
      <c r="W408" s="8">
        <v>2021</v>
      </c>
      <c r="X408" s="107"/>
      <c r="AD408" s="28">
        <f>+'Прил 2 оконч'!E408-'Приложение №1'!N408</f>
        <v>0</v>
      </c>
    </row>
    <row r="409" spans="1:30" ht="15" customHeight="1" x14ac:dyDescent="0.25">
      <c r="A409" s="5">
        <f t="shared" si="64"/>
        <v>384</v>
      </c>
      <c r="B409" s="23">
        <f t="shared" si="64"/>
        <v>53</v>
      </c>
      <c r="C409" s="3" t="s">
        <v>104</v>
      </c>
      <c r="D409" s="3" t="s">
        <v>144</v>
      </c>
      <c r="E409" s="6">
        <v>1970</v>
      </c>
      <c r="F409" s="6">
        <v>2017</v>
      </c>
      <c r="G409" s="6" t="s">
        <v>50</v>
      </c>
      <c r="H409" s="6">
        <v>5</v>
      </c>
      <c r="I409" s="6">
        <v>2</v>
      </c>
      <c r="J409" s="29">
        <v>1774.6</v>
      </c>
      <c r="K409" s="29">
        <v>1593.3</v>
      </c>
      <c r="L409" s="29">
        <v>0</v>
      </c>
      <c r="M409" s="7">
        <v>61</v>
      </c>
      <c r="N409" s="27">
        <f t="shared" si="58"/>
        <v>9973803.0700000003</v>
      </c>
      <c r="O409" s="21"/>
      <c r="P409" s="1">
        <v>8892758.499400001</v>
      </c>
      <c r="Q409" s="1"/>
      <c r="R409" s="1">
        <v>489909.29060000001</v>
      </c>
      <c r="S409" s="1">
        <v>591135.28</v>
      </c>
      <c r="T409" s="1"/>
      <c r="U409" s="1">
        <f t="shared" si="60"/>
        <v>6259.8399987447438</v>
      </c>
      <c r="V409" s="1">
        <f t="shared" si="60"/>
        <v>6259.8399987447438</v>
      </c>
      <c r="W409" s="8">
        <v>2021</v>
      </c>
      <c r="X409" s="107"/>
      <c r="AD409" s="28">
        <f>+'Прил 2 оконч'!E409-'Приложение №1'!N409</f>
        <v>0</v>
      </c>
    </row>
    <row r="410" spans="1:30" ht="15" customHeight="1" x14ac:dyDescent="0.25">
      <c r="A410" s="5">
        <f t="shared" si="64"/>
        <v>385</v>
      </c>
      <c r="B410" s="23">
        <f t="shared" si="64"/>
        <v>54</v>
      </c>
      <c r="C410" s="3" t="s">
        <v>104</v>
      </c>
      <c r="D410" s="3" t="s">
        <v>145</v>
      </c>
      <c r="E410" s="6">
        <v>1974</v>
      </c>
      <c r="F410" s="6">
        <v>2017</v>
      </c>
      <c r="G410" s="6" t="s">
        <v>62</v>
      </c>
      <c r="H410" s="6">
        <v>4</v>
      </c>
      <c r="I410" s="6">
        <v>4</v>
      </c>
      <c r="J410" s="29">
        <v>3937.2</v>
      </c>
      <c r="K410" s="29">
        <v>3446.8</v>
      </c>
      <c r="L410" s="29">
        <v>0</v>
      </c>
      <c r="M410" s="7">
        <v>127</v>
      </c>
      <c r="N410" s="27">
        <f t="shared" si="58"/>
        <v>3820984.61</v>
      </c>
      <c r="O410" s="21"/>
      <c r="P410" s="1">
        <v>424794.6370599994</v>
      </c>
      <c r="Q410" s="1"/>
      <c r="R410" s="1">
        <v>1157533.9976000001</v>
      </c>
      <c r="S410" s="1">
        <v>2238655.9753400004</v>
      </c>
      <c r="T410" s="1"/>
      <c r="U410" s="1">
        <f t="shared" si="60"/>
        <v>1108.5600005802482</v>
      </c>
      <c r="V410" s="1">
        <f t="shared" si="60"/>
        <v>1108.5600005802482</v>
      </c>
      <c r="W410" s="8">
        <v>2021</v>
      </c>
      <c r="X410" s="107"/>
      <c r="AD410" s="28">
        <f>+'Прил 2 оконч'!E410-'Приложение №1'!N410</f>
        <v>0</v>
      </c>
    </row>
    <row r="411" spans="1:30" ht="15" customHeight="1" x14ac:dyDescent="0.25">
      <c r="A411" s="5">
        <f t="shared" ref="A411:B411" si="65">+A410+1</f>
        <v>386</v>
      </c>
      <c r="B411" s="23">
        <f t="shared" si="65"/>
        <v>55</v>
      </c>
      <c r="C411" s="3" t="s">
        <v>104</v>
      </c>
      <c r="D411" s="3" t="s">
        <v>146</v>
      </c>
      <c r="E411" s="6">
        <v>1972</v>
      </c>
      <c r="F411" s="6">
        <v>2013</v>
      </c>
      <c r="G411" s="6" t="s">
        <v>62</v>
      </c>
      <c r="H411" s="6">
        <v>5</v>
      </c>
      <c r="I411" s="6">
        <v>8</v>
      </c>
      <c r="J411" s="29">
        <v>6647</v>
      </c>
      <c r="K411" s="29">
        <v>6127</v>
      </c>
      <c r="L411" s="29">
        <v>0</v>
      </c>
      <c r="M411" s="7">
        <v>290</v>
      </c>
      <c r="N411" s="27">
        <f t="shared" si="58"/>
        <v>64086520.629999995</v>
      </c>
      <c r="O411" s="21"/>
      <c r="P411" s="1">
        <v>46028159.17499999</v>
      </c>
      <c r="Q411" s="1"/>
      <c r="R411" s="1">
        <v>611116.25400000007</v>
      </c>
      <c r="S411" s="1">
        <v>17447245.201000005</v>
      </c>
      <c r="T411" s="1"/>
      <c r="U411" s="1">
        <f t="shared" si="60"/>
        <v>10459.689999999999</v>
      </c>
      <c r="V411" s="1">
        <f t="shared" si="60"/>
        <v>10459.689999999999</v>
      </c>
      <c r="W411" s="8">
        <v>2021</v>
      </c>
      <c r="X411" s="107"/>
      <c r="AD411" s="28">
        <f>+'Прил 2 оконч'!E411-'Приложение №1'!N411</f>
        <v>0</v>
      </c>
    </row>
    <row r="412" spans="1:30" ht="15" customHeight="1" x14ac:dyDescent="0.25">
      <c r="A412" s="5">
        <f t="shared" ref="A412:B412" si="66">+A411+1</f>
        <v>387</v>
      </c>
      <c r="B412" s="23">
        <f t="shared" si="66"/>
        <v>56</v>
      </c>
      <c r="C412" s="3" t="s">
        <v>104</v>
      </c>
      <c r="D412" s="3" t="s">
        <v>147</v>
      </c>
      <c r="E412" s="6">
        <v>1974</v>
      </c>
      <c r="F412" s="6">
        <v>2017</v>
      </c>
      <c r="G412" s="6" t="s">
        <v>50</v>
      </c>
      <c r="H412" s="6">
        <v>4</v>
      </c>
      <c r="I412" s="6">
        <v>4</v>
      </c>
      <c r="J412" s="29">
        <v>2969.04</v>
      </c>
      <c r="K412" s="29">
        <v>2728.04</v>
      </c>
      <c r="L412" s="29">
        <v>0</v>
      </c>
      <c r="M412" s="7">
        <v>74</v>
      </c>
      <c r="N412" s="27">
        <f t="shared" si="58"/>
        <v>1375586.8899999997</v>
      </c>
      <c r="O412" s="21"/>
      <c r="P412" s="1">
        <v>948916.95549999969</v>
      </c>
      <c r="Q412" s="1"/>
      <c r="R412" s="1">
        <v>426669.93450000003</v>
      </c>
      <c r="S412" s="1">
        <v>0</v>
      </c>
      <c r="T412" s="1"/>
      <c r="U412" s="1">
        <f t="shared" si="60"/>
        <v>504.24000014662528</v>
      </c>
      <c r="V412" s="1">
        <f t="shared" si="60"/>
        <v>504.24000014662528</v>
      </c>
      <c r="W412" s="8">
        <v>2021</v>
      </c>
      <c r="X412" s="107"/>
      <c r="AD412" s="28">
        <f>+'Прил 2 оконч'!E412-'Приложение №1'!N412</f>
        <v>0</v>
      </c>
    </row>
    <row r="413" spans="1:30" ht="15" customHeight="1" x14ac:dyDescent="0.25">
      <c r="A413" s="5">
        <f t="shared" ref="A413:B413" si="67">+A412+1</f>
        <v>388</v>
      </c>
      <c r="B413" s="23">
        <f t="shared" si="67"/>
        <v>57</v>
      </c>
      <c r="C413" s="3" t="s">
        <v>104</v>
      </c>
      <c r="D413" s="3" t="s">
        <v>148</v>
      </c>
      <c r="E413" s="6">
        <v>1969</v>
      </c>
      <c r="F413" s="6">
        <v>2013</v>
      </c>
      <c r="G413" s="6" t="s">
        <v>50</v>
      </c>
      <c r="H413" s="6">
        <v>5</v>
      </c>
      <c r="I413" s="6">
        <v>1</v>
      </c>
      <c r="J413" s="29">
        <v>1966.4</v>
      </c>
      <c r="K413" s="29">
        <v>1544.8</v>
      </c>
      <c r="L413" s="29">
        <v>0</v>
      </c>
      <c r="M413" s="7">
        <v>209</v>
      </c>
      <c r="N413" s="27">
        <f t="shared" si="58"/>
        <v>19923949.849999998</v>
      </c>
      <c r="O413" s="21"/>
      <c r="P413" s="1">
        <v>14292902.076399997</v>
      </c>
      <c r="Q413" s="1"/>
      <c r="R413" s="1">
        <v>2508098.7236000001</v>
      </c>
      <c r="S413" s="1">
        <v>3122949.0500000007</v>
      </c>
      <c r="T413" s="1"/>
      <c r="U413" s="1">
        <f t="shared" si="60"/>
        <v>12897.429990937337</v>
      </c>
      <c r="V413" s="1">
        <f t="shared" si="60"/>
        <v>12897.429990937337</v>
      </c>
      <c r="W413" s="8">
        <v>2021</v>
      </c>
      <c r="X413" s="107"/>
      <c r="AD413" s="28">
        <f>+'Прил 2 оконч'!E413-'Приложение №1'!N413</f>
        <v>0</v>
      </c>
    </row>
    <row r="414" spans="1:30" ht="15" customHeight="1" x14ac:dyDescent="0.25">
      <c r="A414" s="5">
        <f t="shared" ref="A414:B414" si="68">+A413+1</f>
        <v>389</v>
      </c>
      <c r="B414" s="23">
        <f t="shared" si="68"/>
        <v>58</v>
      </c>
      <c r="C414" s="3" t="s">
        <v>104</v>
      </c>
      <c r="D414" s="3" t="s">
        <v>149</v>
      </c>
      <c r="E414" s="6">
        <v>1980</v>
      </c>
      <c r="F414" s="6">
        <v>2017</v>
      </c>
      <c r="G414" s="6" t="s">
        <v>65</v>
      </c>
      <c r="H414" s="6">
        <v>2</v>
      </c>
      <c r="I414" s="6">
        <v>2</v>
      </c>
      <c r="J414" s="29">
        <v>678.8</v>
      </c>
      <c r="K414" s="29">
        <v>637</v>
      </c>
      <c r="L414" s="29">
        <v>0</v>
      </c>
      <c r="M414" s="7">
        <v>29</v>
      </c>
      <c r="N414" s="27">
        <f t="shared" si="58"/>
        <v>3295557.72</v>
      </c>
      <c r="O414" s="21"/>
      <c r="P414" s="1">
        <v>2709072.3174999999</v>
      </c>
      <c r="Q414" s="1"/>
      <c r="R414" s="1">
        <v>157657.00400000002</v>
      </c>
      <c r="S414" s="1">
        <v>428828.3985000003</v>
      </c>
      <c r="T414" s="29">
        <v>0</v>
      </c>
      <c r="U414" s="1">
        <f t="shared" si="60"/>
        <v>5173.5600000000004</v>
      </c>
      <c r="V414" s="1">
        <f t="shared" si="60"/>
        <v>5173.5600000000004</v>
      </c>
      <c r="W414" s="8">
        <v>2021</v>
      </c>
      <c r="X414" s="107"/>
      <c r="AD414" s="28">
        <f>+'Прил 2 оконч'!E414-'Приложение №1'!N414</f>
        <v>0</v>
      </c>
    </row>
    <row r="415" spans="1:30" ht="15" customHeight="1" x14ac:dyDescent="0.25">
      <c r="A415" s="5">
        <f t="shared" ref="A415:B415" si="69">+A414+1</f>
        <v>390</v>
      </c>
      <c r="B415" s="23">
        <f t="shared" si="69"/>
        <v>59</v>
      </c>
      <c r="C415" s="3" t="s">
        <v>104</v>
      </c>
      <c r="D415" s="3" t="s">
        <v>151</v>
      </c>
      <c r="E415" s="6">
        <v>1974</v>
      </c>
      <c r="F415" s="6">
        <v>2017</v>
      </c>
      <c r="G415" s="6" t="s">
        <v>50</v>
      </c>
      <c r="H415" s="6">
        <v>5</v>
      </c>
      <c r="I415" s="6">
        <v>6</v>
      </c>
      <c r="J415" s="29">
        <v>3977</v>
      </c>
      <c r="K415" s="29">
        <v>3639.8</v>
      </c>
      <c r="L415" s="29">
        <v>0</v>
      </c>
      <c r="M415" s="7">
        <v>139</v>
      </c>
      <c r="N415" s="27">
        <f t="shared" si="58"/>
        <v>1835332.75</v>
      </c>
      <c r="O415" s="21"/>
      <c r="P415" s="1">
        <v>1266062.06</v>
      </c>
      <c r="Q415" s="1"/>
      <c r="R415" s="1">
        <v>569270.69000000006</v>
      </c>
      <c r="S415" s="1">
        <v>0</v>
      </c>
      <c r="T415" s="1"/>
      <c r="U415" s="1">
        <f t="shared" si="60"/>
        <v>504.23999945051924</v>
      </c>
      <c r="V415" s="1">
        <f t="shared" si="60"/>
        <v>504.23999945051924</v>
      </c>
      <c r="W415" s="8">
        <v>2021</v>
      </c>
      <c r="X415" s="107"/>
      <c r="AD415" s="28">
        <f>+'Прил 2 оконч'!E415-'Приложение №1'!N415</f>
        <v>0</v>
      </c>
    </row>
    <row r="416" spans="1:30" ht="15" customHeight="1" x14ac:dyDescent="0.25">
      <c r="A416" s="5">
        <f t="shared" ref="A416:B416" si="70">+A415+1</f>
        <v>391</v>
      </c>
      <c r="B416" s="23">
        <f t="shared" si="70"/>
        <v>60</v>
      </c>
      <c r="C416" s="3" t="s">
        <v>104</v>
      </c>
      <c r="D416" s="3" t="s">
        <v>152</v>
      </c>
      <c r="E416" s="6">
        <v>1971</v>
      </c>
      <c r="F416" s="6">
        <v>2017</v>
      </c>
      <c r="G416" s="6" t="s">
        <v>50</v>
      </c>
      <c r="H416" s="6">
        <v>5</v>
      </c>
      <c r="I416" s="6">
        <v>4</v>
      </c>
      <c r="J416" s="29">
        <v>2970.7</v>
      </c>
      <c r="K416" s="29">
        <v>2721.5</v>
      </c>
      <c r="L416" s="29">
        <v>0</v>
      </c>
      <c r="M416" s="7">
        <v>93</v>
      </c>
      <c r="N416" s="27">
        <f t="shared" si="58"/>
        <v>1372289.1600000001</v>
      </c>
      <c r="O416" s="21"/>
      <c r="P416" s="1">
        <v>946642.10000000009</v>
      </c>
      <c r="Q416" s="1"/>
      <c r="R416" s="1">
        <v>425647.06</v>
      </c>
      <c r="S416" s="1">
        <v>0</v>
      </c>
      <c r="T416" s="1"/>
      <c r="U416" s="1">
        <f t="shared" ref="U416:V457" si="71">$N416/($K416+$L416)</f>
        <v>504.24000000000007</v>
      </c>
      <c r="V416" s="1">
        <f t="shared" si="71"/>
        <v>504.24000000000007</v>
      </c>
      <c r="W416" s="8">
        <v>2021</v>
      </c>
      <c r="X416" s="107"/>
      <c r="AD416" s="28">
        <f>+'Прил 2 оконч'!E416-'Приложение №1'!N416</f>
        <v>0</v>
      </c>
    </row>
    <row r="417" spans="1:30" ht="15" customHeight="1" x14ac:dyDescent="0.25">
      <c r="A417" s="5">
        <f t="shared" ref="A415:A445" si="72">+A416+1</f>
        <v>392</v>
      </c>
      <c r="B417" s="23">
        <f t="shared" ref="B415:B445" si="73">+B416+1</f>
        <v>61</v>
      </c>
      <c r="C417" s="3" t="s">
        <v>104</v>
      </c>
      <c r="D417" s="3" t="s">
        <v>154</v>
      </c>
      <c r="E417" s="6">
        <v>1972</v>
      </c>
      <c r="F417" s="6">
        <v>2013</v>
      </c>
      <c r="G417" s="6" t="s">
        <v>50</v>
      </c>
      <c r="H417" s="6">
        <v>4</v>
      </c>
      <c r="I417" s="6">
        <v>4</v>
      </c>
      <c r="J417" s="29">
        <v>3047.8</v>
      </c>
      <c r="K417" s="29">
        <v>2797.2</v>
      </c>
      <c r="L417" s="29">
        <v>0</v>
      </c>
      <c r="M417" s="7">
        <v>107</v>
      </c>
      <c r="N417" s="27">
        <f t="shared" si="58"/>
        <v>1849592.56</v>
      </c>
      <c r="O417" s="21"/>
      <c r="P417" s="1">
        <v>491985.08250000002</v>
      </c>
      <c r="Q417" s="1"/>
      <c r="R417" s="1">
        <v>552542.86399999994</v>
      </c>
      <c r="S417" s="1">
        <v>805064.61350000009</v>
      </c>
      <c r="T417" s="1"/>
      <c r="U417" s="1">
        <f t="shared" si="71"/>
        <v>661.23000143000149</v>
      </c>
      <c r="V417" s="1">
        <f t="shared" si="71"/>
        <v>661.23000143000149</v>
      </c>
      <c r="W417" s="8">
        <v>2021</v>
      </c>
      <c r="X417" s="107"/>
      <c r="AD417" s="28">
        <f>+'Прил 2 оконч'!E417-'Приложение №1'!N417</f>
        <v>0</v>
      </c>
    </row>
    <row r="418" spans="1:30" ht="15" customHeight="1" x14ac:dyDescent="0.25">
      <c r="A418" s="5">
        <f t="shared" si="72"/>
        <v>393</v>
      </c>
      <c r="B418" s="23">
        <f t="shared" si="73"/>
        <v>62</v>
      </c>
      <c r="C418" s="3" t="s">
        <v>104</v>
      </c>
      <c r="D418" s="3" t="s">
        <v>156</v>
      </c>
      <c r="E418" s="6">
        <v>1994</v>
      </c>
      <c r="F418" s="6">
        <v>2013</v>
      </c>
      <c r="G418" s="6" t="s">
        <v>62</v>
      </c>
      <c r="H418" s="6">
        <v>9</v>
      </c>
      <c r="I418" s="6">
        <v>3</v>
      </c>
      <c r="J418" s="29">
        <v>8919.33</v>
      </c>
      <c r="K418" s="29">
        <v>6660.1</v>
      </c>
      <c r="L418" s="29">
        <v>0</v>
      </c>
      <c r="M418" s="7">
        <v>285</v>
      </c>
      <c r="N418" s="27">
        <f t="shared" si="58"/>
        <v>2651452.4099999997</v>
      </c>
      <c r="O418" s="21"/>
      <c r="P418" s="1">
        <v>419435.9299999997</v>
      </c>
      <c r="Q418" s="1"/>
      <c r="R418" s="1">
        <v>2232016.48</v>
      </c>
      <c r="S418" s="1"/>
      <c r="T418" s="29">
        <v>0</v>
      </c>
      <c r="U418" s="1">
        <f t="shared" si="71"/>
        <v>398.10999984985204</v>
      </c>
      <c r="V418" s="1">
        <f t="shared" si="71"/>
        <v>398.10999984985204</v>
      </c>
      <c r="W418" s="8">
        <v>2021</v>
      </c>
      <c r="X418" s="107"/>
      <c r="AD418" s="28">
        <f>+'Прил 2 оконч'!E418-'Приложение №1'!N418</f>
        <v>0</v>
      </c>
    </row>
    <row r="419" spans="1:30" ht="15" customHeight="1" x14ac:dyDescent="0.25">
      <c r="A419" s="5">
        <f t="shared" si="72"/>
        <v>394</v>
      </c>
      <c r="B419" s="23">
        <f t="shared" si="73"/>
        <v>63</v>
      </c>
      <c r="C419" s="3" t="s">
        <v>104</v>
      </c>
      <c r="D419" s="3" t="s">
        <v>157</v>
      </c>
      <c r="E419" s="6">
        <v>1984</v>
      </c>
      <c r="F419" s="6">
        <v>1984</v>
      </c>
      <c r="G419" s="6" t="s">
        <v>65</v>
      </c>
      <c r="H419" s="6">
        <v>2</v>
      </c>
      <c r="I419" s="6">
        <v>1</v>
      </c>
      <c r="J419" s="29">
        <v>512.20000000000005</v>
      </c>
      <c r="K419" s="29">
        <v>478.8</v>
      </c>
      <c r="L419" s="29">
        <v>0</v>
      </c>
      <c r="M419" s="7">
        <v>28</v>
      </c>
      <c r="N419" s="27">
        <f t="shared" si="58"/>
        <v>7962549.3399999999</v>
      </c>
      <c r="O419" s="21"/>
      <c r="P419" s="1">
        <v>7561449.7990000006</v>
      </c>
      <c r="Q419" s="1"/>
      <c r="R419" s="1">
        <v>78771.383600000001</v>
      </c>
      <c r="S419" s="1">
        <v>322328.15739999927</v>
      </c>
      <c r="T419" s="29">
        <v>0</v>
      </c>
      <c r="U419" s="1">
        <f t="shared" si="71"/>
        <v>16630.220008354219</v>
      </c>
      <c r="V419" s="1">
        <f t="shared" si="71"/>
        <v>16630.220008354219</v>
      </c>
      <c r="W419" s="8">
        <v>2021</v>
      </c>
      <c r="X419" s="107"/>
      <c r="AD419" s="28">
        <f>+'Прил 2 оконч'!E419-'Приложение №1'!N419</f>
        <v>0</v>
      </c>
    </row>
    <row r="420" spans="1:30" ht="15" customHeight="1" x14ac:dyDescent="0.25">
      <c r="A420" s="5">
        <f t="shared" si="72"/>
        <v>395</v>
      </c>
      <c r="B420" s="23">
        <f t="shared" si="73"/>
        <v>64</v>
      </c>
      <c r="C420" s="3" t="s">
        <v>104</v>
      </c>
      <c r="D420" s="3" t="s">
        <v>158</v>
      </c>
      <c r="E420" s="6">
        <v>1974</v>
      </c>
      <c r="F420" s="6">
        <v>2017</v>
      </c>
      <c r="G420" s="6" t="s">
        <v>50</v>
      </c>
      <c r="H420" s="6">
        <v>4</v>
      </c>
      <c r="I420" s="6">
        <v>4</v>
      </c>
      <c r="J420" s="29">
        <v>3691.59</v>
      </c>
      <c r="K420" s="29">
        <v>3389.2</v>
      </c>
      <c r="L420" s="29">
        <v>0</v>
      </c>
      <c r="M420" s="7">
        <v>138</v>
      </c>
      <c r="N420" s="27">
        <f t="shared" si="58"/>
        <v>14106189.330000002</v>
      </c>
      <c r="O420" s="21"/>
      <c r="P420" s="1">
        <v>5979263.4119597217</v>
      </c>
      <c r="Q420" s="1"/>
      <c r="R420" s="1">
        <v>1102070.1643999999</v>
      </c>
      <c r="S420" s="1">
        <v>7024855.7536402801</v>
      </c>
      <c r="T420" s="1"/>
      <c r="U420" s="1">
        <f t="shared" si="71"/>
        <v>4162.1000029505494</v>
      </c>
      <c r="V420" s="1">
        <f t="shared" si="71"/>
        <v>4162.1000029505494</v>
      </c>
      <c r="W420" s="8">
        <v>2021</v>
      </c>
      <c r="X420" s="107"/>
      <c r="AD420" s="28">
        <f>+'Прил 2 оконч'!E420-'Приложение №1'!N420</f>
        <v>0</v>
      </c>
    </row>
    <row r="421" spans="1:30" ht="15" customHeight="1" x14ac:dyDescent="0.25">
      <c r="A421" s="5">
        <f t="shared" si="72"/>
        <v>396</v>
      </c>
      <c r="B421" s="23">
        <f t="shared" si="73"/>
        <v>65</v>
      </c>
      <c r="C421" s="3" t="s">
        <v>104</v>
      </c>
      <c r="D421" s="3" t="s">
        <v>159</v>
      </c>
      <c r="E421" s="6">
        <v>1964</v>
      </c>
      <c r="F421" s="6">
        <v>2011</v>
      </c>
      <c r="G421" s="6" t="s">
        <v>50</v>
      </c>
      <c r="H421" s="6">
        <v>4</v>
      </c>
      <c r="I421" s="6">
        <v>4</v>
      </c>
      <c r="J421" s="29">
        <v>2683.3</v>
      </c>
      <c r="K421" s="29">
        <v>2486.4</v>
      </c>
      <c r="L421" s="29">
        <v>0</v>
      </c>
      <c r="M421" s="7">
        <v>101</v>
      </c>
      <c r="N421" s="27">
        <f t="shared" ref="N421:N479" si="74">SUM(O421:T421)</f>
        <v>7919855.3300000001</v>
      </c>
      <c r="O421" s="21"/>
      <c r="P421" s="1">
        <v>3950121.9060000004</v>
      </c>
      <c r="Q421" s="1"/>
      <c r="R421" s="1">
        <v>942768.18479999993</v>
      </c>
      <c r="S421" s="1">
        <v>3026965.2391999997</v>
      </c>
      <c r="T421" s="1"/>
      <c r="U421" s="1">
        <f t="shared" si="71"/>
        <v>3185.2700008043757</v>
      </c>
      <c r="V421" s="1">
        <f t="shared" si="71"/>
        <v>3185.2700008043757</v>
      </c>
      <c r="W421" s="8">
        <v>2021</v>
      </c>
      <c r="X421" s="107"/>
      <c r="AD421" s="28">
        <f>+'Прил 2 оконч'!E421-'Приложение №1'!N421</f>
        <v>0</v>
      </c>
    </row>
    <row r="422" spans="1:30" ht="15" customHeight="1" x14ac:dyDescent="0.25">
      <c r="A422" s="5">
        <f t="shared" si="72"/>
        <v>397</v>
      </c>
      <c r="B422" s="23">
        <f t="shared" si="73"/>
        <v>66</v>
      </c>
      <c r="C422" s="3" t="s">
        <v>104</v>
      </c>
      <c r="D422" s="3" t="s">
        <v>864</v>
      </c>
      <c r="E422" s="6">
        <v>1989</v>
      </c>
      <c r="F422" s="6">
        <v>2013</v>
      </c>
      <c r="G422" s="6" t="s">
        <v>50</v>
      </c>
      <c r="H422" s="6">
        <v>3</v>
      </c>
      <c r="I422" s="6">
        <v>3</v>
      </c>
      <c r="J422" s="29">
        <v>1505.9</v>
      </c>
      <c r="K422" s="29">
        <v>1389.6</v>
      </c>
      <c r="L422" s="29">
        <v>0</v>
      </c>
      <c r="M422" s="7">
        <v>75</v>
      </c>
      <c r="N422" s="27">
        <f t="shared" si="74"/>
        <v>10886557.18</v>
      </c>
      <c r="O422" s="29"/>
      <c r="P422" s="1">
        <v>7397275.0824999996</v>
      </c>
      <c r="Q422" s="1"/>
      <c r="R422" s="1">
        <v>501812.22720000002</v>
      </c>
      <c r="S422" s="1">
        <v>2987469.8703000001</v>
      </c>
      <c r="T422" s="1"/>
      <c r="U422" s="1">
        <f t="shared" si="71"/>
        <v>7834.3100028785266</v>
      </c>
      <c r="V422" s="1">
        <f t="shared" si="71"/>
        <v>7834.3100028785266</v>
      </c>
      <c r="W422" s="8">
        <v>2021</v>
      </c>
      <c r="X422" s="107"/>
      <c r="AD422" s="28">
        <f>+'Прил 2 оконч'!E422-'Приложение №1'!N422</f>
        <v>0</v>
      </c>
    </row>
    <row r="423" spans="1:30" ht="15" customHeight="1" x14ac:dyDescent="0.25">
      <c r="A423" s="5">
        <f t="shared" si="72"/>
        <v>398</v>
      </c>
      <c r="B423" s="23">
        <f t="shared" si="73"/>
        <v>67</v>
      </c>
      <c r="C423" s="3" t="s">
        <v>104</v>
      </c>
      <c r="D423" s="3" t="s">
        <v>161</v>
      </c>
      <c r="E423" s="6">
        <v>1991</v>
      </c>
      <c r="F423" s="6">
        <v>1991</v>
      </c>
      <c r="G423" s="6" t="s">
        <v>65</v>
      </c>
      <c r="H423" s="6">
        <v>2</v>
      </c>
      <c r="I423" s="6">
        <v>2</v>
      </c>
      <c r="J423" s="29">
        <v>909.5</v>
      </c>
      <c r="K423" s="29">
        <v>827.1</v>
      </c>
      <c r="L423" s="29">
        <v>0</v>
      </c>
      <c r="M423" s="7">
        <v>29</v>
      </c>
      <c r="N423" s="27">
        <f t="shared" si="74"/>
        <v>14891232.470000001</v>
      </c>
      <c r="O423" s="21"/>
      <c r="P423" s="1">
        <v>14104147.897</v>
      </c>
      <c r="Q423" s="1"/>
      <c r="R423" s="1">
        <v>230280.85620000001</v>
      </c>
      <c r="S423" s="1">
        <v>556803.71680000075</v>
      </c>
      <c r="T423" s="29">
        <v>0</v>
      </c>
      <c r="U423" s="1">
        <f t="shared" si="71"/>
        <v>18004.15000604522</v>
      </c>
      <c r="V423" s="1">
        <f t="shared" si="71"/>
        <v>18004.15000604522</v>
      </c>
      <c r="W423" s="8">
        <v>2021</v>
      </c>
      <c r="X423" s="107"/>
      <c r="AD423" s="28">
        <f>+'Прил 2 оконч'!E423-'Приложение №1'!N423</f>
        <v>0</v>
      </c>
    </row>
    <row r="424" spans="1:30" ht="15" customHeight="1" x14ac:dyDescent="0.25">
      <c r="A424" s="5">
        <f t="shared" si="72"/>
        <v>399</v>
      </c>
      <c r="B424" s="23">
        <f t="shared" si="73"/>
        <v>68</v>
      </c>
      <c r="C424" s="3" t="s">
        <v>104</v>
      </c>
      <c r="D424" s="3" t="s">
        <v>162</v>
      </c>
      <c r="E424" s="6">
        <v>1974</v>
      </c>
      <c r="F424" s="6">
        <v>2013</v>
      </c>
      <c r="G424" s="6" t="s">
        <v>50</v>
      </c>
      <c r="H424" s="6">
        <v>5</v>
      </c>
      <c r="I424" s="6">
        <v>4</v>
      </c>
      <c r="J424" s="29">
        <v>3775.3</v>
      </c>
      <c r="K424" s="29">
        <v>3448.9</v>
      </c>
      <c r="L424" s="29">
        <v>0</v>
      </c>
      <c r="M424" s="7">
        <v>129</v>
      </c>
      <c r="N424" s="27">
        <f t="shared" si="74"/>
        <v>1739073.3399999999</v>
      </c>
      <c r="O424" s="21"/>
      <c r="P424" s="1">
        <v>1199659.7199999997</v>
      </c>
      <c r="Q424" s="1"/>
      <c r="R424" s="1">
        <v>539413.62</v>
      </c>
      <c r="S424" s="1">
        <v>0</v>
      </c>
      <c r="T424" s="1"/>
      <c r="U424" s="1">
        <f t="shared" si="71"/>
        <v>504.24000115979004</v>
      </c>
      <c r="V424" s="1">
        <f t="shared" si="71"/>
        <v>504.24000115979004</v>
      </c>
      <c r="W424" s="8">
        <v>2021</v>
      </c>
      <c r="X424" s="107"/>
      <c r="AD424" s="28">
        <f>+'Прил 2 оконч'!E424-'Приложение №1'!N424</f>
        <v>0</v>
      </c>
    </row>
    <row r="425" spans="1:30" ht="15" customHeight="1" x14ac:dyDescent="0.25">
      <c r="A425" s="5">
        <f t="shared" si="72"/>
        <v>400</v>
      </c>
      <c r="B425" s="23">
        <f t="shared" si="73"/>
        <v>69</v>
      </c>
      <c r="C425" s="3" t="s">
        <v>104</v>
      </c>
      <c r="D425" s="3" t="s">
        <v>163</v>
      </c>
      <c r="E425" s="6">
        <v>1980</v>
      </c>
      <c r="F425" s="6">
        <v>2016</v>
      </c>
      <c r="G425" s="6" t="s">
        <v>65</v>
      </c>
      <c r="H425" s="6">
        <v>2</v>
      </c>
      <c r="I425" s="6">
        <v>2</v>
      </c>
      <c r="J425" s="29">
        <v>1113.5</v>
      </c>
      <c r="K425" s="29">
        <v>958.9</v>
      </c>
      <c r="L425" s="29">
        <v>0</v>
      </c>
      <c r="M425" s="7">
        <v>50</v>
      </c>
      <c r="N425" s="27">
        <f t="shared" si="74"/>
        <v>3182774.1100000003</v>
      </c>
      <c r="O425" s="21"/>
      <c r="P425" s="1">
        <v>2287098.1094999993</v>
      </c>
      <c r="Q425" s="1"/>
      <c r="R425" s="1">
        <v>250144.51579999999</v>
      </c>
      <c r="S425" s="1">
        <v>645531.48470000061</v>
      </c>
      <c r="T425" s="29">
        <v>0</v>
      </c>
      <c r="U425" s="1">
        <f t="shared" si="71"/>
        <v>3319.1929398268853</v>
      </c>
      <c r="V425" s="1">
        <f t="shared" si="71"/>
        <v>3319.1929398268853</v>
      </c>
      <c r="W425" s="8">
        <v>2021</v>
      </c>
      <c r="X425" s="107"/>
      <c r="AD425" s="28">
        <f>+'Прил 2 оконч'!E425-'Приложение №1'!N425</f>
        <v>0</v>
      </c>
    </row>
    <row r="426" spans="1:30" ht="15" customHeight="1" x14ac:dyDescent="0.25">
      <c r="A426" s="5">
        <f t="shared" si="72"/>
        <v>401</v>
      </c>
      <c r="B426" s="23">
        <f t="shared" si="73"/>
        <v>70</v>
      </c>
      <c r="C426" s="3" t="s">
        <v>104</v>
      </c>
      <c r="D426" s="3" t="s">
        <v>164</v>
      </c>
      <c r="E426" s="6">
        <v>1972</v>
      </c>
      <c r="F426" s="6">
        <v>2016</v>
      </c>
      <c r="G426" s="6" t="s">
        <v>65</v>
      </c>
      <c r="H426" s="6">
        <v>2</v>
      </c>
      <c r="I426" s="6">
        <v>1</v>
      </c>
      <c r="J426" s="29">
        <v>881.6</v>
      </c>
      <c r="K426" s="29">
        <v>615.20000000000005</v>
      </c>
      <c r="L426" s="29">
        <v>0</v>
      </c>
      <c r="M426" s="7">
        <v>52</v>
      </c>
      <c r="N426" s="27">
        <f t="shared" si="74"/>
        <v>2954093.55</v>
      </c>
      <c r="O426" s="21"/>
      <c r="P426" s="1">
        <v>2389492.9879999999</v>
      </c>
      <c r="Q426" s="1"/>
      <c r="R426" s="1">
        <v>150447.92439999999</v>
      </c>
      <c r="S426" s="1">
        <v>414152.6375999999</v>
      </c>
      <c r="T426" s="29">
        <v>0</v>
      </c>
      <c r="U426" s="1">
        <f t="shared" si="71"/>
        <v>4801.8425715214562</v>
      </c>
      <c r="V426" s="1">
        <f t="shared" si="71"/>
        <v>4801.8425715214562</v>
      </c>
      <c r="W426" s="8">
        <v>2021</v>
      </c>
      <c r="X426" s="107"/>
      <c r="AD426" s="28">
        <f>+'Прил 2 оконч'!E426-'Приложение №1'!N426</f>
        <v>0</v>
      </c>
    </row>
    <row r="427" spans="1:30" ht="15" customHeight="1" x14ac:dyDescent="0.25">
      <c r="A427" s="5">
        <f t="shared" si="72"/>
        <v>402</v>
      </c>
      <c r="B427" s="23">
        <f t="shared" si="73"/>
        <v>71</v>
      </c>
      <c r="C427" s="3" t="s">
        <v>104</v>
      </c>
      <c r="D427" s="3" t="s">
        <v>165</v>
      </c>
      <c r="E427" s="6">
        <v>1974</v>
      </c>
      <c r="F427" s="6">
        <v>2017</v>
      </c>
      <c r="G427" s="6" t="s">
        <v>50</v>
      </c>
      <c r="H427" s="6">
        <v>4</v>
      </c>
      <c r="I427" s="6">
        <v>4</v>
      </c>
      <c r="J427" s="29">
        <v>2630.5</v>
      </c>
      <c r="K427" s="29">
        <v>2407.5</v>
      </c>
      <c r="L427" s="29">
        <v>0</v>
      </c>
      <c r="M427" s="7">
        <v>122</v>
      </c>
      <c r="N427" s="27">
        <f t="shared" si="74"/>
        <v>1213957.8</v>
      </c>
      <c r="O427" s="21"/>
      <c r="P427" s="1">
        <v>837420.85000000009</v>
      </c>
      <c r="Q427" s="1"/>
      <c r="R427" s="1">
        <v>376536.95</v>
      </c>
      <c r="S427" s="1">
        <v>0</v>
      </c>
      <c r="T427" s="1"/>
      <c r="U427" s="1">
        <f t="shared" si="71"/>
        <v>504.24</v>
      </c>
      <c r="V427" s="1">
        <f t="shared" si="71"/>
        <v>504.24</v>
      </c>
      <c r="W427" s="8">
        <v>2021</v>
      </c>
      <c r="X427" s="107"/>
      <c r="AD427" s="28">
        <f>+'Прил 2 оконч'!E427-'Приложение №1'!N427</f>
        <v>0</v>
      </c>
    </row>
    <row r="428" spans="1:30" x14ac:dyDescent="0.25">
      <c r="A428" s="5">
        <f t="shared" si="72"/>
        <v>403</v>
      </c>
      <c r="B428" s="23">
        <f t="shared" si="73"/>
        <v>72</v>
      </c>
      <c r="C428" s="3" t="s">
        <v>104</v>
      </c>
      <c r="D428" s="3" t="s">
        <v>166</v>
      </c>
      <c r="E428" s="6">
        <v>1968</v>
      </c>
      <c r="F428" s="6">
        <v>2013</v>
      </c>
      <c r="G428" s="6" t="s">
        <v>50</v>
      </c>
      <c r="H428" s="6">
        <v>5</v>
      </c>
      <c r="I428" s="6">
        <v>5</v>
      </c>
      <c r="J428" s="29">
        <v>2769.2</v>
      </c>
      <c r="K428" s="29">
        <v>2524.8000000000002</v>
      </c>
      <c r="L428" s="29">
        <v>0</v>
      </c>
      <c r="M428" s="7">
        <v>128</v>
      </c>
      <c r="N428" s="27">
        <f t="shared" si="74"/>
        <v>30275329.640000001</v>
      </c>
      <c r="O428" s="21"/>
      <c r="P428" s="1">
        <v>21637631.2425</v>
      </c>
      <c r="Q428" s="1"/>
      <c r="R428" s="1">
        <v>873510.79359999998</v>
      </c>
      <c r="S428" s="1">
        <f>7189620.4839+574567.12</f>
        <v>7764187.6039000005</v>
      </c>
      <c r="T428" s="1"/>
      <c r="U428" s="1">
        <f t="shared" si="71"/>
        <v>11991.179356780734</v>
      </c>
      <c r="V428" s="1">
        <f t="shared" si="71"/>
        <v>11991.179356780734</v>
      </c>
      <c r="W428" s="8">
        <v>2021</v>
      </c>
      <c r="X428" s="107"/>
      <c r="AD428" s="28">
        <f>+'Прил 2 оконч'!E428-'Приложение №1'!N428</f>
        <v>-3.5625249147415161E-3</v>
      </c>
    </row>
    <row r="429" spans="1:30" ht="15" customHeight="1" x14ac:dyDescent="0.25">
      <c r="A429" s="5">
        <f t="shared" si="72"/>
        <v>404</v>
      </c>
      <c r="B429" s="23">
        <f t="shared" si="73"/>
        <v>73</v>
      </c>
      <c r="C429" s="3" t="s">
        <v>104</v>
      </c>
      <c r="D429" s="3" t="s">
        <v>167</v>
      </c>
      <c r="E429" s="6">
        <v>1986</v>
      </c>
      <c r="F429" s="6">
        <v>1986</v>
      </c>
      <c r="G429" s="6" t="s">
        <v>65</v>
      </c>
      <c r="H429" s="6">
        <v>2</v>
      </c>
      <c r="I429" s="6">
        <v>3</v>
      </c>
      <c r="J429" s="29">
        <v>617.79999999999995</v>
      </c>
      <c r="K429" s="29">
        <v>503</v>
      </c>
      <c r="L429" s="29">
        <v>0</v>
      </c>
      <c r="M429" s="7">
        <v>37</v>
      </c>
      <c r="N429" s="27">
        <f t="shared" si="74"/>
        <v>9056087.4500000011</v>
      </c>
      <c r="O429" s="21"/>
      <c r="P429" s="1">
        <v>8587134.1664999984</v>
      </c>
      <c r="Q429" s="1"/>
      <c r="R429" s="1">
        <v>130333.68600000002</v>
      </c>
      <c r="S429" s="1">
        <v>338619.59750000178</v>
      </c>
      <c r="T429" s="29">
        <v>0</v>
      </c>
      <c r="U429" s="1">
        <f t="shared" si="71"/>
        <v>18004.150000000001</v>
      </c>
      <c r="V429" s="1">
        <f t="shared" si="71"/>
        <v>18004.150000000001</v>
      </c>
      <c r="W429" s="8">
        <v>2021</v>
      </c>
      <c r="X429" s="107"/>
      <c r="AD429" s="28">
        <f>+'Прил 2 оконч'!E429-'Приложение №1'!N429</f>
        <v>0</v>
      </c>
    </row>
    <row r="430" spans="1:30" ht="15" customHeight="1" x14ac:dyDescent="0.25">
      <c r="A430" s="5">
        <f t="shared" si="72"/>
        <v>405</v>
      </c>
      <c r="B430" s="23">
        <f t="shared" si="73"/>
        <v>74</v>
      </c>
      <c r="C430" s="3" t="s">
        <v>104</v>
      </c>
      <c r="D430" s="3" t="s">
        <v>168</v>
      </c>
      <c r="E430" s="6">
        <v>1973</v>
      </c>
      <c r="F430" s="6">
        <v>2017</v>
      </c>
      <c r="G430" s="6" t="s">
        <v>50</v>
      </c>
      <c r="H430" s="6">
        <v>4</v>
      </c>
      <c r="I430" s="6">
        <v>4</v>
      </c>
      <c r="J430" s="29">
        <v>2965.1</v>
      </c>
      <c r="K430" s="29">
        <v>2722.2</v>
      </c>
      <c r="L430" s="29">
        <v>0</v>
      </c>
      <c r="M430" s="7">
        <v>112</v>
      </c>
      <c r="N430" s="27">
        <f t="shared" si="74"/>
        <v>13130068.939999998</v>
      </c>
      <c r="O430" s="21"/>
      <c r="P430" s="1">
        <v>5318257.4287722921</v>
      </c>
      <c r="Q430" s="1"/>
      <c r="R430" s="1">
        <v>958013.51040000003</v>
      </c>
      <c r="S430" s="1">
        <v>6853798.0008277055</v>
      </c>
      <c r="T430" s="1"/>
      <c r="U430" s="1">
        <f t="shared" si="71"/>
        <v>4823.3300051428987</v>
      </c>
      <c r="V430" s="1">
        <f t="shared" si="71"/>
        <v>4823.3300051428987</v>
      </c>
      <c r="W430" s="8">
        <v>2021</v>
      </c>
      <c r="X430" s="107"/>
      <c r="AD430" s="28">
        <f>+'Прил 2 оконч'!E430-'Приложение №1'!N430</f>
        <v>0</v>
      </c>
    </row>
    <row r="431" spans="1:30" ht="15" customHeight="1" x14ac:dyDescent="0.25">
      <c r="A431" s="5">
        <f t="shared" si="72"/>
        <v>406</v>
      </c>
      <c r="B431" s="23">
        <f t="shared" si="73"/>
        <v>75</v>
      </c>
      <c r="C431" s="3" t="s">
        <v>104</v>
      </c>
      <c r="D431" s="3" t="s">
        <v>169</v>
      </c>
      <c r="E431" s="6">
        <v>1973</v>
      </c>
      <c r="F431" s="6">
        <v>2013</v>
      </c>
      <c r="G431" s="6" t="s">
        <v>50</v>
      </c>
      <c r="H431" s="6">
        <v>5</v>
      </c>
      <c r="I431" s="6">
        <v>8</v>
      </c>
      <c r="J431" s="29">
        <v>6624.9</v>
      </c>
      <c r="K431" s="29">
        <v>6068.1</v>
      </c>
      <c r="L431" s="29">
        <v>0</v>
      </c>
      <c r="M431" s="7">
        <v>272</v>
      </c>
      <c r="N431" s="27">
        <f t="shared" si="74"/>
        <v>68280809.790000007</v>
      </c>
      <c r="O431" s="21"/>
      <c r="P431" s="1">
        <v>48635189.735800005</v>
      </c>
      <c r="Q431" s="1"/>
      <c r="R431" s="1">
        <v>2366098.4942000001</v>
      </c>
      <c r="S431" s="1">
        <v>17279521.560000002</v>
      </c>
      <c r="T431" s="1"/>
      <c r="U431" s="1">
        <f t="shared" si="71"/>
        <v>11252.419998022446</v>
      </c>
      <c r="V431" s="1">
        <f t="shared" si="71"/>
        <v>11252.419998022446</v>
      </c>
      <c r="W431" s="8">
        <v>2021</v>
      </c>
      <c r="X431" s="107"/>
      <c r="AD431" s="28">
        <f>+'Прил 2 оконч'!E431-'Приложение №1'!N431</f>
        <v>0</v>
      </c>
    </row>
    <row r="432" spans="1:30" ht="15" customHeight="1" x14ac:dyDescent="0.25">
      <c r="A432" s="5">
        <f t="shared" si="72"/>
        <v>407</v>
      </c>
      <c r="B432" s="23">
        <f t="shared" si="73"/>
        <v>76</v>
      </c>
      <c r="C432" s="3" t="s">
        <v>104</v>
      </c>
      <c r="D432" s="3" t="s">
        <v>170</v>
      </c>
      <c r="E432" s="6">
        <v>1973</v>
      </c>
      <c r="F432" s="6">
        <v>2013</v>
      </c>
      <c r="G432" s="6" t="s">
        <v>62</v>
      </c>
      <c r="H432" s="6">
        <v>4</v>
      </c>
      <c r="I432" s="6">
        <v>4</v>
      </c>
      <c r="J432" s="29">
        <v>3892.1</v>
      </c>
      <c r="K432" s="29">
        <v>3391.8</v>
      </c>
      <c r="L432" s="29">
        <v>0</v>
      </c>
      <c r="M432" s="7">
        <v>148</v>
      </c>
      <c r="N432" s="27">
        <f t="shared" si="74"/>
        <v>1561618.64</v>
      </c>
      <c r="O432" s="21"/>
      <c r="P432" s="1">
        <v>988501.44755710964</v>
      </c>
      <c r="Q432" s="1"/>
      <c r="R432" s="1">
        <v>327215.38760000007</v>
      </c>
      <c r="S432" s="1">
        <v>245901.80484289018</v>
      </c>
      <c r="T432" s="1"/>
      <c r="U432" s="1">
        <f t="shared" si="71"/>
        <v>460.41000058965733</v>
      </c>
      <c r="V432" s="1">
        <f t="shared" si="71"/>
        <v>460.41000058965733</v>
      </c>
      <c r="W432" s="8">
        <v>2021</v>
      </c>
      <c r="X432" s="107"/>
      <c r="AD432" s="28">
        <f>+'Прил 2 оконч'!E432-'Приложение №1'!N432</f>
        <v>0</v>
      </c>
    </row>
    <row r="433" spans="1:30" ht="15" customHeight="1" x14ac:dyDescent="0.25">
      <c r="A433" s="5">
        <f t="shared" si="72"/>
        <v>408</v>
      </c>
      <c r="B433" s="23">
        <f t="shared" si="73"/>
        <v>77</v>
      </c>
      <c r="C433" s="3" t="s">
        <v>54</v>
      </c>
      <c r="D433" s="3" t="s">
        <v>172</v>
      </c>
      <c r="E433" s="6">
        <v>1974</v>
      </c>
      <c r="F433" s="6">
        <v>1974</v>
      </c>
      <c r="G433" s="6" t="s">
        <v>50</v>
      </c>
      <c r="H433" s="6">
        <v>4</v>
      </c>
      <c r="I433" s="6">
        <v>4</v>
      </c>
      <c r="J433" s="29">
        <v>2196.1999999999998</v>
      </c>
      <c r="K433" s="29">
        <v>2026.5</v>
      </c>
      <c r="L433" s="29">
        <v>0</v>
      </c>
      <c r="M433" s="7">
        <v>105</v>
      </c>
      <c r="N433" s="27">
        <f t="shared" si="74"/>
        <v>6294754.8300000001</v>
      </c>
      <c r="O433" s="21"/>
      <c r="P433" s="1">
        <v>4287770.5930000003</v>
      </c>
      <c r="Q433" s="1"/>
      <c r="R433" s="1">
        <v>163502.073</v>
      </c>
      <c r="S433" s="1">
        <v>1843482.1639999999</v>
      </c>
      <c r="T433" s="1"/>
      <c r="U433" s="1">
        <f t="shared" si="71"/>
        <v>3106.2200000000003</v>
      </c>
      <c r="V433" s="1">
        <f t="shared" si="71"/>
        <v>3106.2200000000003</v>
      </c>
      <c r="W433" s="8">
        <v>2021</v>
      </c>
      <c r="X433" s="107"/>
      <c r="AD433" s="28">
        <f>+'Прил 2 оконч'!E433-'Приложение №1'!N433</f>
        <v>0</v>
      </c>
    </row>
    <row r="434" spans="1:30" ht="15" customHeight="1" x14ac:dyDescent="0.25">
      <c r="A434" s="5">
        <f t="shared" si="72"/>
        <v>409</v>
      </c>
      <c r="B434" s="23">
        <f t="shared" si="73"/>
        <v>78</v>
      </c>
      <c r="C434" s="3" t="s">
        <v>54</v>
      </c>
      <c r="D434" s="3" t="s">
        <v>55</v>
      </c>
      <c r="E434" s="6">
        <v>1971</v>
      </c>
      <c r="F434" s="6">
        <v>1971</v>
      </c>
      <c r="G434" s="6" t="s">
        <v>50</v>
      </c>
      <c r="H434" s="6">
        <v>4</v>
      </c>
      <c r="I434" s="6">
        <v>4</v>
      </c>
      <c r="J434" s="29">
        <v>2851.3</v>
      </c>
      <c r="K434" s="29">
        <v>2630.5</v>
      </c>
      <c r="L434" s="29">
        <v>0</v>
      </c>
      <c r="M434" s="7">
        <v>126</v>
      </c>
      <c r="N434" s="27">
        <f t="shared" si="74"/>
        <v>6580564.0300000003</v>
      </c>
      <c r="O434" s="21"/>
      <c r="P434" s="1">
        <v>3266783.6526328963</v>
      </c>
      <c r="Q434" s="1"/>
      <c r="R434" s="1">
        <v>212234.00099999999</v>
      </c>
      <c r="S434" s="1">
        <v>3101546.3763671038</v>
      </c>
      <c r="T434" s="1"/>
      <c r="U434" s="1">
        <f t="shared" si="71"/>
        <v>2501.6400038015586</v>
      </c>
      <c r="V434" s="1">
        <f t="shared" si="71"/>
        <v>2501.6400038015586</v>
      </c>
      <c r="W434" s="8">
        <v>2021</v>
      </c>
      <c r="X434" s="107"/>
      <c r="AD434" s="28">
        <f>+'Прил 2 оконч'!E434-'Приложение №1'!N434</f>
        <v>0</v>
      </c>
    </row>
    <row r="435" spans="1:30" ht="15" customHeight="1" x14ac:dyDescent="0.25">
      <c r="A435" s="5">
        <f t="shared" si="72"/>
        <v>410</v>
      </c>
      <c r="B435" s="23">
        <f t="shared" si="73"/>
        <v>79</v>
      </c>
      <c r="C435" s="3" t="s">
        <v>54</v>
      </c>
      <c r="D435" s="3" t="s">
        <v>175</v>
      </c>
      <c r="E435" s="6">
        <v>1958</v>
      </c>
      <c r="F435" s="6">
        <v>1958</v>
      </c>
      <c r="G435" s="6" t="s">
        <v>50</v>
      </c>
      <c r="H435" s="6">
        <v>2</v>
      </c>
      <c r="I435" s="6">
        <v>3</v>
      </c>
      <c r="J435" s="29">
        <v>668.99</v>
      </c>
      <c r="K435" s="29">
        <v>582.09</v>
      </c>
      <c r="L435" s="29">
        <v>0</v>
      </c>
      <c r="M435" s="7">
        <v>26</v>
      </c>
      <c r="N435" s="27">
        <f t="shared" si="74"/>
        <v>346960.57</v>
      </c>
      <c r="O435" s="21"/>
      <c r="P435" s="1">
        <v>198024.97</v>
      </c>
      <c r="Q435" s="1"/>
      <c r="R435" s="1">
        <v>148935.6</v>
      </c>
      <c r="S435" s="1">
        <v>0</v>
      </c>
      <c r="T435" s="1"/>
      <c r="U435" s="1">
        <f t="shared" si="71"/>
        <v>596.06000790255803</v>
      </c>
      <c r="V435" s="1">
        <f t="shared" si="71"/>
        <v>596.06000790255803</v>
      </c>
      <c r="W435" s="8">
        <v>2021</v>
      </c>
      <c r="X435" s="107"/>
      <c r="AD435" s="28">
        <f>+'Прил 2 оконч'!E435-'Приложение №1'!N435</f>
        <v>0</v>
      </c>
    </row>
    <row r="436" spans="1:30" ht="15" customHeight="1" x14ac:dyDescent="0.25">
      <c r="A436" s="5">
        <f t="shared" si="72"/>
        <v>411</v>
      </c>
      <c r="B436" s="23">
        <f t="shared" si="73"/>
        <v>80</v>
      </c>
      <c r="C436" s="3" t="s">
        <v>54</v>
      </c>
      <c r="D436" s="3" t="s">
        <v>176</v>
      </c>
      <c r="E436" s="6">
        <v>1959</v>
      </c>
      <c r="F436" s="6">
        <v>1959</v>
      </c>
      <c r="G436" s="6" t="s">
        <v>50</v>
      </c>
      <c r="H436" s="6">
        <v>2</v>
      </c>
      <c r="I436" s="6">
        <v>3</v>
      </c>
      <c r="J436" s="29">
        <v>859.4</v>
      </c>
      <c r="K436" s="29">
        <v>772.2</v>
      </c>
      <c r="L436" s="29">
        <v>0</v>
      </c>
      <c r="M436" s="7">
        <v>21</v>
      </c>
      <c r="N436" s="27">
        <f t="shared" si="74"/>
        <v>460277.53</v>
      </c>
      <c r="O436" s="21"/>
      <c r="P436" s="1">
        <v>262699.71999999997</v>
      </c>
      <c r="Q436" s="1"/>
      <c r="R436" s="1">
        <v>197577.81000000003</v>
      </c>
      <c r="S436" s="1">
        <v>0</v>
      </c>
      <c r="T436" s="1"/>
      <c r="U436" s="1">
        <f t="shared" si="71"/>
        <v>596.05999740999744</v>
      </c>
      <c r="V436" s="1">
        <f t="shared" si="71"/>
        <v>596.05999740999744</v>
      </c>
      <c r="W436" s="8">
        <v>2021</v>
      </c>
      <c r="X436" s="107"/>
      <c r="AD436" s="28">
        <f>+'Прил 2 оконч'!E436-'Приложение №1'!N436</f>
        <v>0</v>
      </c>
    </row>
    <row r="437" spans="1:30" ht="15" customHeight="1" x14ac:dyDescent="0.25">
      <c r="A437" s="5">
        <f t="shared" si="72"/>
        <v>412</v>
      </c>
      <c r="B437" s="23">
        <f t="shared" si="73"/>
        <v>81</v>
      </c>
      <c r="C437" s="3" t="s">
        <v>54</v>
      </c>
      <c r="D437" s="3" t="s">
        <v>177</v>
      </c>
      <c r="E437" s="6">
        <v>1990</v>
      </c>
      <c r="F437" s="6">
        <v>1990</v>
      </c>
      <c r="G437" s="6" t="s">
        <v>65</v>
      </c>
      <c r="H437" s="6">
        <v>2</v>
      </c>
      <c r="I437" s="6">
        <v>2</v>
      </c>
      <c r="J437" s="29">
        <v>977.1</v>
      </c>
      <c r="K437" s="29">
        <v>894.7</v>
      </c>
      <c r="L437" s="29">
        <v>0</v>
      </c>
      <c r="M437" s="7">
        <v>43</v>
      </c>
      <c r="N437" s="27">
        <f t="shared" si="74"/>
        <v>4320443.67</v>
      </c>
      <c r="O437" s="21"/>
      <c r="P437" s="1">
        <v>3464854.8810000001</v>
      </c>
      <c r="Q437" s="1"/>
      <c r="R437" s="1">
        <v>253276.75340000002</v>
      </c>
      <c r="S437" s="1">
        <v>602312.03559999983</v>
      </c>
      <c r="T437" s="29">
        <v>0</v>
      </c>
      <c r="U437" s="1">
        <f t="shared" si="71"/>
        <v>4828.9299988823068</v>
      </c>
      <c r="V437" s="1">
        <f t="shared" si="71"/>
        <v>4828.9299988823068</v>
      </c>
      <c r="W437" s="8">
        <v>2021</v>
      </c>
      <c r="X437" s="107"/>
      <c r="AD437" s="28">
        <f>+'Прил 2 оконч'!E437-'Приложение №1'!N437</f>
        <v>0</v>
      </c>
    </row>
    <row r="438" spans="1:30" ht="15" customHeight="1" x14ac:dyDescent="0.25">
      <c r="A438" s="5">
        <f t="shared" si="72"/>
        <v>413</v>
      </c>
      <c r="B438" s="23">
        <f t="shared" si="73"/>
        <v>82</v>
      </c>
      <c r="C438" s="3" t="s">
        <v>54</v>
      </c>
      <c r="D438" s="3" t="s">
        <v>178</v>
      </c>
      <c r="E438" s="6">
        <v>1962</v>
      </c>
      <c r="F438" s="6">
        <v>1962</v>
      </c>
      <c r="G438" s="6" t="s">
        <v>50</v>
      </c>
      <c r="H438" s="6">
        <v>2</v>
      </c>
      <c r="I438" s="6">
        <v>1</v>
      </c>
      <c r="J438" s="29">
        <v>618.70000000000005</v>
      </c>
      <c r="K438" s="29">
        <v>467.9</v>
      </c>
      <c r="L438" s="29">
        <v>0</v>
      </c>
      <c r="M438" s="7">
        <v>45</v>
      </c>
      <c r="N438" s="27">
        <f t="shared" si="74"/>
        <v>6521557.4500000002</v>
      </c>
      <c r="O438" s="21"/>
      <c r="P438" s="1">
        <v>5151414.3</v>
      </c>
      <c r="Q438" s="1"/>
      <c r="R438" s="1">
        <v>37751.107799999998</v>
      </c>
      <c r="S438" s="1">
        <v>1332392.0422</v>
      </c>
      <c r="T438" s="1"/>
      <c r="U438" s="1">
        <f t="shared" si="71"/>
        <v>13937.930006411627</v>
      </c>
      <c r="V438" s="1">
        <f t="shared" si="71"/>
        <v>13937.930006411627</v>
      </c>
      <c r="W438" s="8">
        <v>2021</v>
      </c>
      <c r="X438" s="107"/>
      <c r="AD438" s="28">
        <f>+'Прил 2 оконч'!E438-'Приложение №1'!N438</f>
        <v>0</v>
      </c>
    </row>
    <row r="439" spans="1:30" ht="15" customHeight="1" x14ac:dyDescent="0.25">
      <c r="A439" s="5">
        <f t="shared" si="72"/>
        <v>414</v>
      </c>
      <c r="B439" s="23">
        <f t="shared" si="73"/>
        <v>83</v>
      </c>
      <c r="C439" s="3" t="s">
        <v>179</v>
      </c>
      <c r="D439" s="3" t="s">
        <v>180</v>
      </c>
      <c r="E439" s="6">
        <v>1974</v>
      </c>
      <c r="F439" s="6">
        <v>1986</v>
      </c>
      <c r="G439" s="6" t="s">
        <v>65</v>
      </c>
      <c r="H439" s="6">
        <v>2</v>
      </c>
      <c r="I439" s="6">
        <v>2</v>
      </c>
      <c r="J439" s="29">
        <v>535</v>
      </c>
      <c r="K439" s="29">
        <v>494.6</v>
      </c>
      <c r="L439" s="29">
        <v>0</v>
      </c>
      <c r="M439" s="7">
        <v>22</v>
      </c>
      <c r="N439" s="27">
        <f t="shared" si="74"/>
        <v>6657088.4800000004</v>
      </c>
      <c r="O439" s="21"/>
      <c r="P439" s="1">
        <v>6203340.5010000011</v>
      </c>
      <c r="Q439" s="1"/>
      <c r="R439" s="1">
        <v>120783.26119999999</v>
      </c>
      <c r="S439" s="1">
        <v>332964.71779999934</v>
      </c>
      <c r="T439" s="29">
        <v>0</v>
      </c>
      <c r="U439" s="1">
        <f t="shared" si="71"/>
        <v>13459.539991912658</v>
      </c>
      <c r="V439" s="1">
        <f t="shared" si="71"/>
        <v>13459.539991912658</v>
      </c>
      <c r="W439" s="8">
        <v>2021</v>
      </c>
      <c r="X439" s="107"/>
      <c r="AD439" s="28">
        <f>+'Прил 2 оконч'!E439-'Приложение №1'!N439</f>
        <v>0</v>
      </c>
    </row>
    <row r="440" spans="1:30" ht="15" customHeight="1" x14ac:dyDescent="0.25">
      <c r="A440" s="5">
        <f t="shared" si="72"/>
        <v>415</v>
      </c>
      <c r="B440" s="23">
        <f t="shared" si="73"/>
        <v>84</v>
      </c>
      <c r="C440" s="3" t="s">
        <v>181</v>
      </c>
      <c r="D440" s="3" t="s">
        <v>183</v>
      </c>
      <c r="E440" s="6">
        <v>1955</v>
      </c>
      <c r="F440" s="6">
        <v>2007</v>
      </c>
      <c r="G440" s="6" t="s">
        <v>65</v>
      </c>
      <c r="H440" s="6">
        <v>2</v>
      </c>
      <c r="I440" s="6">
        <v>2</v>
      </c>
      <c r="J440" s="29">
        <v>303.89999999999998</v>
      </c>
      <c r="K440" s="29">
        <v>261.10000000000002</v>
      </c>
      <c r="L440" s="29">
        <v>0</v>
      </c>
      <c r="M440" s="7">
        <v>12</v>
      </c>
      <c r="N440" s="27">
        <f t="shared" si="74"/>
        <v>90834.079999999987</v>
      </c>
      <c r="O440" s="21"/>
      <c r="P440" s="1">
        <v>3494.0329999999885</v>
      </c>
      <c r="Q440" s="1"/>
      <c r="R440" s="1">
        <v>64332.784200000002</v>
      </c>
      <c r="S440" s="1">
        <v>23007.262800000004</v>
      </c>
      <c r="T440" s="29">
        <v>0</v>
      </c>
      <c r="U440" s="1">
        <f t="shared" si="71"/>
        <v>347.8900038299501</v>
      </c>
      <c r="V440" s="1">
        <f t="shared" si="71"/>
        <v>347.8900038299501</v>
      </c>
      <c r="W440" s="8">
        <v>2021</v>
      </c>
      <c r="X440" s="107"/>
      <c r="AD440" s="28">
        <f>+'Прил 2 оконч'!E440-'Приложение №1'!N440</f>
        <v>0</v>
      </c>
    </row>
    <row r="441" spans="1:30" ht="15" customHeight="1" x14ac:dyDescent="0.25">
      <c r="A441" s="5">
        <f t="shared" si="72"/>
        <v>416</v>
      </c>
      <c r="B441" s="23">
        <f t="shared" si="73"/>
        <v>85</v>
      </c>
      <c r="C441" s="3" t="s">
        <v>181</v>
      </c>
      <c r="D441" s="3" t="s">
        <v>184</v>
      </c>
      <c r="E441" s="6">
        <v>1977</v>
      </c>
      <c r="F441" s="6">
        <v>1977</v>
      </c>
      <c r="G441" s="6" t="s">
        <v>65</v>
      </c>
      <c r="H441" s="6">
        <v>2</v>
      </c>
      <c r="I441" s="6">
        <v>2</v>
      </c>
      <c r="J441" s="29">
        <v>543.84</v>
      </c>
      <c r="K441" s="29">
        <v>502</v>
      </c>
      <c r="L441" s="29">
        <v>0</v>
      </c>
      <c r="M441" s="7">
        <v>23</v>
      </c>
      <c r="N441" s="27">
        <f t="shared" si="74"/>
        <v>1526792.8399999999</v>
      </c>
      <c r="O441" s="21"/>
      <c r="P441" s="1">
        <v>1101571.0090000001</v>
      </c>
      <c r="Q441" s="1"/>
      <c r="R441" s="1">
        <v>139428.46400000001</v>
      </c>
      <c r="S441" s="1">
        <v>285793.36699999985</v>
      </c>
      <c r="T441" s="29">
        <v>0</v>
      </c>
      <c r="U441" s="1">
        <f t="shared" si="71"/>
        <v>3041.4199999999996</v>
      </c>
      <c r="V441" s="1">
        <f t="shared" si="71"/>
        <v>3041.4199999999996</v>
      </c>
      <c r="W441" s="8">
        <v>2021</v>
      </c>
      <c r="X441" s="107"/>
      <c r="AD441" s="28">
        <f>+'Прил 2 оконч'!E441-'Приложение №1'!N441</f>
        <v>0</v>
      </c>
    </row>
    <row r="442" spans="1:30" ht="15" customHeight="1" x14ac:dyDescent="0.25">
      <c r="A442" s="5">
        <f t="shared" si="72"/>
        <v>417</v>
      </c>
      <c r="B442" s="23">
        <f t="shared" si="73"/>
        <v>86</v>
      </c>
      <c r="C442" s="3" t="s">
        <v>186</v>
      </c>
      <c r="D442" s="3" t="s">
        <v>189</v>
      </c>
      <c r="E442" s="6">
        <v>1962</v>
      </c>
      <c r="F442" s="6">
        <v>2016</v>
      </c>
      <c r="G442" s="6" t="s">
        <v>65</v>
      </c>
      <c r="H442" s="6">
        <v>2</v>
      </c>
      <c r="I442" s="6">
        <v>3</v>
      </c>
      <c r="J442" s="29">
        <v>672.54</v>
      </c>
      <c r="K442" s="29">
        <v>349.59</v>
      </c>
      <c r="L442" s="29">
        <v>238.75</v>
      </c>
      <c r="M442" s="7">
        <v>15</v>
      </c>
      <c r="N442" s="27">
        <f t="shared" si="74"/>
        <v>4212502.6399999997</v>
      </c>
      <c r="O442" s="21"/>
      <c r="P442" s="1">
        <v>3386961.5634999992</v>
      </c>
      <c r="Q442" s="1"/>
      <c r="R442" s="1">
        <v>148414.08398</v>
      </c>
      <c r="S442" s="1">
        <v>677126.99252000044</v>
      </c>
      <c r="T442" s="29">
        <v>0</v>
      </c>
      <c r="U442" s="1">
        <f t="shared" si="71"/>
        <v>7159.9800115579428</v>
      </c>
      <c r="V442" s="1">
        <f t="shared" si="71"/>
        <v>7159.9800115579428</v>
      </c>
      <c r="W442" s="8">
        <v>2021</v>
      </c>
      <c r="X442" s="107"/>
      <c r="AD442" s="28">
        <f>+'Прил 2 оконч'!E442-'Приложение №1'!N442</f>
        <v>0</v>
      </c>
    </row>
    <row r="443" spans="1:30" ht="15" customHeight="1" x14ac:dyDescent="0.25">
      <c r="A443" s="5">
        <f t="shared" si="72"/>
        <v>418</v>
      </c>
      <c r="B443" s="23">
        <f t="shared" si="73"/>
        <v>87</v>
      </c>
      <c r="C443" s="3" t="s">
        <v>186</v>
      </c>
      <c r="D443" s="3" t="s">
        <v>190</v>
      </c>
      <c r="E443" s="6">
        <v>1965</v>
      </c>
      <c r="F443" s="6">
        <v>2016</v>
      </c>
      <c r="G443" s="6" t="s">
        <v>65</v>
      </c>
      <c r="H443" s="6">
        <v>2</v>
      </c>
      <c r="I443" s="6">
        <v>2</v>
      </c>
      <c r="J443" s="29">
        <v>555.70000000000005</v>
      </c>
      <c r="K443" s="29">
        <v>510.2</v>
      </c>
      <c r="L443" s="29">
        <v>0</v>
      </c>
      <c r="M443" s="7">
        <v>33</v>
      </c>
      <c r="N443" s="27">
        <f t="shared" si="74"/>
        <v>2430317.29</v>
      </c>
      <c r="O443" s="21"/>
      <c r="P443" s="1">
        <v>1946733.0500000003</v>
      </c>
      <c r="Q443" s="1"/>
      <c r="R443" s="1">
        <v>140117.60440000001</v>
      </c>
      <c r="S443" s="1">
        <v>343466.63559999975</v>
      </c>
      <c r="T443" s="29">
        <v>0</v>
      </c>
      <c r="U443" s="1">
        <f t="shared" si="71"/>
        <v>4763.4599960799687</v>
      </c>
      <c r="V443" s="1">
        <f t="shared" si="71"/>
        <v>4763.4599960799687</v>
      </c>
      <c r="W443" s="8">
        <v>2021</v>
      </c>
      <c r="X443" s="107"/>
      <c r="AD443" s="28">
        <f>+'Прил 2 оконч'!E443-'Приложение №1'!N443</f>
        <v>0</v>
      </c>
    </row>
    <row r="444" spans="1:30" ht="15" customHeight="1" x14ac:dyDescent="0.25">
      <c r="A444" s="5">
        <f t="shared" si="72"/>
        <v>419</v>
      </c>
      <c r="B444" s="23">
        <f t="shared" si="73"/>
        <v>88</v>
      </c>
      <c r="C444" s="3" t="s">
        <v>186</v>
      </c>
      <c r="D444" s="3" t="s">
        <v>191</v>
      </c>
      <c r="E444" s="6">
        <v>1965</v>
      </c>
      <c r="F444" s="6">
        <v>2016</v>
      </c>
      <c r="G444" s="6" t="s">
        <v>65</v>
      </c>
      <c r="H444" s="6">
        <v>2</v>
      </c>
      <c r="I444" s="6">
        <v>2</v>
      </c>
      <c r="J444" s="29">
        <v>555.6</v>
      </c>
      <c r="K444" s="29">
        <v>503.4</v>
      </c>
      <c r="L444" s="29">
        <v>0</v>
      </c>
      <c r="M444" s="7">
        <v>26</v>
      </c>
      <c r="N444" s="27">
        <f t="shared" si="74"/>
        <v>2397925.7600000002</v>
      </c>
      <c r="O444" s="21"/>
      <c r="P444" s="1">
        <v>1938293.31</v>
      </c>
      <c r="Q444" s="1"/>
      <c r="R444" s="1">
        <v>120743.5748</v>
      </c>
      <c r="S444" s="1">
        <v>338888.87520000018</v>
      </c>
      <c r="T444" s="29">
        <v>0</v>
      </c>
      <c r="U444" s="1">
        <f t="shared" si="71"/>
        <v>4763.4599920540331</v>
      </c>
      <c r="V444" s="1">
        <f t="shared" si="71"/>
        <v>4763.4599920540331</v>
      </c>
      <c r="W444" s="8">
        <v>2021</v>
      </c>
      <c r="X444" s="107"/>
      <c r="AD444" s="28">
        <f>+'Прил 2 оконч'!E444-'Приложение №1'!N444</f>
        <v>0</v>
      </c>
    </row>
    <row r="445" spans="1:30" ht="15" customHeight="1" x14ac:dyDescent="0.25">
      <c r="A445" s="5">
        <f t="shared" si="72"/>
        <v>420</v>
      </c>
      <c r="B445" s="23">
        <f t="shared" si="73"/>
        <v>89</v>
      </c>
      <c r="C445" s="3" t="s">
        <v>186</v>
      </c>
      <c r="D445" s="3" t="s">
        <v>192</v>
      </c>
      <c r="E445" s="6">
        <v>1965</v>
      </c>
      <c r="F445" s="6">
        <v>2016</v>
      </c>
      <c r="G445" s="6" t="s">
        <v>65</v>
      </c>
      <c r="H445" s="6">
        <v>2</v>
      </c>
      <c r="I445" s="6">
        <v>2</v>
      </c>
      <c r="J445" s="29">
        <v>548.9</v>
      </c>
      <c r="K445" s="29">
        <v>502.9</v>
      </c>
      <c r="L445" s="29">
        <v>0</v>
      </c>
      <c r="M445" s="7">
        <v>31</v>
      </c>
      <c r="N445" s="27">
        <f t="shared" si="74"/>
        <v>2395544.0300000003</v>
      </c>
      <c r="O445" s="21"/>
      <c r="P445" s="1">
        <v>1971017.5200000005</v>
      </c>
      <c r="Q445" s="1"/>
      <c r="R445" s="1">
        <v>85974.233800000002</v>
      </c>
      <c r="S445" s="1">
        <v>338552.27619999979</v>
      </c>
      <c r="T445" s="29">
        <v>0</v>
      </c>
      <c r="U445" s="1">
        <f t="shared" si="71"/>
        <v>4763.4599920461333</v>
      </c>
      <c r="V445" s="1">
        <f t="shared" si="71"/>
        <v>4763.4599920461333</v>
      </c>
      <c r="W445" s="8">
        <v>2021</v>
      </c>
      <c r="X445" s="107"/>
      <c r="AD445" s="28">
        <f>+'Прил 2 оконч'!E445-'Приложение №1'!N445</f>
        <v>0</v>
      </c>
    </row>
    <row r="446" spans="1:30" ht="15" customHeight="1" x14ac:dyDescent="0.25">
      <c r="A446" s="5">
        <f t="shared" ref="A446:A475" si="75">+A445+1</f>
        <v>421</v>
      </c>
      <c r="B446" s="23">
        <f t="shared" ref="B446:B475" si="76">+B445+1</f>
        <v>90</v>
      </c>
      <c r="C446" s="3" t="s">
        <v>186</v>
      </c>
      <c r="D446" s="3" t="s">
        <v>196</v>
      </c>
      <c r="E446" s="6">
        <v>1965</v>
      </c>
      <c r="F446" s="6">
        <v>2009</v>
      </c>
      <c r="G446" s="6" t="s">
        <v>65</v>
      </c>
      <c r="H446" s="6">
        <v>2</v>
      </c>
      <c r="I446" s="6">
        <v>2</v>
      </c>
      <c r="J446" s="29">
        <v>548.6</v>
      </c>
      <c r="K446" s="29">
        <v>505.4</v>
      </c>
      <c r="L446" s="29">
        <v>0</v>
      </c>
      <c r="M446" s="7">
        <v>24</v>
      </c>
      <c r="N446" s="27">
        <f t="shared" si="74"/>
        <v>2407452.6799999997</v>
      </c>
      <c r="O446" s="21"/>
      <c r="P446" s="1">
        <v>1938390.4599999995</v>
      </c>
      <c r="Q446" s="1"/>
      <c r="R446" s="1">
        <v>128826.9388</v>
      </c>
      <c r="S446" s="1">
        <v>340235.2812000002</v>
      </c>
      <c r="T446" s="29">
        <v>0</v>
      </c>
      <c r="U446" s="1">
        <f t="shared" si="71"/>
        <v>4763.4599920854762</v>
      </c>
      <c r="V446" s="1">
        <f t="shared" si="71"/>
        <v>4763.4599920854762</v>
      </c>
      <c r="W446" s="8">
        <v>2021</v>
      </c>
      <c r="X446" s="107"/>
      <c r="AD446" s="28">
        <f>+'Прил 2 оконч'!E446-'Приложение №1'!N446</f>
        <v>0</v>
      </c>
    </row>
    <row r="447" spans="1:30" ht="15" customHeight="1" x14ac:dyDescent="0.25">
      <c r="A447" s="5">
        <f t="shared" si="75"/>
        <v>422</v>
      </c>
      <c r="B447" s="23">
        <f t="shared" si="76"/>
        <v>91</v>
      </c>
      <c r="C447" s="3" t="s">
        <v>186</v>
      </c>
      <c r="D447" s="3" t="s">
        <v>197</v>
      </c>
      <c r="E447" s="6">
        <v>1969</v>
      </c>
      <c r="F447" s="6">
        <v>2017</v>
      </c>
      <c r="G447" s="6" t="s">
        <v>50</v>
      </c>
      <c r="H447" s="6">
        <v>3</v>
      </c>
      <c r="I447" s="6">
        <v>4</v>
      </c>
      <c r="J447" s="29">
        <v>2714.3</v>
      </c>
      <c r="K447" s="29">
        <v>1853.65</v>
      </c>
      <c r="L447" s="29">
        <v>0</v>
      </c>
      <c r="M447" s="7">
        <v>91</v>
      </c>
      <c r="N447" s="27">
        <f t="shared" si="74"/>
        <v>11452998.959999999</v>
      </c>
      <c r="O447" s="21"/>
      <c r="P447" s="1">
        <v>6115146.2634999985</v>
      </c>
      <c r="Q447" s="1"/>
      <c r="R447" s="1">
        <v>670683.3493</v>
      </c>
      <c r="S447" s="1">
        <v>4667169.3472000007</v>
      </c>
      <c r="T447" s="1"/>
      <c r="U447" s="1">
        <f t="shared" si="71"/>
        <v>6178.6199983815704</v>
      </c>
      <c r="V447" s="1">
        <f t="shared" si="71"/>
        <v>6178.6199983815704</v>
      </c>
      <c r="W447" s="8">
        <v>2021</v>
      </c>
      <c r="X447" s="107"/>
      <c r="AD447" s="28">
        <f>+'Прил 2 оконч'!E447-'Приложение №1'!N447</f>
        <v>0</v>
      </c>
    </row>
    <row r="448" spans="1:30" ht="15" customHeight="1" x14ac:dyDescent="0.25">
      <c r="A448" s="5">
        <f t="shared" si="75"/>
        <v>423</v>
      </c>
      <c r="B448" s="23">
        <f t="shared" si="76"/>
        <v>92</v>
      </c>
      <c r="C448" s="3" t="s">
        <v>186</v>
      </c>
      <c r="D448" s="3" t="s">
        <v>198</v>
      </c>
      <c r="E448" s="6">
        <v>1962</v>
      </c>
      <c r="F448" s="6">
        <v>2016</v>
      </c>
      <c r="G448" s="6" t="s">
        <v>65</v>
      </c>
      <c r="H448" s="6">
        <v>2</v>
      </c>
      <c r="I448" s="6">
        <v>3</v>
      </c>
      <c r="J448" s="29">
        <v>604.95000000000005</v>
      </c>
      <c r="K448" s="29">
        <v>542.54999999999995</v>
      </c>
      <c r="L448" s="29">
        <v>0</v>
      </c>
      <c r="M448" s="7">
        <v>27</v>
      </c>
      <c r="N448" s="27">
        <f t="shared" si="74"/>
        <v>2638990.33</v>
      </c>
      <c r="O448" s="21"/>
      <c r="P448" s="1">
        <v>2137942.06</v>
      </c>
      <c r="Q448" s="1"/>
      <c r="R448" s="1">
        <v>135803.6061</v>
      </c>
      <c r="S448" s="1">
        <v>365244.66390000028</v>
      </c>
      <c r="T448" s="29">
        <v>0</v>
      </c>
      <c r="U448" s="1">
        <f t="shared" si="71"/>
        <v>4864.0500046078705</v>
      </c>
      <c r="V448" s="1">
        <f t="shared" si="71"/>
        <v>4864.0500046078705</v>
      </c>
      <c r="W448" s="8">
        <v>2021</v>
      </c>
      <c r="X448" s="107"/>
      <c r="AD448" s="28">
        <f>+'Прил 2 оконч'!E448-'Приложение №1'!N448</f>
        <v>0</v>
      </c>
    </row>
    <row r="449" spans="1:30" ht="15" customHeight="1" x14ac:dyDescent="0.25">
      <c r="A449" s="5">
        <f t="shared" si="75"/>
        <v>424</v>
      </c>
      <c r="B449" s="23">
        <f t="shared" si="76"/>
        <v>93</v>
      </c>
      <c r="C449" s="3" t="s">
        <v>186</v>
      </c>
      <c r="D449" s="3" t="s">
        <v>199</v>
      </c>
      <c r="E449" s="6">
        <v>1965</v>
      </c>
      <c r="F449" s="6">
        <v>2016</v>
      </c>
      <c r="G449" s="6" t="s">
        <v>65</v>
      </c>
      <c r="H449" s="6">
        <v>2</v>
      </c>
      <c r="I449" s="6">
        <v>2</v>
      </c>
      <c r="J449" s="29">
        <v>552.79999999999995</v>
      </c>
      <c r="K449" s="29">
        <v>500.8</v>
      </c>
      <c r="L449" s="29">
        <v>0</v>
      </c>
      <c r="M449" s="7">
        <v>23</v>
      </c>
      <c r="N449" s="27">
        <f t="shared" si="74"/>
        <v>1149801.75</v>
      </c>
      <c r="O449" s="21"/>
      <c r="P449" s="1">
        <v>676424.97</v>
      </c>
      <c r="Q449" s="1"/>
      <c r="R449" s="1">
        <v>136238.2176</v>
      </c>
      <c r="S449" s="1">
        <v>337138.56240000005</v>
      </c>
      <c r="T449" s="29">
        <v>0</v>
      </c>
      <c r="U449" s="1">
        <f t="shared" si="71"/>
        <v>2295.9300119808308</v>
      </c>
      <c r="V449" s="1">
        <f t="shared" si="71"/>
        <v>2295.9300119808308</v>
      </c>
      <c r="W449" s="8">
        <v>2021</v>
      </c>
      <c r="X449" s="107"/>
      <c r="AD449" s="28">
        <f>+'Прил 2 оконч'!E449-'Приложение №1'!N449</f>
        <v>0</v>
      </c>
    </row>
    <row r="450" spans="1:30" ht="15" customHeight="1" x14ac:dyDescent="0.25">
      <c r="A450" s="5">
        <f t="shared" si="75"/>
        <v>425</v>
      </c>
      <c r="B450" s="23">
        <f t="shared" si="76"/>
        <v>94</v>
      </c>
      <c r="C450" s="3" t="s">
        <v>186</v>
      </c>
      <c r="D450" s="3" t="s">
        <v>200</v>
      </c>
      <c r="E450" s="6">
        <v>1965</v>
      </c>
      <c r="F450" s="6">
        <v>2016</v>
      </c>
      <c r="G450" s="6" t="s">
        <v>65</v>
      </c>
      <c r="H450" s="6">
        <v>2</v>
      </c>
      <c r="I450" s="6">
        <v>2</v>
      </c>
      <c r="J450" s="29">
        <v>547.79999999999995</v>
      </c>
      <c r="K450" s="29">
        <v>505.4</v>
      </c>
      <c r="L450" s="29">
        <v>0</v>
      </c>
      <c r="M450" s="7">
        <v>23</v>
      </c>
      <c r="N450" s="27">
        <f t="shared" si="74"/>
        <v>1160363.02</v>
      </c>
      <c r="O450" s="21"/>
      <c r="P450" s="1">
        <v>691304.84</v>
      </c>
      <c r="Q450" s="1"/>
      <c r="R450" s="1">
        <v>128822.8988</v>
      </c>
      <c r="S450" s="1">
        <v>340235.28120000008</v>
      </c>
      <c r="T450" s="29">
        <v>0</v>
      </c>
      <c r="U450" s="1">
        <f t="shared" si="71"/>
        <v>2295.9299960427384</v>
      </c>
      <c r="V450" s="1">
        <f t="shared" si="71"/>
        <v>2295.9299960427384</v>
      </c>
      <c r="W450" s="8">
        <v>2021</v>
      </c>
      <c r="X450" s="107"/>
      <c r="AD450" s="28">
        <f>+'Прил 2 оконч'!E450-'Приложение №1'!N450</f>
        <v>0</v>
      </c>
    </row>
    <row r="451" spans="1:30" ht="15" customHeight="1" x14ac:dyDescent="0.25">
      <c r="A451" s="5">
        <f t="shared" si="75"/>
        <v>426</v>
      </c>
      <c r="B451" s="23">
        <f t="shared" si="76"/>
        <v>95</v>
      </c>
      <c r="C451" s="3" t="s">
        <v>186</v>
      </c>
      <c r="D451" s="3" t="s">
        <v>201</v>
      </c>
      <c r="E451" s="6">
        <v>1965</v>
      </c>
      <c r="F451" s="6">
        <v>2016</v>
      </c>
      <c r="G451" s="6" t="s">
        <v>65</v>
      </c>
      <c r="H451" s="6">
        <v>2</v>
      </c>
      <c r="I451" s="6">
        <v>2</v>
      </c>
      <c r="J451" s="29">
        <v>548.79999999999995</v>
      </c>
      <c r="K451" s="29">
        <v>505.4</v>
      </c>
      <c r="L451" s="29">
        <v>0</v>
      </c>
      <c r="M451" s="7">
        <v>28</v>
      </c>
      <c r="N451" s="27">
        <f t="shared" si="74"/>
        <v>1160363.02</v>
      </c>
      <c r="O451" s="21"/>
      <c r="P451" s="1">
        <v>711819.96000000008</v>
      </c>
      <c r="Q451" s="1"/>
      <c r="R451" s="1">
        <v>108307.7788</v>
      </c>
      <c r="S451" s="1">
        <v>340235.28119999997</v>
      </c>
      <c r="T451" s="29">
        <v>0</v>
      </c>
      <c r="U451" s="1">
        <f t="shared" si="71"/>
        <v>2295.9299960427384</v>
      </c>
      <c r="V451" s="1">
        <f t="shared" si="71"/>
        <v>2295.9299960427384</v>
      </c>
      <c r="W451" s="8">
        <v>2021</v>
      </c>
      <c r="X451" s="107"/>
      <c r="AD451" s="28">
        <f>+'Прил 2 оконч'!E451-'Приложение №1'!N451</f>
        <v>0</v>
      </c>
    </row>
    <row r="452" spans="1:30" ht="15" customHeight="1" x14ac:dyDescent="0.25">
      <c r="A452" s="5">
        <f t="shared" si="75"/>
        <v>427</v>
      </c>
      <c r="B452" s="23">
        <f t="shared" si="76"/>
        <v>96</v>
      </c>
      <c r="C452" s="3" t="s">
        <v>186</v>
      </c>
      <c r="D452" s="3" t="s">
        <v>202</v>
      </c>
      <c r="E452" s="6">
        <v>1965</v>
      </c>
      <c r="F452" s="6">
        <v>2016</v>
      </c>
      <c r="G452" s="6" t="s">
        <v>65</v>
      </c>
      <c r="H452" s="6">
        <v>2</v>
      </c>
      <c r="I452" s="6">
        <v>2</v>
      </c>
      <c r="J452" s="29">
        <v>550.79999999999995</v>
      </c>
      <c r="K452" s="29">
        <v>508.7</v>
      </c>
      <c r="L452" s="29">
        <v>0</v>
      </c>
      <c r="M452" s="7">
        <v>28</v>
      </c>
      <c r="N452" s="27">
        <f t="shared" si="74"/>
        <v>1167939.5899999999</v>
      </c>
      <c r="O452" s="21"/>
      <c r="P452" s="1">
        <v>705088.02999999968</v>
      </c>
      <c r="Q452" s="1"/>
      <c r="R452" s="1">
        <v>120394.72139999999</v>
      </c>
      <c r="S452" s="1">
        <v>342456.83860000008</v>
      </c>
      <c r="T452" s="29">
        <v>0</v>
      </c>
      <c r="U452" s="1">
        <f t="shared" si="71"/>
        <v>2295.9299980342048</v>
      </c>
      <c r="V452" s="1">
        <f t="shared" si="71"/>
        <v>2295.9299980342048</v>
      </c>
      <c r="W452" s="8">
        <v>2021</v>
      </c>
      <c r="X452" s="107"/>
      <c r="AD452" s="28">
        <f>+'Прил 2 оконч'!E452-'Приложение №1'!N452</f>
        <v>0</v>
      </c>
    </row>
    <row r="453" spans="1:30" ht="15" customHeight="1" x14ac:dyDescent="0.25">
      <c r="A453" s="5">
        <f t="shared" si="75"/>
        <v>428</v>
      </c>
      <c r="B453" s="23">
        <f t="shared" si="76"/>
        <v>97</v>
      </c>
      <c r="C453" s="3" t="s">
        <v>186</v>
      </c>
      <c r="D453" s="3" t="s">
        <v>203</v>
      </c>
      <c r="E453" s="6">
        <v>1965</v>
      </c>
      <c r="F453" s="6">
        <v>2016</v>
      </c>
      <c r="G453" s="6" t="s">
        <v>65</v>
      </c>
      <c r="H453" s="6">
        <v>2</v>
      </c>
      <c r="I453" s="6">
        <v>2</v>
      </c>
      <c r="J453" s="29">
        <v>555</v>
      </c>
      <c r="K453" s="29">
        <v>511.8</v>
      </c>
      <c r="L453" s="29">
        <v>0</v>
      </c>
      <c r="M453" s="7">
        <v>26</v>
      </c>
      <c r="N453" s="27">
        <f t="shared" si="74"/>
        <v>1175056.9799999997</v>
      </c>
      <c r="O453" s="21"/>
      <c r="P453" s="1">
        <v>708248.36999999965</v>
      </c>
      <c r="Q453" s="1"/>
      <c r="R453" s="1">
        <v>122264.84960000002</v>
      </c>
      <c r="S453" s="1">
        <v>344543.76039999997</v>
      </c>
      <c r="T453" s="29">
        <v>0</v>
      </c>
      <c r="U453" s="1">
        <f t="shared" si="71"/>
        <v>2295.9300117233288</v>
      </c>
      <c r="V453" s="1">
        <f t="shared" si="71"/>
        <v>2295.9300117233288</v>
      </c>
      <c r="W453" s="8">
        <v>2021</v>
      </c>
      <c r="X453" s="107"/>
      <c r="AD453" s="28">
        <f>+'Прил 2 оконч'!E453-'Приложение №1'!N453</f>
        <v>0</v>
      </c>
    </row>
    <row r="454" spans="1:30" ht="15" customHeight="1" x14ac:dyDescent="0.25">
      <c r="A454" s="5">
        <f t="shared" si="75"/>
        <v>429</v>
      </c>
      <c r="B454" s="23">
        <f t="shared" si="76"/>
        <v>98</v>
      </c>
      <c r="C454" s="3" t="s">
        <v>186</v>
      </c>
      <c r="D454" s="3" t="s">
        <v>204</v>
      </c>
      <c r="E454" s="6">
        <v>1965</v>
      </c>
      <c r="F454" s="6">
        <v>2016</v>
      </c>
      <c r="G454" s="6" t="s">
        <v>65</v>
      </c>
      <c r="H454" s="6">
        <v>2</v>
      </c>
      <c r="I454" s="6">
        <v>2</v>
      </c>
      <c r="J454" s="29">
        <v>548.79999999999995</v>
      </c>
      <c r="K454" s="29">
        <v>504.8</v>
      </c>
      <c r="L454" s="29">
        <v>0</v>
      </c>
      <c r="M454" s="7">
        <v>24</v>
      </c>
      <c r="N454" s="27">
        <f t="shared" si="74"/>
        <v>1158985.47</v>
      </c>
      <c r="O454" s="21"/>
      <c r="P454" s="1">
        <v>716194.44000000018</v>
      </c>
      <c r="Q454" s="1"/>
      <c r="R454" s="1">
        <v>102959.66560000001</v>
      </c>
      <c r="S454" s="1">
        <v>339831.3643999999</v>
      </c>
      <c r="T454" s="29">
        <v>0</v>
      </c>
      <c r="U454" s="1">
        <f t="shared" si="71"/>
        <v>2295.9300118858955</v>
      </c>
      <c r="V454" s="1">
        <f t="shared" si="71"/>
        <v>2295.9300118858955</v>
      </c>
      <c r="W454" s="8">
        <v>2021</v>
      </c>
      <c r="X454" s="107"/>
      <c r="AD454" s="28">
        <f>+'Прил 2 оконч'!E454-'Приложение №1'!N454</f>
        <v>0</v>
      </c>
    </row>
    <row r="455" spans="1:30" ht="15" customHeight="1" x14ac:dyDescent="0.25">
      <c r="A455" s="5">
        <f t="shared" si="75"/>
        <v>430</v>
      </c>
      <c r="B455" s="23">
        <f t="shared" si="76"/>
        <v>99</v>
      </c>
      <c r="C455" s="3" t="s">
        <v>205</v>
      </c>
      <c r="D455" s="3" t="s">
        <v>206</v>
      </c>
      <c r="E455" s="6">
        <v>1979</v>
      </c>
      <c r="F455" s="6">
        <v>1979</v>
      </c>
      <c r="G455" s="6" t="s">
        <v>65</v>
      </c>
      <c r="H455" s="6">
        <v>2</v>
      </c>
      <c r="I455" s="6">
        <v>2</v>
      </c>
      <c r="J455" s="29">
        <v>593.9</v>
      </c>
      <c r="K455" s="29">
        <v>484.7</v>
      </c>
      <c r="L455" s="29">
        <v>0</v>
      </c>
      <c r="M455" s="7">
        <v>21</v>
      </c>
      <c r="N455" s="27">
        <f t="shared" si="74"/>
        <v>8668243.9399999995</v>
      </c>
      <c r="O455" s="21"/>
      <c r="P455" s="1">
        <v>8531647.0912046451</v>
      </c>
      <c r="Q455" s="1"/>
      <c r="R455" s="1">
        <v>89005.853399999993</v>
      </c>
      <c r="S455" s="1">
        <v>47590.995395355305</v>
      </c>
      <c r="T455" s="29">
        <v>0</v>
      </c>
      <c r="U455" s="1">
        <f t="shared" si="71"/>
        <v>17883.730018568185</v>
      </c>
      <c r="V455" s="1">
        <f t="shared" si="71"/>
        <v>17883.730018568185</v>
      </c>
      <c r="W455" s="8">
        <v>2021</v>
      </c>
      <c r="X455" s="107"/>
      <c r="AD455" s="28">
        <f>+'Прил 2 оконч'!E455-'Приложение №1'!N455</f>
        <v>0</v>
      </c>
    </row>
    <row r="456" spans="1:30" ht="15" customHeight="1" x14ac:dyDescent="0.25">
      <c r="A456" s="5">
        <f t="shared" si="75"/>
        <v>431</v>
      </c>
      <c r="B456" s="23">
        <f t="shared" si="76"/>
        <v>100</v>
      </c>
      <c r="C456" s="3" t="s">
        <v>205</v>
      </c>
      <c r="D456" s="3" t="s">
        <v>207</v>
      </c>
      <c r="E456" s="6">
        <v>1979</v>
      </c>
      <c r="F456" s="6">
        <v>1979</v>
      </c>
      <c r="G456" s="6" t="s">
        <v>65</v>
      </c>
      <c r="H456" s="6">
        <v>2</v>
      </c>
      <c r="I456" s="6">
        <v>2</v>
      </c>
      <c r="J456" s="29">
        <v>548.6</v>
      </c>
      <c r="K456" s="29">
        <v>501.2</v>
      </c>
      <c r="L456" s="29">
        <v>0</v>
      </c>
      <c r="M456" s="7">
        <v>28</v>
      </c>
      <c r="N456" s="27">
        <f t="shared" si="74"/>
        <v>8963325.4800000004</v>
      </c>
      <c r="O456" s="21"/>
      <c r="P456" s="1">
        <v>8882534.1551745422</v>
      </c>
      <c r="Q456" s="1"/>
      <c r="R456" s="1">
        <v>80791.324825457297</v>
      </c>
      <c r="S456" s="1">
        <v>0</v>
      </c>
      <c r="T456" s="29">
        <v>0</v>
      </c>
      <c r="U456" s="1">
        <f t="shared" si="71"/>
        <v>17883.730007980848</v>
      </c>
      <c r="V456" s="1">
        <f t="shared" si="71"/>
        <v>17883.730007980848</v>
      </c>
      <c r="W456" s="8">
        <v>2021</v>
      </c>
      <c r="X456" s="107"/>
      <c r="AD456" s="28">
        <f>+'Прил 2 оконч'!E456-'Приложение №1'!N456</f>
        <v>0</v>
      </c>
    </row>
    <row r="457" spans="1:30" ht="15" customHeight="1" x14ac:dyDescent="0.25">
      <c r="A457" s="5">
        <f t="shared" si="75"/>
        <v>432</v>
      </c>
      <c r="B457" s="23">
        <f t="shared" si="76"/>
        <v>101</v>
      </c>
      <c r="C457" s="3" t="s">
        <v>205</v>
      </c>
      <c r="D457" s="3" t="s">
        <v>208</v>
      </c>
      <c r="E457" s="6">
        <v>1979</v>
      </c>
      <c r="F457" s="6">
        <v>1979</v>
      </c>
      <c r="G457" s="6" t="s">
        <v>65</v>
      </c>
      <c r="H457" s="6">
        <v>2</v>
      </c>
      <c r="I457" s="6">
        <v>2</v>
      </c>
      <c r="J457" s="29">
        <v>399.23</v>
      </c>
      <c r="K457" s="29">
        <v>379.49</v>
      </c>
      <c r="L457" s="29">
        <v>0</v>
      </c>
      <c r="M457" s="7">
        <v>15</v>
      </c>
      <c r="N457" s="27">
        <f t="shared" si="74"/>
        <v>6786696.7000000011</v>
      </c>
      <c r="O457" s="21"/>
      <c r="P457" s="1">
        <v>6724718.1072130194</v>
      </c>
      <c r="Q457" s="1"/>
      <c r="R457" s="1">
        <v>61978.592786981724</v>
      </c>
      <c r="S457" s="1">
        <v>0</v>
      </c>
      <c r="T457" s="29">
        <v>0</v>
      </c>
      <c r="U457" s="1">
        <f t="shared" si="71"/>
        <v>17883.730006060767</v>
      </c>
      <c r="V457" s="1">
        <f t="shared" si="71"/>
        <v>17883.730006060767</v>
      </c>
      <c r="W457" s="8">
        <v>2021</v>
      </c>
      <c r="X457" s="107"/>
      <c r="AD457" s="28">
        <f>+'Прил 2 оконч'!E457-'Приложение №1'!N457</f>
        <v>0</v>
      </c>
    </row>
    <row r="458" spans="1:30" ht="15" customHeight="1" x14ac:dyDescent="0.25">
      <c r="A458" s="5">
        <f t="shared" si="75"/>
        <v>433</v>
      </c>
      <c r="B458" s="23">
        <f t="shared" si="76"/>
        <v>102</v>
      </c>
      <c r="C458" s="3" t="s">
        <v>210</v>
      </c>
      <c r="D458" s="3" t="s">
        <v>211</v>
      </c>
      <c r="E458" s="6">
        <v>1989</v>
      </c>
      <c r="F458" s="6">
        <v>2012</v>
      </c>
      <c r="G458" s="6" t="s">
        <v>65</v>
      </c>
      <c r="H458" s="6">
        <v>2</v>
      </c>
      <c r="I458" s="6">
        <v>2</v>
      </c>
      <c r="J458" s="29">
        <v>910.68</v>
      </c>
      <c r="K458" s="29">
        <v>834.52</v>
      </c>
      <c r="L458" s="29">
        <v>0</v>
      </c>
      <c r="M458" s="7">
        <v>46</v>
      </c>
      <c r="N458" s="27">
        <f t="shared" si="74"/>
        <v>11849791.770000001</v>
      </c>
      <c r="O458" s="21"/>
      <c r="P458" s="1">
        <v>11120298.120000001</v>
      </c>
      <c r="Q458" s="1"/>
      <c r="R458" s="1">
        <v>167694.78344</v>
      </c>
      <c r="S458" s="1">
        <v>561798.86656000034</v>
      </c>
      <c r="T458" s="29">
        <v>0</v>
      </c>
      <c r="U458" s="1">
        <f t="shared" ref="U458:V472" si="77">$N458/($K458+$L458)</f>
        <v>14199.529993289558</v>
      </c>
      <c r="V458" s="1">
        <f t="shared" si="77"/>
        <v>14199.529993289558</v>
      </c>
      <c r="W458" s="8">
        <v>2021</v>
      </c>
      <c r="X458" s="107"/>
      <c r="AD458" s="28">
        <f>+'Прил 2 оконч'!E458-'Приложение №1'!N458</f>
        <v>0</v>
      </c>
    </row>
    <row r="459" spans="1:30" ht="15" customHeight="1" x14ac:dyDescent="0.25">
      <c r="A459" s="5">
        <f t="shared" si="75"/>
        <v>434</v>
      </c>
      <c r="B459" s="23">
        <f t="shared" si="76"/>
        <v>103</v>
      </c>
      <c r="C459" s="3" t="s">
        <v>212</v>
      </c>
      <c r="D459" s="3" t="s">
        <v>213</v>
      </c>
      <c r="E459" s="6">
        <v>1987</v>
      </c>
      <c r="F459" s="6">
        <v>2012</v>
      </c>
      <c r="G459" s="6" t="s">
        <v>50</v>
      </c>
      <c r="H459" s="6">
        <v>5</v>
      </c>
      <c r="I459" s="6">
        <v>2</v>
      </c>
      <c r="J459" s="29">
        <v>1665.4</v>
      </c>
      <c r="K459" s="29">
        <v>1290.9000000000001</v>
      </c>
      <c r="L459" s="29">
        <v>0</v>
      </c>
      <c r="M459" s="7">
        <v>31</v>
      </c>
      <c r="N459" s="27">
        <f t="shared" si="74"/>
        <v>5871064.8399999999</v>
      </c>
      <c r="O459" s="21"/>
      <c r="P459" s="1">
        <v>5226694.2896482255</v>
      </c>
      <c r="Q459" s="1"/>
      <c r="R459" s="1">
        <v>177727.16380000004</v>
      </c>
      <c r="S459" s="1">
        <v>466643.38655177428</v>
      </c>
      <c r="T459" s="1"/>
      <c r="U459" s="1">
        <f t="shared" si="77"/>
        <v>4548.0400030986129</v>
      </c>
      <c r="V459" s="1">
        <f t="shared" si="77"/>
        <v>4548.0400030986129</v>
      </c>
      <c r="W459" s="8">
        <v>2021</v>
      </c>
      <c r="X459" s="107"/>
      <c r="AD459" s="28">
        <f>+'Прил 2 оконч'!E459-'Приложение №1'!N459</f>
        <v>0</v>
      </c>
    </row>
    <row r="460" spans="1:30" ht="15" customHeight="1" x14ac:dyDescent="0.25">
      <c r="A460" s="5">
        <f t="shared" si="75"/>
        <v>435</v>
      </c>
      <c r="B460" s="23">
        <f t="shared" si="76"/>
        <v>104</v>
      </c>
      <c r="C460" s="3" t="s">
        <v>212</v>
      </c>
      <c r="D460" s="3" t="s">
        <v>214</v>
      </c>
      <c r="E460" s="6">
        <v>1985</v>
      </c>
      <c r="F460" s="6">
        <v>2012</v>
      </c>
      <c r="G460" s="6" t="s">
        <v>50</v>
      </c>
      <c r="H460" s="6">
        <v>5</v>
      </c>
      <c r="I460" s="6">
        <v>4</v>
      </c>
      <c r="J460" s="29">
        <v>3410</v>
      </c>
      <c r="K460" s="29">
        <v>2517.1</v>
      </c>
      <c r="L460" s="29">
        <v>0</v>
      </c>
      <c r="M460" s="7">
        <v>80</v>
      </c>
      <c r="N460" s="27">
        <f t="shared" si="74"/>
        <v>11447871.48</v>
      </c>
      <c r="O460" s="21"/>
      <c r="P460" s="1">
        <v>7778680.0100000007</v>
      </c>
      <c r="Q460" s="1"/>
      <c r="R460" s="1">
        <v>285262.46220000018</v>
      </c>
      <c r="S460" s="1">
        <v>3383929.0077999998</v>
      </c>
      <c r="T460" s="1"/>
      <c r="U460" s="1">
        <f t="shared" si="77"/>
        <v>4548.0399984108699</v>
      </c>
      <c r="V460" s="1">
        <f t="shared" si="77"/>
        <v>4548.0399984108699</v>
      </c>
      <c r="W460" s="8">
        <v>2021</v>
      </c>
      <c r="X460" s="107"/>
      <c r="AD460" s="28">
        <f>+'Прил 2 оконч'!E460-'Приложение №1'!N460</f>
        <v>0</v>
      </c>
    </row>
    <row r="461" spans="1:30" ht="15" customHeight="1" x14ac:dyDescent="0.25">
      <c r="A461" s="5">
        <f t="shared" si="75"/>
        <v>436</v>
      </c>
      <c r="B461" s="23">
        <f t="shared" si="76"/>
        <v>105</v>
      </c>
      <c r="C461" s="3" t="s">
        <v>212</v>
      </c>
      <c r="D461" s="3" t="s">
        <v>215</v>
      </c>
      <c r="E461" s="6">
        <v>1982</v>
      </c>
      <c r="F461" s="6">
        <v>1982</v>
      </c>
      <c r="G461" s="6" t="s">
        <v>65</v>
      </c>
      <c r="H461" s="6">
        <v>2</v>
      </c>
      <c r="I461" s="6">
        <v>1</v>
      </c>
      <c r="J461" s="29">
        <v>279.10000000000002</v>
      </c>
      <c r="K461" s="29">
        <v>249.7</v>
      </c>
      <c r="L461" s="29">
        <v>0</v>
      </c>
      <c r="M461" s="7">
        <v>11</v>
      </c>
      <c r="N461" s="27">
        <f t="shared" si="74"/>
        <v>2683450.9999999995</v>
      </c>
      <c r="O461" s="21"/>
      <c r="P461" s="1">
        <v>2631429.5799999996</v>
      </c>
      <c r="Q461" s="1"/>
      <c r="R461" s="1">
        <v>10243.040000000001</v>
      </c>
      <c r="S461" s="1">
        <v>41778.379999999997</v>
      </c>
      <c r="T461" s="29">
        <v>0</v>
      </c>
      <c r="U461" s="1">
        <f t="shared" si="77"/>
        <v>10746.700040048056</v>
      </c>
      <c r="V461" s="1">
        <f t="shared" si="77"/>
        <v>10746.700040048056</v>
      </c>
      <c r="W461" s="8">
        <v>2021</v>
      </c>
      <c r="X461" s="107"/>
      <c r="AD461" s="28">
        <f>+'Прил 2 оконч'!E461-'Приложение №1'!N461</f>
        <v>0</v>
      </c>
    </row>
    <row r="462" spans="1:30" ht="15" customHeight="1" x14ac:dyDescent="0.25">
      <c r="A462" s="5">
        <f t="shared" si="75"/>
        <v>437</v>
      </c>
      <c r="B462" s="23">
        <f t="shared" si="76"/>
        <v>106</v>
      </c>
      <c r="C462" s="3" t="s">
        <v>212</v>
      </c>
      <c r="D462" s="3" t="s">
        <v>216</v>
      </c>
      <c r="E462" s="6">
        <v>1976</v>
      </c>
      <c r="F462" s="6">
        <v>1976</v>
      </c>
      <c r="G462" s="6" t="s">
        <v>50</v>
      </c>
      <c r="H462" s="6">
        <v>3</v>
      </c>
      <c r="I462" s="6">
        <v>4</v>
      </c>
      <c r="J462" s="29">
        <v>2192.3000000000002</v>
      </c>
      <c r="K462" s="29">
        <v>2028.5</v>
      </c>
      <c r="L462" s="29">
        <v>0</v>
      </c>
      <c r="M462" s="7">
        <v>85</v>
      </c>
      <c r="N462" s="27">
        <f t="shared" si="74"/>
        <v>62612228.700000003</v>
      </c>
      <c r="O462" s="21"/>
      <c r="P462" s="1">
        <v>56485073.583000004</v>
      </c>
      <c r="Q462" s="1"/>
      <c r="R462" s="1">
        <v>350798.51700000005</v>
      </c>
      <c r="S462" s="1">
        <v>5776356.5999999996</v>
      </c>
      <c r="T462" s="1"/>
      <c r="U462" s="1">
        <f t="shared" si="77"/>
        <v>30866.270002464877</v>
      </c>
      <c r="V462" s="1">
        <f t="shared" si="77"/>
        <v>30866.270002464877</v>
      </c>
      <c r="W462" s="8">
        <v>2021</v>
      </c>
      <c r="X462" s="107"/>
      <c r="AD462" s="28">
        <f>+'Прил 2 оконч'!E462-'Приложение №1'!N462</f>
        <v>0</v>
      </c>
    </row>
    <row r="463" spans="1:30" ht="15" customHeight="1" x14ac:dyDescent="0.25">
      <c r="A463" s="5">
        <f t="shared" si="75"/>
        <v>438</v>
      </c>
      <c r="B463" s="23">
        <f t="shared" si="76"/>
        <v>107</v>
      </c>
      <c r="C463" s="3" t="s">
        <v>218</v>
      </c>
      <c r="D463" s="3" t="s">
        <v>219</v>
      </c>
      <c r="E463" s="6">
        <v>1972</v>
      </c>
      <c r="F463" s="6">
        <v>1972</v>
      </c>
      <c r="G463" s="6" t="s">
        <v>65</v>
      </c>
      <c r="H463" s="6">
        <v>2</v>
      </c>
      <c r="I463" s="6">
        <v>2</v>
      </c>
      <c r="J463" s="29">
        <v>575.70000000000005</v>
      </c>
      <c r="K463" s="29">
        <v>514.79999999999995</v>
      </c>
      <c r="L463" s="29">
        <v>0</v>
      </c>
      <c r="M463" s="7">
        <v>26</v>
      </c>
      <c r="N463" s="27">
        <f t="shared" si="74"/>
        <v>621492.30000000005</v>
      </c>
      <c r="O463" s="21"/>
      <c r="P463" s="1">
        <v>434979.11440000008</v>
      </c>
      <c r="Q463" s="1">
        <v>62149.23000000001</v>
      </c>
      <c r="R463" s="1">
        <v>124363.9556</v>
      </c>
      <c r="S463" s="1"/>
      <c r="T463" s="29">
        <v>0</v>
      </c>
      <c r="U463" s="1">
        <f t="shared" si="77"/>
        <v>1207.2500000000002</v>
      </c>
      <c r="V463" s="1">
        <f t="shared" si="77"/>
        <v>1207.2500000000002</v>
      </c>
      <c r="W463" s="8">
        <v>2021</v>
      </c>
      <c r="X463" s="107"/>
      <c r="AD463" s="28">
        <f>+'Прил 2 оконч'!E463-'Приложение №1'!N463</f>
        <v>0</v>
      </c>
    </row>
    <row r="464" spans="1:30" ht="15" customHeight="1" x14ac:dyDescent="0.25">
      <c r="A464" s="5">
        <f t="shared" si="75"/>
        <v>439</v>
      </c>
      <c r="B464" s="23">
        <f t="shared" si="76"/>
        <v>108</v>
      </c>
      <c r="C464" s="3" t="s">
        <v>218</v>
      </c>
      <c r="D464" s="3" t="s">
        <v>220</v>
      </c>
      <c r="E464" s="6">
        <v>1969</v>
      </c>
      <c r="F464" s="6">
        <v>1969</v>
      </c>
      <c r="G464" s="6" t="s">
        <v>65</v>
      </c>
      <c r="H464" s="6">
        <v>2</v>
      </c>
      <c r="I464" s="6">
        <v>1</v>
      </c>
      <c r="J464" s="29">
        <v>360.1</v>
      </c>
      <c r="K464" s="29">
        <v>334.9</v>
      </c>
      <c r="L464" s="29">
        <v>0</v>
      </c>
      <c r="M464" s="7">
        <v>19</v>
      </c>
      <c r="N464" s="27">
        <f t="shared" si="74"/>
        <v>404308.03</v>
      </c>
      <c r="O464" s="21"/>
      <c r="P464" s="1">
        <v>283680.10920000001</v>
      </c>
      <c r="Q464" s="1">
        <v>40430.803000000007</v>
      </c>
      <c r="R464" s="1">
        <v>80197.117800000007</v>
      </c>
      <c r="S464" s="1"/>
      <c r="T464" s="29"/>
      <c r="U464" s="1">
        <f t="shared" si="77"/>
        <v>1207.2500149298301</v>
      </c>
      <c r="V464" s="1">
        <f t="shared" si="77"/>
        <v>1207.2500149298301</v>
      </c>
      <c r="W464" s="8">
        <v>2021</v>
      </c>
      <c r="X464" s="107"/>
      <c r="AD464" s="28">
        <f>+'Прил 2 оконч'!E464-'Приложение №1'!N464</f>
        <v>0</v>
      </c>
    </row>
    <row r="465" spans="1:30" ht="15" customHeight="1" x14ac:dyDescent="0.25">
      <c r="A465" s="5">
        <f t="shared" si="75"/>
        <v>440</v>
      </c>
      <c r="B465" s="23">
        <f t="shared" si="76"/>
        <v>109</v>
      </c>
      <c r="C465" s="3" t="s">
        <v>221</v>
      </c>
      <c r="D465" s="3" t="s">
        <v>223</v>
      </c>
      <c r="E465" s="6">
        <v>1979</v>
      </c>
      <c r="F465" s="6">
        <v>1979</v>
      </c>
      <c r="G465" s="6" t="s">
        <v>65</v>
      </c>
      <c r="H465" s="6">
        <v>2</v>
      </c>
      <c r="I465" s="6">
        <v>2</v>
      </c>
      <c r="J465" s="29">
        <v>546</v>
      </c>
      <c r="K465" s="29">
        <v>500</v>
      </c>
      <c r="L465" s="29">
        <v>0</v>
      </c>
      <c r="M465" s="7">
        <v>35</v>
      </c>
      <c r="N465" s="27">
        <f t="shared" si="74"/>
        <v>1554070</v>
      </c>
      <c r="O465" s="21"/>
      <c r="P465" s="1">
        <v>1140247.8500000001</v>
      </c>
      <c r="Q465" s="1"/>
      <c r="R465" s="1">
        <v>114711.25</v>
      </c>
      <c r="S465" s="1">
        <v>299110.90000000002</v>
      </c>
      <c r="T465" s="29">
        <v>0</v>
      </c>
      <c r="U465" s="1">
        <f t="shared" si="77"/>
        <v>3108.14</v>
      </c>
      <c r="V465" s="1">
        <f t="shared" si="77"/>
        <v>3108.14</v>
      </c>
      <c r="W465" s="8">
        <v>2021</v>
      </c>
      <c r="X465" s="107"/>
      <c r="AD465" s="28">
        <f>+'Прил 2 оконч'!E465-'Приложение №1'!N465</f>
        <v>0</v>
      </c>
    </row>
    <row r="466" spans="1:30" ht="15" customHeight="1" x14ac:dyDescent="0.25">
      <c r="A466" s="5">
        <f t="shared" si="75"/>
        <v>441</v>
      </c>
      <c r="B466" s="23">
        <f t="shared" si="76"/>
        <v>110</v>
      </c>
      <c r="C466" s="3" t="s">
        <v>224</v>
      </c>
      <c r="D466" s="3" t="s">
        <v>225</v>
      </c>
      <c r="E466" s="6">
        <v>1975</v>
      </c>
      <c r="F466" s="6">
        <v>1975</v>
      </c>
      <c r="G466" s="6" t="s">
        <v>65</v>
      </c>
      <c r="H466" s="6">
        <v>2</v>
      </c>
      <c r="I466" s="6">
        <v>2</v>
      </c>
      <c r="J466" s="29">
        <v>518</v>
      </c>
      <c r="K466" s="29">
        <v>496.2</v>
      </c>
      <c r="L466" s="29">
        <v>0</v>
      </c>
      <c r="M466" s="7">
        <v>35</v>
      </c>
      <c r="N466" s="27">
        <f t="shared" si="74"/>
        <v>177068.97</v>
      </c>
      <c r="O466" s="21"/>
      <c r="P466" s="1">
        <v>6812.3099999999977</v>
      </c>
      <c r="Q466" s="1"/>
      <c r="R466" s="1">
        <v>28393.556400000001</v>
      </c>
      <c r="S466" s="1">
        <v>141863.1036</v>
      </c>
      <c r="T466" s="29">
        <v>0</v>
      </c>
      <c r="U466" s="1">
        <f t="shared" si="77"/>
        <v>356.85</v>
      </c>
      <c r="V466" s="1">
        <f t="shared" si="77"/>
        <v>356.85</v>
      </c>
      <c r="W466" s="8">
        <v>2021</v>
      </c>
      <c r="X466" s="107"/>
      <c r="AD466" s="28">
        <f>+'Прил 2 оконч'!E466-'Приложение №1'!N466</f>
        <v>0</v>
      </c>
    </row>
    <row r="467" spans="1:30" ht="15" customHeight="1" x14ac:dyDescent="0.25">
      <c r="A467" s="5">
        <f t="shared" si="75"/>
        <v>442</v>
      </c>
      <c r="B467" s="23">
        <f t="shared" si="76"/>
        <v>111</v>
      </c>
      <c r="C467" s="3" t="s">
        <v>226</v>
      </c>
      <c r="D467" s="3" t="s">
        <v>227</v>
      </c>
      <c r="E467" s="6">
        <v>1971</v>
      </c>
      <c r="F467" s="6">
        <v>1971</v>
      </c>
      <c r="G467" s="6" t="s">
        <v>65</v>
      </c>
      <c r="H467" s="6">
        <v>2</v>
      </c>
      <c r="I467" s="6">
        <v>1</v>
      </c>
      <c r="J467" s="29">
        <v>528</v>
      </c>
      <c r="K467" s="29">
        <v>486.3</v>
      </c>
      <c r="L467" s="29">
        <v>0</v>
      </c>
      <c r="M467" s="7">
        <v>41</v>
      </c>
      <c r="N467" s="27">
        <f t="shared" si="74"/>
        <v>9684484.5734125413</v>
      </c>
      <c r="O467" s="21"/>
      <c r="P467" s="1">
        <v>9229212.2699253745</v>
      </c>
      <c r="Q467" s="1"/>
      <c r="R467" s="1">
        <v>127895.13860000001</v>
      </c>
      <c r="S467" s="1">
        <v>327377.16488716676</v>
      </c>
      <c r="T467" s="29">
        <v>0</v>
      </c>
      <c r="U467" s="1">
        <f t="shared" si="77"/>
        <v>19914.630009073702</v>
      </c>
      <c r="V467" s="1">
        <f t="shared" si="77"/>
        <v>19914.630009073702</v>
      </c>
      <c r="W467" s="8">
        <v>2021</v>
      </c>
      <c r="X467" s="107"/>
      <c r="AD467" s="28">
        <f>+'Прил 2 оконч'!E467-'Приложение №1'!N467</f>
        <v>0</v>
      </c>
    </row>
    <row r="468" spans="1:30" ht="15" customHeight="1" x14ac:dyDescent="0.25">
      <c r="A468" s="5">
        <f t="shared" si="75"/>
        <v>443</v>
      </c>
      <c r="B468" s="23">
        <f t="shared" si="76"/>
        <v>112</v>
      </c>
      <c r="C468" s="3" t="s">
        <v>56</v>
      </c>
      <c r="D468" s="3" t="s">
        <v>57</v>
      </c>
      <c r="E468" s="6">
        <v>1964</v>
      </c>
      <c r="F468" s="6">
        <v>1964</v>
      </c>
      <c r="G468" s="6" t="s">
        <v>50</v>
      </c>
      <c r="H468" s="6">
        <v>3</v>
      </c>
      <c r="I468" s="6">
        <v>3</v>
      </c>
      <c r="J468" s="29">
        <v>977.7</v>
      </c>
      <c r="K468" s="29">
        <v>821.5</v>
      </c>
      <c r="L468" s="29">
        <v>156.19999999999999</v>
      </c>
      <c r="M468" s="7">
        <v>40</v>
      </c>
      <c r="N468" s="27">
        <f t="shared" si="74"/>
        <v>5946586.4900000012</v>
      </c>
      <c r="O468" s="21"/>
      <c r="P468" s="1">
        <v>5946586.4900000012</v>
      </c>
      <c r="Q468" s="1"/>
      <c r="R468" s="1"/>
      <c r="S468" s="1"/>
      <c r="T468" s="1"/>
      <c r="U468" s="1">
        <f t="shared" si="77"/>
        <v>6082.2199959087666</v>
      </c>
      <c r="V468" s="1">
        <f t="shared" si="77"/>
        <v>6082.2199959087666</v>
      </c>
      <c r="W468" s="8">
        <v>2021</v>
      </c>
      <c r="X468" s="107"/>
      <c r="AD468" s="28">
        <f>+'Прил 2 оконч'!E468-'Приложение №1'!N468</f>
        <v>0</v>
      </c>
    </row>
    <row r="469" spans="1:30" ht="15" customHeight="1" x14ac:dyDescent="0.25">
      <c r="A469" s="5">
        <f t="shared" si="75"/>
        <v>444</v>
      </c>
      <c r="B469" s="23">
        <f t="shared" si="76"/>
        <v>113</v>
      </c>
      <c r="C469" s="3" t="s">
        <v>56</v>
      </c>
      <c r="D469" s="3" t="s">
        <v>230</v>
      </c>
      <c r="E469" s="6">
        <v>1966</v>
      </c>
      <c r="F469" s="6">
        <v>1966</v>
      </c>
      <c r="G469" s="6" t="s">
        <v>50</v>
      </c>
      <c r="H469" s="6">
        <v>3</v>
      </c>
      <c r="I469" s="6">
        <v>3</v>
      </c>
      <c r="J469" s="29">
        <v>964</v>
      </c>
      <c r="K469" s="29">
        <v>808.3</v>
      </c>
      <c r="L469" s="29">
        <v>155.69999999999999</v>
      </c>
      <c r="M469" s="7">
        <v>45</v>
      </c>
      <c r="N469" s="27">
        <f t="shared" si="74"/>
        <v>5863260.0800000001</v>
      </c>
      <c r="O469" s="21"/>
      <c r="P469" s="1">
        <v>3214039.2920000004</v>
      </c>
      <c r="Q469" s="1"/>
      <c r="R469" s="1">
        <v>90339.635399999999</v>
      </c>
      <c r="S469" s="1">
        <v>2558881.1525999997</v>
      </c>
      <c r="T469" s="1"/>
      <c r="U469" s="1">
        <f t="shared" si="77"/>
        <v>6082.22</v>
      </c>
      <c r="V469" s="1">
        <f t="shared" si="77"/>
        <v>6082.22</v>
      </c>
      <c r="W469" s="8">
        <v>2021</v>
      </c>
      <c r="X469" s="107"/>
      <c r="AD469" s="28">
        <f>+'Прил 2 оконч'!E469-'Приложение №1'!N469</f>
        <v>0</v>
      </c>
    </row>
    <row r="470" spans="1:30" ht="15" customHeight="1" x14ac:dyDescent="0.25">
      <c r="A470" s="5">
        <f t="shared" si="75"/>
        <v>445</v>
      </c>
      <c r="B470" s="23">
        <f t="shared" si="76"/>
        <v>114</v>
      </c>
      <c r="C470" s="3" t="s">
        <v>56</v>
      </c>
      <c r="D470" s="3" t="s">
        <v>58</v>
      </c>
      <c r="E470" s="6">
        <v>1973</v>
      </c>
      <c r="F470" s="6">
        <v>1973</v>
      </c>
      <c r="G470" s="6" t="s">
        <v>50</v>
      </c>
      <c r="H470" s="6">
        <v>4</v>
      </c>
      <c r="I470" s="6">
        <v>3</v>
      </c>
      <c r="J470" s="29">
        <v>1399</v>
      </c>
      <c r="K470" s="29">
        <v>1081.3</v>
      </c>
      <c r="L470" s="29">
        <v>317.7</v>
      </c>
      <c r="M470" s="7">
        <v>41</v>
      </c>
      <c r="N470" s="27">
        <f t="shared" si="74"/>
        <v>7079219.7999999998</v>
      </c>
      <c r="O470" s="21"/>
      <c r="P470" s="1">
        <v>3230114.3299999996</v>
      </c>
      <c r="Q470" s="1"/>
      <c r="R470" s="1"/>
      <c r="S470" s="1">
        <v>3849105.47</v>
      </c>
      <c r="T470" s="1"/>
      <c r="U470" s="1">
        <f t="shared" si="77"/>
        <v>5060.2</v>
      </c>
      <c r="V470" s="1">
        <f t="shared" si="77"/>
        <v>5060.2</v>
      </c>
      <c r="W470" s="8">
        <v>2021</v>
      </c>
      <c r="X470" s="107"/>
      <c r="AD470" s="28">
        <f>+'Прил 2 оконч'!E470-'Приложение №1'!N470</f>
        <v>0</v>
      </c>
    </row>
    <row r="471" spans="1:30" ht="15" customHeight="1" x14ac:dyDescent="0.25">
      <c r="A471" s="5">
        <f t="shared" si="75"/>
        <v>446</v>
      </c>
      <c r="B471" s="23">
        <f t="shared" si="76"/>
        <v>115</v>
      </c>
      <c r="C471" s="3" t="s">
        <v>231</v>
      </c>
      <c r="D471" s="3" t="s">
        <v>232</v>
      </c>
      <c r="E471" s="6">
        <v>1972</v>
      </c>
      <c r="F471" s="6">
        <v>2013</v>
      </c>
      <c r="G471" s="6" t="s">
        <v>65</v>
      </c>
      <c r="H471" s="6">
        <v>2</v>
      </c>
      <c r="I471" s="6">
        <v>2</v>
      </c>
      <c r="J471" s="29">
        <v>590.70000000000005</v>
      </c>
      <c r="K471" s="29">
        <v>356</v>
      </c>
      <c r="L471" s="29">
        <v>171.9</v>
      </c>
      <c r="M471" s="7">
        <v>36</v>
      </c>
      <c r="N471" s="27">
        <f t="shared" si="74"/>
        <v>9485766.4699999988</v>
      </c>
      <c r="O471" s="21"/>
      <c r="P471" s="1">
        <v>8764952.4619999975</v>
      </c>
      <c r="Q471" s="1"/>
      <c r="R471" s="1">
        <v>163071.05160000001</v>
      </c>
      <c r="S471" s="1">
        <v>557742.95640000131</v>
      </c>
      <c r="T471" s="29">
        <v>0</v>
      </c>
      <c r="U471" s="1">
        <f t="shared" si="77"/>
        <v>17968.869994317105</v>
      </c>
      <c r="V471" s="1">
        <f t="shared" si="77"/>
        <v>17968.869994317105</v>
      </c>
      <c r="W471" s="8">
        <v>2021</v>
      </c>
      <c r="X471" s="107"/>
      <c r="AD471" s="28">
        <f>+'Прил 2 оконч'!E471-'Приложение №1'!N471</f>
        <v>0</v>
      </c>
    </row>
    <row r="472" spans="1:30" ht="15" customHeight="1" x14ac:dyDescent="0.25">
      <c r="A472" s="5">
        <f t="shared" si="75"/>
        <v>447</v>
      </c>
      <c r="B472" s="23">
        <f t="shared" si="76"/>
        <v>116</v>
      </c>
      <c r="C472" s="3" t="s">
        <v>231</v>
      </c>
      <c r="D472" s="3" t="s">
        <v>233</v>
      </c>
      <c r="E472" s="6">
        <v>1973</v>
      </c>
      <c r="F472" s="6">
        <v>2013</v>
      </c>
      <c r="G472" s="6" t="s">
        <v>65</v>
      </c>
      <c r="H472" s="6">
        <v>2</v>
      </c>
      <c r="I472" s="6">
        <v>2</v>
      </c>
      <c r="J472" s="29">
        <v>535.1</v>
      </c>
      <c r="K472" s="29">
        <v>290.89999999999998</v>
      </c>
      <c r="L472" s="29">
        <v>203.9</v>
      </c>
      <c r="M472" s="7">
        <v>25</v>
      </c>
      <c r="N472" s="27">
        <f t="shared" si="74"/>
        <v>7381792.5500000007</v>
      </c>
      <c r="O472" s="21"/>
      <c r="P472" s="1">
        <v>6686766.8270000005</v>
      </c>
      <c r="Q472" s="1"/>
      <c r="R472" s="1">
        <v>121895.2874</v>
      </c>
      <c r="S472" s="1">
        <v>573130.4356000002</v>
      </c>
      <c r="T472" s="29">
        <v>0</v>
      </c>
      <c r="U472" s="1">
        <f t="shared" si="77"/>
        <v>14918.739995957965</v>
      </c>
      <c r="V472" s="1">
        <f t="shared" si="77"/>
        <v>14918.739995957965</v>
      </c>
      <c r="W472" s="8">
        <v>2021</v>
      </c>
      <c r="X472" s="107"/>
      <c r="AD472" s="28">
        <f>+'Прил 2 оконч'!E472-'Приложение №1'!N472</f>
        <v>0</v>
      </c>
    </row>
    <row r="473" spans="1:30" ht="15" customHeight="1" x14ac:dyDescent="0.25">
      <c r="A473" s="5">
        <f t="shared" si="75"/>
        <v>448</v>
      </c>
      <c r="B473" s="23">
        <f t="shared" si="76"/>
        <v>117</v>
      </c>
      <c r="C473" s="3" t="s">
        <v>234</v>
      </c>
      <c r="D473" s="3" t="s">
        <v>235</v>
      </c>
      <c r="E473" s="6">
        <v>1969</v>
      </c>
      <c r="F473" s="6">
        <v>2014</v>
      </c>
      <c r="G473" s="6" t="s">
        <v>65</v>
      </c>
      <c r="H473" s="6">
        <v>2</v>
      </c>
      <c r="I473" s="6">
        <v>3</v>
      </c>
      <c r="J473" s="29">
        <v>559.1</v>
      </c>
      <c r="K473" s="29">
        <v>332</v>
      </c>
      <c r="L473" s="29">
        <v>165.4</v>
      </c>
      <c r="M473" s="7">
        <v>26</v>
      </c>
      <c r="N473" s="27">
        <f t="shared" si="74"/>
        <v>4116969.8499999996</v>
      </c>
      <c r="O473" s="21"/>
      <c r="P473" s="1">
        <v>3481811.5109999999</v>
      </c>
      <c r="Q473" s="1"/>
      <c r="R473" s="1">
        <v>105599.7776</v>
      </c>
      <c r="S473" s="1">
        <v>529558.56139999966</v>
      </c>
      <c r="T473" s="29">
        <v>0</v>
      </c>
      <c r="U473" s="1">
        <f t="shared" ref="U473:V486" si="78">$N473/($K473+$L473)</f>
        <v>8276.9799959790907</v>
      </c>
      <c r="V473" s="1">
        <f t="shared" si="78"/>
        <v>8276.9799959790907</v>
      </c>
      <c r="W473" s="8">
        <v>2021</v>
      </c>
      <c r="X473" s="107"/>
      <c r="AD473" s="28">
        <f>+'Прил 2 оконч'!E473-'Приложение №1'!N473</f>
        <v>0</v>
      </c>
    </row>
    <row r="474" spans="1:30" ht="15" customHeight="1" x14ac:dyDescent="0.25">
      <c r="A474" s="5">
        <f t="shared" si="75"/>
        <v>449</v>
      </c>
      <c r="B474" s="23">
        <f t="shared" si="76"/>
        <v>118</v>
      </c>
      <c r="C474" s="3" t="s">
        <v>234</v>
      </c>
      <c r="D474" s="3" t="s">
        <v>236</v>
      </c>
      <c r="E474" s="6">
        <v>1971</v>
      </c>
      <c r="F474" s="6">
        <v>2013</v>
      </c>
      <c r="G474" s="6" t="s">
        <v>65</v>
      </c>
      <c r="H474" s="6">
        <v>2</v>
      </c>
      <c r="I474" s="6">
        <v>3</v>
      </c>
      <c r="J474" s="29">
        <v>561.29999999999995</v>
      </c>
      <c r="K474" s="29">
        <v>334.2</v>
      </c>
      <c r="L474" s="29">
        <v>166</v>
      </c>
      <c r="M474" s="7">
        <v>32</v>
      </c>
      <c r="N474" s="27">
        <f t="shared" si="74"/>
        <v>4140145.3999999994</v>
      </c>
      <c r="O474" s="21"/>
      <c r="P474" s="1">
        <v>3480415.7184999995</v>
      </c>
      <c r="Q474" s="1"/>
      <c r="R474" s="1">
        <v>127579.84640000001</v>
      </c>
      <c r="S474" s="1">
        <v>532149.83509999991</v>
      </c>
      <c r="T474" s="29">
        <v>0</v>
      </c>
      <c r="U474" s="1">
        <f t="shared" si="78"/>
        <v>8276.9800079968009</v>
      </c>
      <c r="V474" s="1">
        <f t="shared" si="78"/>
        <v>8276.9800079968009</v>
      </c>
      <c r="W474" s="8">
        <v>2021</v>
      </c>
      <c r="X474" s="107"/>
      <c r="AD474" s="28">
        <f>+'Прил 2 оконч'!E474-'Приложение №1'!N474</f>
        <v>0</v>
      </c>
    </row>
    <row r="475" spans="1:30" ht="15" customHeight="1" x14ac:dyDescent="0.25">
      <c r="A475" s="5">
        <f t="shared" si="75"/>
        <v>450</v>
      </c>
      <c r="B475" s="23">
        <f t="shared" si="76"/>
        <v>119</v>
      </c>
      <c r="C475" s="3" t="s">
        <v>234</v>
      </c>
      <c r="D475" s="3" t="s">
        <v>237</v>
      </c>
      <c r="E475" s="6">
        <v>1969</v>
      </c>
      <c r="F475" s="6">
        <v>2014</v>
      </c>
      <c r="G475" s="6" t="s">
        <v>65</v>
      </c>
      <c r="H475" s="6">
        <v>2</v>
      </c>
      <c r="I475" s="6">
        <v>3</v>
      </c>
      <c r="J475" s="29">
        <v>560.9</v>
      </c>
      <c r="K475" s="29">
        <v>331.3</v>
      </c>
      <c r="L475" s="29">
        <v>167.2</v>
      </c>
      <c r="M475" s="7">
        <v>31</v>
      </c>
      <c r="N475" s="27">
        <f t="shared" si="74"/>
        <v>2431668.0499999998</v>
      </c>
      <c r="O475" s="21"/>
      <c r="P475" s="1">
        <v>1809432.4881999996</v>
      </c>
      <c r="Q475" s="1"/>
      <c r="R475" s="1">
        <v>89817.523400000005</v>
      </c>
      <c r="S475" s="1">
        <v>532418.03840000019</v>
      </c>
      <c r="T475" s="29">
        <v>0</v>
      </c>
      <c r="U475" s="1">
        <f t="shared" si="78"/>
        <v>4877.9700100300897</v>
      </c>
      <c r="V475" s="1">
        <f t="shared" si="78"/>
        <v>4877.9700100300897</v>
      </c>
      <c r="W475" s="8">
        <v>2021</v>
      </c>
      <c r="X475" s="107"/>
      <c r="AD475" s="28">
        <f>+'Прил 2 оконч'!E475-'Приложение №1'!N475</f>
        <v>0</v>
      </c>
    </row>
    <row r="476" spans="1:30" ht="15" customHeight="1" x14ac:dyDescent="0.25">
      <c r="A476" s="5">
        <f t="shared" ref="A476:A503" si="79">+A475+1</f>
        <v>451</v>
      </c>
      <c r="B476" s="23">
        <f t="shared" ref="B476:B503" si="80">+B475+1</f>
        <v>120</v>
      </c>
      <c r="C476" s="3" t="s">
        <v>234</v>
      </c>
      <c r="D476" s="3" t="s">
        <v>238</v>
      </c>
      <c r="E476" s="6">
        <v>1969</v>
      </c>
      <c r="F476" s="6">
        <v>2013</v>
      </c>
      <c r="G476" s="6" t="s">
        <v>65</v>
      </c>
      <c r="H476" s="6">
        <v>2</v>
      </c>
      <c r="I476" s="6">
        <v>3</v>
      </c>
      <c r="J476" s="29">
        <v>566.29999999999995</v>
      </c>
      <c r="K476" s="29">
        <v>336.4</v>
      </c>
      <c r="L476" s="29">
        <v>169.1</v>
      </c>
      <c r="M476" s="7">
        <v>29</v>
      </c>
      <c r="N476" s="27">
        <f t="shared" si="74"/>
        <v>4184013.4</v>
      </c>
      <c r="O476" s="21"/>
      <c r="P476" s="1">
        <v>3540618.4304999998</v>
      </c>
      <c r="Q476" s="1"/>
      <c r="R476" s="1">
        <v>104027.8452</v>
      </c>
      <c r="S476" s="1">
        <v>539367.12430000014</v>
      </c>
      <c r="T476" s="29">
        <v>0</v>
      </c>
      <c r="U476" s="1">
        <f t="shared" si="78"/>
        <v>8276.9800197823934</v>
      </c>
      <c r="V476" s="1">
        <f t="shared" si="78"/>
        <v>8276.9800197823934</v>
      </c>
      <c r="W476" s="8">
        <v>2021</v>
      </c>
      <c r="X476" s="107"/>
      <c r="AD476" s="28">
        <f>+'Прил 2 оконч'!E476-'Приложение №1'!N476</f>
        <v>0</v>
      </c>
    </row>
    <row r="477" spans="1:30" ht="15" customHeight="1" x14ac:dyDescent="0.25">
      <c r="A477" s="5">
        <f t="shared" si="79"/>
        <v>452</v>
      </c>
      <c r="B477" s="23">
        <f t="shared" si="80"/>
        <v>121</v>
      </c>
      <c r="C477" s="3" t="s">
        <v>234</v>
      </c>
      <c r="D477" s="3" t="s">
        <v>239</v>
      </c>
      <c r="E477" s="6">
        <v>1963</v>
      </c>
      <c r="F477" s="6">
        <v>2013</v>
      </c>
      <c r="G477" s="6" t="s">
        <v>65</v>
      </c>
      <c r="H477" s="6">
        <v>2</v>
      </c>
      <c r="I477" s="6">
        <v>2</v>
      </c>
      <c r="J477" s="29">
        <v>549.5</v>
      </c>
      <c r="K477" s="29">
        <v>343.2</v>
      </c>
      <c r="L477" s="29">
        <v>163.9</v>
      </c>
      <c r="M477" s="7">
        <v>32</v>
      </c>
      <c r="N477" s="27">
        <f t="shared" si="74"/>
        <v>4020339.5099999988</v>
      </c>
      <c r="O477" s="21"/>
      <c r="P477" s="1">
        <v>3355252.7054999983</v>
      </c>
      <c r="Q477" s="1"/>
      <c r="R477" s="1">
        <v>130764.008</v>
      </c>
      <c r="S477" s="1">
        <v>534322.79650000052</v>
      </c>
      <c r="T477" s="29">
        <v>0</v>
      </c>
      <c r="U477" s="1">
        <f t="shared" si="78"/>
        <v>7928.0999999999976</v>
      </c>
      <c r="V477" s="1">
        <f t="shared" si="78"/>
        <v>7928.0999999999976</v>
      </c>
      <c r="W477" s="8">
        <v>2021</v>
      </c>
      <c r="X477" s="107"/>
      <c r="AD477" s="28">
        <f>+'Прил 2 оконч'!E477-'Приложение №1'!N477</f>
        <v>0</v>
      </c>
    </row>
    <row r="478" spans="1:30" ht="15" customHeight="1" x14ac:dyDescent="0.25">
      <c r="A478" s="5">
        <f t="shared" si="79"/>
        <v>453</v>
      </c>
      <c r="B478" s="23">
        <f t="shared" si="80"/>
        <v>122</v>
      </c>
      <c r="C478" s="3" t="s">
        <v>234</v>
      </c>
      <c r="D478" s="3" t="s">
        <v>240</v>
      </c>
      <c r="E478" s="6">
        <v>1974</v>
      </c>
      <c r="F478" s="6">
        <v>2014</v>
      </c>
      <c r="G478" s="6" t="s">
        <v>65</v>
      </c>
      <c r="H478" s="6">
        <v>2</v>
      </c>
      <c r="I478" s="6">
        <v>3</v>
      </c>
      <c r="J478" s="29">
        <v>573.4</v>
      </c>
      <c r="K478" s="29">
        <v>336.9</v>
      </c>
      <c r="L478" s="29">
        <v>176.6</v>
      </c>
      <c r="M478" s="7">
        <v>24</v>
      </c>
      <c r="N478" s="27">
        <f t="shared" si="74"/>
        <v>4250229.2399999993</v>
      </c>
      <c r="O478" s="21"/>
      <c r="P478" s="1">
        <v>3554888.7264999994</v>
      </c>
      <c r="Q478" s="1"/>
      <c r="R478" s="1">
        <v>141758.79620000001</v>
      </c>
      <c r="S478" s="1">
        <v>553581.7172999999</v>
      </c>
      <c r="T478" s="29">
        <v>0</v>
      </c>
      <c r="U478" s="1">
        <f t="shared" si="78"/>
        <v>8276.9800194741947</v>
      </c>
      <c r="V478" s="1">
        <f t="shared" si="78"/>
        <v>8276.9800194741947</v>
      </c>
      <c r="W478" s="8">
        <v>2021</v>
      </c>
      <c r="X478" s="107"/>
      <c r="AD478" s="28">
        <f>+'Прил 2 оконч'!E478-'Приложение №1'!N478</f>
        <v>0</v>
      </c>
    </row>
    <row r="479" spans="1:30" ht="15" customHeight="1" x14ac:dyDescent="0.25">
      <c r="A479" s="5">
        <f t="shared" si="79"/>
        <v>454</v>
      </c>
      <c r="B479" s="23">
        <f t="shared" si="80"/>
        <v>123</v>
      </c>
      <c r="C479" s="3" t="s">
        <v>234</v>
      </c>
      <c r="D479" s="3" t="s">
        <v>241</v>
      </c>
      <c r="E479" s="6">
        <v>1974</v>
      </c>
      <c r="F479" s="6">
        <v>2013</v>
      </c>
      <c r="G479" s="6" t="s">
        <v>65</v>
      </c>
      <c r="H479" s="6">
        <v>2</v>
      </c>
      <c r="I479" s="6">
        <v>2</v>
      </c>
      <c r="J479" s="29">
        <v>913.4</v>
      </c>
      <c r="K479" s="29">
        <v>422.3</v>
      </c>
      <c r="L479" s="29">
        <v>284.89999999999998</v>
      </c>
      <c r="M479" s="7">
        <v>32</v>
      </c>
      <c r="N479" s="27">
        <f t="shared" si="74"/>
        <v>2403779.8799999994</v>
      </c>
      <c r="O479" s="21"/>
      <c r="P479" s="1">
        <v>1686725.6969999992</v>
      </c>
      <c r="Q479" s="1"/>
      <c r="R479" s="1">
        <v>68975.0622</v>
      </c>
      <c r="S479" s="1">
        <v>648079.12080000015</v>
      </c>
      <c r="T479" s="29">
        <v>0</v>
      </c>
      <c r="U479" s="1">
        <f t="shared" si="78"/>
        <v>3399.0100113122162</v>
      </c>
      <c r="V479" s="1">
        <f t="shared" si="78"/>
        <v>3399.0100113122162</v>
      </c>
      <c r="W479" s="8">
        <v>2021</v>
      </c>
      <c r="X479" s="107"/>
      <c r="AD479" s="28">
        <f>+'Прил 2 оконч'!E479-'Приложение №1'!N479</f>
        <v>0</v>
      </c>
    </row>
    <row r="480" spans="1:30" ht="15" customHeight="1" x14ac:dyDescent="0.25">
      <c r="A480" s="5">
        <f t="shared" si="79"/>
        <v>455</v>
      </c>
      <c r="B480" s="23">
        <f t="shared" si="80"/>
        <v>124</v>
      </c>
      <c r="C480" s="3" t="s">
        <v>59</v>
      </c>
      <c r="D480" s="3" t="s">
        <v>243</v>
      </c>
      <c r="E480" s="6">
        <v>1978</v>
      </c>
      <c r="F480" s="6">
        <v>2017</v>
      </c>
      <c r="G480" s="6" t="s">
        <v>65</v>
      </c>
      <c r="H480" s="6">
        <v>2</v>
      </c>
      <c r="I480" s="6">
        <v>2</v>
      </c>
      <c r="J480" s="29">
        <v>547.70000000000005</v>
      </c>
      <c r="K480" s="29">
        <v>506.4</v>
      </c>
      <c r="L480" s="29">
        <v>0</v>
      </c>
      <c r="M480" s="7">
        <v>32</v>
      </c>
      <c r="N480" s="27">
        <f t="shared" ref="N480:N534" si="81">SUM(O480:T480)</f>
        <v>6021921.4399999995</v>
      </c>
      <c r="O480" s="21"/>
      <c r="P480" s="1">
        <v>5561749.7033592574</v>
      </c>
      <c r="Q480" s="1"/>
      <c r="R480" s="1">
        <v>119263.26079999999</v>
      </c>
      <c r="S480" s="1">
        <v>340908.47584074206</v>
      </c>
      <c r="T480" s="29">
        <v>0</v>
      </c>
      <c r="U480" s="1">
        <f t="shared" si="78"/>
        <v>11891.630015797788</v>
      </c>
      <c r="V480" s="1">
        <f t="shared" si="78"/>
        <v>11891.630015797788</v>
      </c>
      <c r="W480" s="8">
        <v>2021</v>
      </c>
      <c r="X480" s="107"/>
      <c r="AD480" s="28">
        <f>+'Прил 2 оконч'!E480-'Приложение №1'!N480</f>
        <v>0</v>
      </c>
    </row>
    <row r="481" spans="1:30" ht="15" customHeight="1" x14ac:dyDescent="0.25">
      <c r="A481" s="5">
        <f t="shared" si="79"/>
        <v>456</v>
      </c>
      <c r="B481" s="23">
        <f t="shared" si="80"/>
        <v>125</v>
      </c>
      <c r="C481" s="3" t="s">
        <v>59</v>
      </c>
      <c r="D481" s="3" t="s">
        <v>60</v>
      </c>
      <c r="E481" s="6">
        <v>1966</v>
      </c>
      <c r="F481" s="6">
        <v>2016</v>
      </c>
      <c r="G481" s="6" t="s">
        <v>50</v>
      </c>
      <c r="H481" s="6">
        <v>4</v>
      </c>
      <c r="I481" s="6">
        <v>6</v>
      </c>
      <c r="J481" s="29">
        <v>4167.3</v>
      </c>
      <c r="K481" s="29">
        <v>3119.4</v>
      </c>
      <c r="L481" s="29">
        <v>810.7</v>
      </c>
      <c r="M481" s="7">
        <v>158</v>
      </c>
      <c r="N481" s="27">
        <f t="shared" si="81"/>
        <v>4732940.83</v>
      </c>
      <c r="O481" s="21"/>
      <c r="P481" s="1">
        <v>971862.48</v>
      </c>
      <c r="Q481" s="1"/>
      <c r="R481" s="1">
        <v>382497.22560000001</v>
      </c>
      <c r="S481" s="1">
        <v>3378581.1244000001</v>
      </c>
      <c r="T481" s="1"/>
      <c r="U481" s="1">
        <f t="shared" si="78"/>
        <v>1204.2800005088927</v>
      </c>
      <c r="V481" s="1">
        <f t="shared" si="78"/>
        <v>1204.2800005088927</v>
      </c>
      <c r="W481" s="8">
        <v>2021</v>
      </c>
      <c r="X481" s="107"/>
      <c r="AD481" s="28">
        <f>+'Прил 2 оконч'!E481-'Приложение №1'!N481</f>
        <v>0</v>
      </c>
    </row>
    <row r="482" spans="1:30" ht="15" customHeight="1" x14ac:dyDescent="0.25">
      <c r="A482" s="5">
        <f t="shared" si="79"/>
        <v>457</v>
      </c>
      <c r="B482" s="23">
        <f t="shared" si="80"/>
        <v>126</v>
      </c>
      <c r="C482" s="3" t="s">
        <v>59</v>
      </c>
      <c r="D482" s="3" t="s">
        <v>64</v>
      </c>
      <c r="E482" s="6">
        <v>1968</v>
      </c>
      <c r="F482" s="6">
        <v>2017</v>
      </c>
      <c r="G482" s="6" t="s">
        <v>50</v>
      </c>
      <c r="H482" s="6">
        <v>4</v>
      </c>
      <c r="I482" s="6">
        <v>2</v>
      </c>
      <c r="J482" s="29">
        <v>1370.5</v>
      </c>
      <c r="K482" s="29">
        <v>1183.27</v>
      </c>
      <c r="L482" s="29">
        <v>91.3</v>
      </c>
      <c r="M482" s="7">
        <v>63</v>
      </c>
      <c r="N482" s="27">
        <f t="shared" si="81"/>
        <v>4088654.87</v>
      </c>
      <c r="O482" s="21"/>
      <c r="P482" s="1">
        <v>2778189.77</v>
      </c>
      <c r="Q482" s="1"/>
      <c r="R482" s="1">
        <v>110201.12333999999</v>
      </c>
      <c r="S482" s="1">
        <v>1200263.9766600002</v>
      </c>
      <c r="T482" s="1"/>
      <c r="U482" s="1">
        <f t="shared" si="78"/>
        <v>3207.8700032167712</v>
      </c>
      <c r="V482" s="1">
        <f t="shared" si="78"/>
        <v>3207.8700032167712</v>
      </c>
      <c r="W482" s="8">
        <v>2021</v>
      </c>
      <c r="X482" s="107"/>
      <c r="AD482" s="28">
        <f>+'Прил 2 оконч'!E482-'Приложение №1'!N482</f>
        <v>0</v>
      </c>
    </row>
    <row r="483" spans="1:30" ht="15" customHeight="1" x14ac:dyDescent="0.25">
      <c r="A483" s="5">
        <f t="shared" si="79"/>
        <v>458</v>
      </c>
      <c r="B483" s="23">
        <f t="shared" si="80"/>
        <v>127</v>
      </c>
      <c r="C483" s="3" t="s">
        <v>59</v>
      </c>
      <c r="D483" s="3" t="s">
        <v>244</v>
      </c>
      <c r="E483" s="6">
        <v>1971</v>
      </c>
      <c r="F483" s="6">
        <v>2007</v>
      </c>
      <c r="G483" s="6" t="s">
        <v>65</v>
      </c>
      <c r="H483" s="6">
        <v>2</v>
      </c>
      <c r="I483" s="6">
        <v>3</v>
      </c>
      <c r="J483" s="29">
        <v>542.4</v>
      </c>
      <c r="K483" s="29">
        <v>500.8</v>
      </c>
      <c r="L483" s="29">
        <v>0</v>
      </c>
      <c r="M483" s="7">
        <v>32</v>
      </c>
      <c r="N483" s="27">
        <f t="shared" si="81"/>
        <v>1418435.87</v>
      </c>
      <c r="O483" s="21"/>
      <c r="P483" s="1">
        <v>976332.6800000004</v>
      </c>
      <c r="Q483" s="1"/>
      <c r="R483" s="1">
        <v>104964.62760000001</v>
      </c>
      <c r="S483" s="1">
        <v>337138.56239999982</v>
      </c>
      <c r="T483" s="29">
        <v>0</v>
      </c>
      <c r="U483" s="1">
        <f t="shared" si="78"/>
        <v>2832.3399960063898</v>
      </c>
      <c r="V483" s="1">
        <f t="shared" si="78"/>
        <v>2832.3399960063898</v>
      </c>
      <c r="W483" s="8">
        <v>2021</v>
      </c>
      <c r="X483" s="107"/>
      <c r="AD483" s="28">
        <f>+'Прил 2 оконч'!E483-'Приложение №1'!N483</f>
        <v>0</v>
      </c>
    </row>
    <row r="484" spans="1:30" ht="15" customHeight="1" x14ac:dyDescent="0.25">
      <c r="A484" s="5">
        <f t="shared" si="79"/>
        <v>459</v>
      </c>
      <c r="B484" s="23">
        <f t="shared" si="80"/>
        <v>128</v>
      </c>
      <c r="C484" s="3" t="s">
        <v>59</v>
      </c>
      <c r="D484" s="3" t="s">
        <v>245</v>
      </c>
      <c r="E484" s="6">
        <v>1971</v>
      </c>
      <c r="F484" s="6">
        <v>2011</v>
      </c>
      <c r="G484" s="6" t="s">
        <v>65</v>
      </c>
      <c r="H484" s="6">
        <v>2</v>
      </c>
      <c r="I484" s="6">
        <v>3</v>
      </c>
      <c r="J484" s="29">
        <v>524.5</v>
      </c>
      <c r="K484" s="29">
        <v>485.8</v>
      </c>
      <c r="L484" s="29">
        <v>0</v>
      </c>
      <c r="M484" s="7">
        <v>28</v>
      </c>
      <c r="N484" s="27">
        <f t="shared" si="81"/>
        <v>1375950.77</v>
      </c>
      <c r="O484" s="21"/>
      <c r="P484" s="1">
        <v>928059.56999999983</v>
      </c>
      <c r="Q484" s="1"/>
      <c r="R484" s="1">
        <v>120850.6376</v>
      </c>
      <c r="S484" s="1">
        <v>327040.56240000005</v>
      </c>
      <c r="T484" s="29">
        <v>0</v>
      </c>
      <c r="U484" s="1">
        <f t="shared" si="78"/>
        <v>2832.3399958830796</v>
      </c>
      <c r="V484" s="1">
        <f t="shared" si="78"/>
        <v>2832.3399958830796</v>
      </c>
      <c r="W484" s="8">
        <v>2021</v>
      </c>
      <c r="X484" s="107"/>
      <c r="AD484" s="28">
        <f>+'Прил 2 оконч'!E484-'Приложение №1'!N484</f>
        <v>0</v>
      </c>
    </row>
    <row r="485" spans="1:30" ht="15" customHeight="1" x14ac:dyDescent="0.25">
      <c r="A485" s="5">
        <f t="shared" si="79"/>
        <v>460</v>
      </c>
      <c r="B485" s="23">
        <f t="shared" si="80"/>
        <v>129</v>
      </c>
      <c r="C485" s="3" t="s">
        <v>59</v>
      </c>
      <c r="D485" s="3" t="s">
        <v>246</v>
      </c>
      <c r="E485" s="6">
        <v>1975</v>
      </c>
      <c r="F485" s="6">
        <v>2011</v>
      </c>
      <c r="G485" s="6" t="s">
        <v>65</v>
      </c>
      <c r="H485" s="6">
        <v>2</v>
      </c>
      <c r="I485" s="6">
        <v>3</v>
      </c>
      <c r="J485" s="29">
        <v>520</v>
      </c>
      <c r="K485" s="29">
        <v>482.9</v>
      </c>
      <c r="L485" s="29">
        <v>0</v>
      </c>
      <c r="M485" s="7">
        <v>31</v>
      </c>
      <c r="N485" s="27">
        <f t="shared" si="81"/>
        <v>1367736.99</v>
      </c>
      <c r="O485" s="21"/>
      <c r="P485" s="1">
        <v>943015.69000000006</v>
      </c>
      <c r="Q485" s="1"/>
      <c r="R485" s="1">
        <v>99633.02380000001</v>
      </c>
      <c r="S485" s="1">
        <v>325088.27620000002</v>
      </c>
      <c r="T485" s="29">
        <v>0</v>
      </c>
      <c r="U485" s="1">
        <f t="shared" si="78"/>
        <v>2832.3400082832886</v>
      </c>
      <c r="V485" s="1">
        <f t="shared" si="78"/>
        <v>2832.3400082832886</v>
      </c>
      <c r="W485" s="8">
        <v>2021</v>
      </c>
      <c r="X485" s="107"/>
      <c r="AD485" s="28">
        <f>+'Прил 2 оконч'!E485-'Приложение №1'!N485</f>
        <v>0</v>
      </c>
    </row>
    <row r="486" spans="1:30" ht="15" customHeight="1" x14ac:dyDescent="0.25">
      <c r="A486" s="5">
        <f t="shared" si="79"/>
        <v>461</v>
      </c>
      <c r="B486" s="23">
        <f t="shared" si="80"/>
        <v>130</v>
      </c>
      <c r="C486" s="3" t="s">
        <v>59</v>
      </c>
      <c r="D486" s="3" t="s">
        <v>248</v>
      </c>
      <c r="E486" s="6">
        <v>1989</v>
      </c>
      <c r="F486" s="6">
        <v>2013</v>
      </c>
      <c r="G486" s="6" t="s">
        <v>65</v>
      </c>
      <c r="H486" s="6">
        <v>2</v>
      </c>
      <c r="I486" s="6">
        <v>2</v>
      </c>
      <c r="J486" s="29">
        <v>342.3</v>
      </c>
      <c r="K486" s="29">
        <v>305.3</v>
      </c>
      <c r="L486" s="29">
        <v>0</v>
      </c>
      <c r="M486" s="7">
        <v>22</v>
      </c>
      <c r="N486" s="27">
        <f t="shared" si="81"/>
        <v>6084763.3399999999</v>
      </c>
      <c r="O486" s="21"/>
      <c r="P486" s="1">
        <v>5797356.1893776488</v>
      </c>
      <c r="Q486" s="1"/>
      <c r="R486" s="1">
        <v>81879.186600000001</v>
      </c>
      <c r="S486" s="1">
        <v>205527.96402235108</v>
      </c>
      <c r="T486" s="29">
        <v>0</v>
      </c>
      <c r="U486" s="1">
        <f t="shared" si="78"/>
        <v>19930.440026203734</v>
      </c>
      <c r="V486" s="1">
        <f t="shared" si="78"/>
        <v>19930.440026203734</v>
      </c>
      <c r="W486" s="8">
        <v>2021</v>
      </c>
      <c r="X486" s="107"/>
      <c r="AD486" s="28">
        <f>+'Прил 2 оконч'!E486-'Приложение №1'!N486</f>
        <v>0</v>
      </c>
    </row>
    <row r="487" spans="1:30" ht="15" customHeight="1" x14ac:dyDescent="0.25">
      <c r="A487" s="5">
        <f t="shared" si="79"/>
        <v>462</v>
      </c>
      <c r="B487" s="23">
        <f t="shared" si="80"/>
        <v>131</v>
      </c>
      <c r="C487" s="3" t="s">
        <v>59</v>
      </c>
      <c r="D487" s="3" t="s">
        <v>249</v>
      </c>
      <c r="E487" s="6">
        <v>1983</v>
      </c>
      <c r="F487" s="6">
        <v>2006</v>
      </c>
      <c r="G487" s="6" t="s">
        <v>65</v>
      </c>
      <c r="H487" s="6">
        <v>2</v>
      </c>
      <c r="I487" s="6">
        <v>2</v>
      </c>
      <c r="J487" s="29">
        <v>534.1</v>
      </c>
      <c r="K487" s="29">
        <v>495.3</v>
      </c>
      <c r="L487" s="29">
        <v>0</v>
      </c>
      <c r="M487" s="7">
        <v>37</v>
      </c>
      <c r="N487" s="27">
        <f t="shared" si="81"/>
        <v>1402858</v>
      </c>
      <c r="O487" s="21"/>
      <c r="P487" s="1">
        <v>934918.70309811039</v>
      </c>
      <c r="Q487" s="1"/>
      <c r="R487" s="1">
        <v>134503.33660000001</v>
      </c>
      <c r="S487" s="1">
        <v>333435.96030188969</v>
      </c>
      <c r="T487" s="29">
        <v>0</v>
      </c>
      <c r="U487" s="1">
        <f t="shared" ref="U487:V501" si="82">$N487/($K487+$L487)</f>
        <v>2832.3399959620433</v>
      </c>
      <c r="V487" s="1">
        <f t="shared" si="82"/>
        <v>2832.3399959620433</v>
      </c>
      <c r="W487" s="8">
        <v>2021</v>
      </c>
      <c r="X487" s="107"/>
      <c r="AD487" s="28">
        <f>+'Прил 2 оконч'!E487-'Приложение №1'!N487</f>
        <v>0</v>
      </c>
    </row>
    <row r="488" spans="1:30" ht="15" customHeight="1" x14ac:dyDescent="0.25">
      <c r="A488" s="5">
        <f t="shared" si="79"/>
        <v>463</v>
      </c>
      <c r="B488" s="23">
        <f t="shared" si="80"/>
        <v>132</v>
      </c>
      <c r="C488" s="3" t="s">
        <v>59</v>
      </c>
      <c r="D488" s="3" t="s">
        <v>250</v>
      </c>
      <c r="E488" s="6">
        <v>1983</v>
      </c>
      <c r="F488" s="6">
        <v>2013</v>
      </c>
      <c r="G488" s="6" t="s">
        <v>65</v>
      </c>
      <c r="H488" s="6">
        <v>2</v>
      </c>
      <c r="I488" s="6">
        <v>3</v>
      </c>
      <c r="J488" s="29">
        <v>561.4</v>
      </c>
      <c r="K488" s="29">
        <v>491.2</v>
      </c>
      <c r="L488" s="29">
        <v>0</v>
      </c>
      <c r="M488" s="7">
        <v>28</v>
      </c>
      <c r="N488" s="27">
        <f t="shared" si="81"/>
        <v>10298425.51</v>
      </c>
      <c r="O488" s="21"/>
      <c r="P488" s="1">
        <v>9851750.2854664586</v>
      </c>
      <c r="Q488" s="1"/>
      <c r="R488" s="1">
        <v>115999.3864</v>
      </c>
      <c r="S488" s="1">
        <v>330675.83813354111</v>
      </c>
      <c r="T488" s="29">
        <v>0</v>
      </c>
      <c r="U488" s="1">
        <f t="shared" si="82"/>
        <v>20965.849979641695</v>
      </c>
      <c r="V488" s="1">
        <f t="shared" si="82"/>
        <v>20965.849979641695</v>
      </c>
      <c r="W488" s="8">
        <v>2021</v>
      </c>
      <c r="X488" s="107"/>
      <c r="AD488" s="28">
        <f>+'Прил 2 оконч'!E488-'Приложение №1'!N488</f>
        <v>0</v>
      </c>
    </row>
    <row r="489" spans="1:30" ht="15" customHeight="1" x14ac:dyDescent="0.25">
      <c r="A489" s="5">
        <f t="shared" si="79"/>
        <v>464</v>
      </c>
      <c r="B489" s="23">
        <f t="shared" si="80"/>
        <v>133</v>
      </c>
      <c r="C489" s="3" t="s">
        <v>59</v>
      </c>
      <c r="D489" s="3" t="s">
        <v>251</v>
      </c>
      <c r="E489" s="6">
        <v>1968</v>
      </c>
      <c r="F489" s="6">
        <v>2013</v>
      </c>
      <c r="G489" s="6" t="s">
        <v>50</v>
      </c>
      <c r="H489" s="6">
        <v>4</v>
      </c>
      <c r="I489" s="6">
        <v>2</v>
      </c>
      <c r="J489" s="29">
        <v>1382.8</v>
      </c>
      <c r="K489" s="29">
        <v>1214.3</v>
      </c>
      <c r="L489" s="29">
        <v>42.7</v>
      </c>
      <c r="M489" s="7">
        <v>60</v>
      </c>
      <c r="N489" s="27">
        <f t="shared" si="81"/>
        <v>9963069.9900000002</v>
      </c>
      <c r="O489" s="21"/>
      <c r="P489" s="1">
        <v>9418399.1846000012</v>
      </c>
      <c r="Q489" s="1"/>
      <c r="R489" s="1">
        <v>429845.68539999996</v>
      </c>
      <c r="S489" s="1">
        <v>114825.12</v>
      </c>
      <c r="T489" s="1"/>
      <c r="U489" s="1">
        <f t="shared" si="82"/>
        <v>7926.0700000000006</v>
      </c>
      <c r="V489" s="1">
        <f t="shared" si="82"/>
        <v>7926.0700000000006</v>
      </c>
      <c r="W489" s="8">
        <v>2021</v>
      </c>
      <c r="X489" s="107"/>
      <c r="AD489" s="28">
        <f>+'Прил 2 оконч'!E489-'Приложение №1'!N489</f>
        <v>0</v>
      </c>
    </row>
    <row r="490" spans="1:30" s="108" customFormat="1" ht="15" customHeight="1" x14ac:dyDescent="0.25">
      <c r="A490" s="5">
        <f t="shared" si="79"/>
        <v>465</v>
      </c>
      <c r="B490" s="23">
        <f t="shared" si="80"/>
        <v>134</v>
      </c>
      <c r="C490" s="3" t="s">
        <v>59</v>
      </c>
      <c r="D490" s="3" t="s">
        <v>252</v>
      </c>
      <c r="E490" s="6">
        <v>1988</v>
      </c>
      <c r="F490" s="6">
        <v>2015</v>
      </c>
      <c r="G490" s="6" t="s">
        <v>50</v>
      </c>
      <c r="H490" s="6">
        <v>9</v>
      </c>
      <c r="I490" s="6">
        <v>1</v>
      </c>
      <c r="J490" s="29">
        <v>2265.4</v>
      </c>
      <c r="K490" s="29">
        <v>1951.5</v>
      </c>
      <c r="L490" s="29">
        <v>53.4</v>
      </c>
      <c r="M490" s="7">
        <v>74</v>
      </c>
      <c r="N490" s="27">
        <f t="shared" si="81"/>
        <v>13882148.140000001</v>
      </c>
      <c r="O490" s="21"/>
      <c r="P490" s="1">
        <v>11444110.816</v>
      </c>
      <c r="Q490" s="1"/>
      <c r="R490" s="1">
        <v>218700.954</v>
      </c>
      <c r="S490" s="1">
        <v>2219336.370000002</v>
      </c>
      <c r="T490" s="29">
        <v>0</v>
      </c>
      <c r="U490" s="1">
        <f t="shared" si="82"/>
        <v>6924.1100004987784</v>
      </c>
      <c r="V490" s="1">
        <f t="shared" si="82"/>
        <v>6924.1100004987784</v>
      </c>
      <c r="W490" s="8">
        <v>2021</v>
      </c>
      <c r="X490" s="107"/>
      <c r="Y490" s="9"/>
      <c r="Z490" s="9"/>
      <c r="AA490" s="9"/>
      <c r="AB490" s="9"/>
      <c r="AC490" s="9"/>
      <c r="AD490" s="28">
        <f>+'Прил 2 оконч'!E490-'Приложение №1'!N490</f>
        <v>0</v>
      </c>
    </row>
    <row r="491" spans="1:30" ht="15" customHeight="1" x14ac:dyDescent="0.25">
      <c r="A491" s="5">
        <f t="shared" si="79"/>
        <v>466</v>
      </c>
      <c r="B491" s="23">
        <f t="shared" si="80"/>
        <v>135</v>
      </c>
      <c r="C491" s="3" t="s">
        <v>59</v>
      </c>
      <c r="D491" s="3" t="s">
        <v>253</v>
      </c>
      <c r="E491" s="6">
        <v>1986</v>
      </c>
      <c r="F491" s="6">
        <v>2015</v>
      </c>
      <c r="G491" s="6" t="s">
        <v>50</v>
      </c>
      <c r="H491" s="6">
        <v>9</v>
      </c>
      <c r="I491" s="6">
        <v>1</v>
      </c>
      <c r="J491" s="29">
        <v>2267.6999999999998</v>
      </c>
      <c r="K491" s="29">
        <v>1885.78</v>
      </c>
      <c r="L491" s="29">
        <v>114.8</v>
      </c>
      <c r="M491" s="7">
        <v>71</v>
      </c>
      <c r="N491" s="27">
        <f t="shared" si="81"/>
        <v>4290984.03</v>
      </c>
      <c r="O491" s="21"/>
      <c r="P491" s="1">
        <v>2417299.0020772759</v>
      </c>
      <c r="Q491" s="1"/>
      <c r="R491" s="1">
        <v>222810.12599999996</v>
      </c>
      <c r="S491" s="1">
        <v>1650874.901922724</v>
      </c>
      <c r="T491" s="29">
        <v>0</v>
      </c>
      <c r="U491" s="1">
        <f t="shared" si="82"/>
        <v>2144.8700026992174</v>
      </c>
      <c r="V491" s="1">
        <f t="shared" si="82"/>
        <v>2144.8700026992174</v>
      </c>
      <c r="W491" s="8">
        <v>2021</v>
      </c>
      <c r="X491" s="107"/>
      <c r="AD491" s="28">
        <f>+'Прил 2 оконч'!E491-'Приложение №1'!N491</f>
        <v>0</v>
      </c>
    </row>
    <row r="492" spans="1:30" ht="15" customHeight="1" x14ac:dyDescent="0.25">
      <c r="A492" s="5">
        <f t="shared" si="79"/>
        <v>467</v>
      </c>
      <c r="B492" s="23">
        <f t="shared" si="80"/>
        <v>136</v>
      </c>
      <c r="C492" s="3" t="s">
        <v>59</v>
      </c>
      <c r="D492" s="3" t="s">
        <v>254</v>
      </c>
      <c r="E492" s="6">
        <v>1985</v>
      </c>
      <c r="F492" s="6">
        <v>2015</v>
      </c>
      <c r="G492" s="6" t="s">
        <v>50</v>
      </c>
      <c r="H492" s="6">
        <v>9</v>
      </c>
      <c r="I492" s="6">
        <v>1</v>
      </c>
      <c r="J492" s="29">
        <v>2259.4</v>
      </c>
      <c r="K492" s="29">
        <v>1786</v>
      </c>
      <c r="L492" s="29">
        <v>206.5</v>
      </c>
      <c r="M492" s="7">
        <v>82</v>
      </c>
      <c r="N492" s="27">
        <f t="shared" si="81"/>
        <v>43926874.18999999</v>
      </c>
      <c r="O492" s="21"/>
      <c r="P492" s="1">
        <v>34900687.931176558</v>
      </c>
      <c r="Q492" s="1"/>
      <c r="R492" s="1">
        <v>951854.26</v>
      </c>
      <c r="S492" s="1">
        <v>8074331.9988234341</v>
      </c>
      <c r="T492" s="29">
        <v>0</v>
      </c>
      <c r="U492" s="1">
        <f t="shared" si="82"/>
        <v>22046.110007528227</v>
      </c>
      <c r="V492" s="1">
        <f t="shared" si="82"/>
        <v>22046.110007528227</v>
      </c>
      <c r="W492" s="8">
        <v>2021</v>
      </c>
      <c r="X492" s="107"/>
      <c r="AD492" s="28">
        <f>+'Прил 2 оконч'!E492-'Приложение №1'!N492</f>
        <v>0</v>
      </c>
    </row>
    <row r="493" spans="1:30" ht="15" customHeight="1" x14ac:dyDescent="0.25">
      <c r="A493" s="5">
        <f t="shared" si="79"/>
        <v>468</v>
      </c>
      <c r="B493" s="23">
        <f t="shared" si="80"/>
        <v>137</v>
      </c>
      <c r="C493" s="3" t="s">
        <v>59</v>
      </c>
      <c r="D493" s="3" t="s">
        <v>255</v>
      </c>
      <c r="E493" s="6">
        <v>1975</v>
      </c>
      <c r="F493" s="6">
        <v>2013</v>
      </c>
      <c r="G493" s="6" t="s">
        <v>50</v>
      </c>
      <c r="H493" s="6">
        <v>4</v>
      </c>
      <c r="I493" s="6">
        <v>3</v>
      </c>
      <c r="J493" s="29">
        <v>2231.4</v>
      </c>
      <c r="K493" s="29">
        <v>1996</v>
      </c>
      <c r="L493" s="29">
        <v>57.4</v>
      </c>
      <c r="M493" s="7">
        <v>91</v>
      </c>
      <c r="N493" s="27">
        <f t="shared" si="81"/>
        <v>31294041.869999997</v>
      </c>
      <c r="O493" s="21"/>
      <c r="P493" s="1">
        <v>28044838.289283924</v>
      </c>
      <c r="Q493" s="1"/>
      <c r="R493" s="1">
        <v>170303.5656</v>
      </c>
      <c r="S493" s="1">
        <v>3078900.0151160741</v>
      </c>
      <c r="T493" s="1"/>
      <c r="U493" s="1">
        <f t="shared" si="82"/>
        <v>15240.109998052008</v>
      </c>
      <c r="V493" s="1">
        <f t="shared" si="82"/>
        <v>15240.109998052008</v>
      </c>
      <c r="W493" s="8">
        <v>2021</v>
      </c>
      <c r="X493" s="107"/>
      <c r="AD493" s="28">
        <f>+'Прил 2 оконч'!E493-'Приложение №1'!N493</f>
        <v>0</v>
      </c>
    </row>
    <row r="494" spans="1:30" ht="15" customHeight="1" x14ac:dyDescent="0.25">
      <c r="A494" s="5">
        <f t="shared" si="79"/>
        <v>469</v>
      </c>
      <c r="B494" s="23">
        <f t="shared" si="80"/>
        <v>138</v>
      </c>
      <c r="C494" s="3" t="s">
        <v>59</v>
      </c>
      <c r="D494" s="3" t="s">
        <v>256</v>
      </c>
      <c r="E494" s="6">
        <v>1976</v>
      </c>
      <c r="F494" s="6">
        <v>2013</v>
      </c>
      <c r="G494" s="6" t="s">
        <v>50</v>
      </c>
      <c r="H494" s="6">
        <v>4</v>
      </c>
      <c r="I494" s="6">
        <v>6</v>
      </c>
      <c r="J494" s="29">
        <v>4690.7</v>
      </c>
      <c r="K494" s="29">
        <v>4111.3999999999996</v>
      </c>
      <c r="L494" s="29">
        <v>202.5</v>
      </c>
      <c r="M494" s="7">
        <v>191</v>
      </c>
      <c r="N494" s="27">
        <f t="shared" si="81"/>
        <v>46137074.220000014</v>
      </c>
      <c r="O494" s="21"/>
      <c r="P494" s="1">
        <v>39607141.98520001</v>
      </c>
      <c r="Q494" s="1"/>
      <c r="R494" s="1">
        <v>1569681.2548</v>
      </c>
      <c r="S494" s="1">
        <v>4960250.9800000004</v>
      </c>
      <c r="T494" s="1"/>
      <c r="U494" s="1">
        <f t="shared" si="82"/>
        <v>10694.979999536386</v>
      </c>
      <c r="V494" s="1">
        <f t="shared" si="82"/>
        <v>10694.979999536386</v>
      </c>
      <c r="W494" s="8">
        <v>2021</v>
      </c>
      <c r="X494" s="107"/>
      <c r="AD494" s="28">
        <f>+'Прил 2 оконч'!E494-'Приложение №1'!N494</f>
        <v>0</v>
      </c>
    </row>
    <row r="495" spans="1:30" ht="15" customHeight="1" x14ac:dyDescent="0.25">
      <c r="A495" s="5">
        <f t="shared" si="79"/>
        <v>470</v>
      </c>
      <c r="B495" s="23">
        <f t="shared" si="80"/>
        <v>139</v>
      </c>
      <c r="C495" s="3" t="s">
        <v>59</v>
      </c>
      <c r="D495" s="3" t="s">
        <v>257</v>
      </c>
      <c r="E495" s="6">
        <v>1979</v>
      </c>
      <c r="F495" s="6">
        <v>2012</v>
      </c>
      <c r="G495" s="6" t="s">
        <v>50</v>
      </c>
      <c r="H495" s="6">
        <v>5</v>
      </c>
      <c r="I495" s="6">
        <v>3</v>
      </c>
      <c r="J495" s="29">
        <v>2768.7</v>
      </c>
      <c r="K495" s="29">
        <v>2481.9</v>
      </c>
      <c r="L495" s="29">
        <v>45.36</v>
      </c>
      <c r="M495" s="7">
        <v>130</v>
      </c>
      <c r="N495" s="27">
        <f t="shared" si="81"/>
        <v>19404201.189999998</v>
      </c>
      <c r="O495" s="21"/>
      <c r="P495" s="1">
        <v>17528796.353159998</v>
      </c>
      <c r="Q495" s="1"/>
      <c r="R495" s="1">
        <v>889593.52684000006</v>
      </c>
      <c r="S495" s="1">
        <v>985811.30999999808</v>
      </c>
      <c r="T495" s="1"/>
      <c r="U495" s="1">
        <f t="shared" si="82"/>
        <v>7677.9600001582721</v>
      </c>
      <c r="V495" s="1">
        <f t="shared" si="82"/>
        <v>7677.9600001582721</v>
      </c>
      <c r="W495" s="8">
        <v>2021</v>
      </c>
      <c r="X495" s="107"/>
      <c r="AD495" s="28">
        <f>+'Прил 2 оконч'!E495-'Приложение №1'!N495</f>
        <v>0</v>
      </c>
    </row>
    <row r="496" spans="1:30" ht="15" customHeight="1" x14ac:dyDescent="0.25">
      <c r="A496" s="5">
        <f t="shared" si="79"/>
        <v>471</v>
      </c>
      <c r="B496" s="23">
        <f t="shared" si="80"/>
        <v>140</v>
      </c>
      <c r="C496" s="3" t="s">
        <v>59</v>
      </c>
      <c r="D496" s="3" t="s">
        <v>259</v>
      </c>
      <c r="E496" s="6">
        <v>1988</v>
      </c>
      <c r="F496" s="6">
        <v>2015</v>
      </c>
      <c r="G496" s="6" t="s">
        <v>50</v>
      </c>
      <c r="H496" s="6">
        <v>9</v>
      </c>
      <c r="I496" s="6">
        <v>1</v>
      </c>
      <c r="J496" s="29">
        <v>2266</v>
      </c>
      <c r="K496" s="29">
        <v>2000.3</v>
      </c>
      <c r="L496" s="29">
        <v>0</v>
      </c>
      <c r="M496" s="7">
        <v>99</v>
      </c>
      <c r="N496" s="27">
        <f t="shared" si="81"/>
        <v>2071650.7</v>
      </c>
      <c r="O496" s="21"/>
      <c r="P496" s="1">
        <v>824519.47653266462</v>
      </c>
      <c r="Q496" s="1"/>
      <c r="R496" s="1">
        <v>214232.12999999998</v>
      </c>
      <c r="S496" s="1">
        <v>1032899.0934673353</v>
      </c>
      <c r="T496" s="29">
        <v>0</v>
      </c>
      <c r="U496" s="1">
        <f t="shared" si="82"/>
        <v>1035.6699995000749</v>
      </c>
      <c r="V496" s="1">
        <f t="shared" si="82"/>
        <v>1035.6699995000749</v>
      </c>
      <c r="W496" s="8">
        <v>2021</v>
      </c>
      <c r="X496" s="107"/>
      <c r="AD496" s="28">
        <f>+'Прил 2 оконч'!E496-'Приложение №1'!N496</f>
        <v>0</v>
      </c>
    </row>
    <row r="497" spans="1:30" ht="15" customHeight="1" x14ac:dyDescent="0.25">
      <c r="A497" s="5">
        <f t="shared" si="79"/>
        <v>472</v>
      </c>
      <c r="B497" s="23">
        <f t="shared" si="80"/>
        <v>141</v>
      </c>
      <c r="C497" s="3" t="s">
        <v>59</v>
      </c>
      <c r="D497" s="3" t="s">
        <v>260</v>
      </c>
      <c r="E497" s="6">
        <v>1977</v>
      </c>
      <c r="F497" s="6">
        <v>1977</v>
      </c>
      <c r="G497" s="6" t="s">
        <v>50</v>
      </c>
      <c r="H497" s="6">
        <v>5</v>
      </c>
      <c r="I497" s="6">
        <v>6</v>
      </c>
      <c r="J497" s="29">
        <v>5523.8</v>
      </c>
      <c r="K497" s="29">
        <v>4991</v>
      </c>
      <c r="L497" s="29">
        <v>80.099999999999994</v>
      </c>
      <c r="M497" s="7">
        <v>210</v>
      </c>
      <c r="N497" s="27">
        <f t="shared" si="81"/>
        <v>38935702.960000008</v>
      </c>
      <c r="O497" s="21"/>
      <c r="P497" s="1">
        <v>23851536.721600011</v>
      </c>
      <c r="Q497" s="1"/>
      <c r="R497" s="1">
        <v>415609.11839999998</v>
      </c>
      <c r="S497" s="1">
        <v>14668557.119999999</v>
      </c>
      <c r="T497" s="1"/>
      <c r="U497" s="1">
        <f t="shared" si="82"/>
        <v>7677.9600007887848</v>
      </c>
      <c r="V497" s="1">
        <f t="shared" si="82"/>
        <v>7677.9600007887848</v>
      </c>
      <c r="W497" s="8">
        <v>2021</v>
      </c>
      <c r="X497" s="107"/>
      <c r="AD497" s="28">
        <f>+'Прил 2 оконч'!E497-'Приложение №1'!N497</f>
        <v>0</v>
      </c>
    </row>
    <row r="498" spans="1:30" ht="15" customHeight="1" x14ac:dyDescent="0.25">
      <c r="A498" s="5">
        <f t="shared" si="79"/>
        <v>473</v>
      </c>
      <c r="B498" s="23">
        <f t="shared" si="80"/>
        <v>142</v>
      </c>
      <c r="C498" s="3" t="s">
        <v>59</v>
      </c>
      <c r="D498" s="3" t="s">
        <v>261</v>
      </c>
      <c r="E498" s="6">
        <v>1982</v>
      </c>
      <c r="F498" s="6">
        <v>2008</v>
      </c>
      <c r="G498" s="6" t="s">
        <v>50</v>
      </c>
      <c r="H498" s="6">
        <v>9</v>
      </c>
      <c r="I498" s="6">
        <v>1</v>
      </c>
      <c r="J498" s="29">
        <v>3174.5</v>
      </c>
      <c r="K498" s="29">
        <v>2191.14</v>
      </c>
      <c r="L498" s="29">
        <v>319</v>
      </c>
      <c r="M498" s="7">
        <v>124</v>
      </c>
      <c r="N498" s="27">
        <f t="shared" si="81"/>
        <v>20595522.989999998</v>
      </c>
      <c r="O498" s="21"/>
      <c r="P498" s="1">
        <v>15213582.575999999</v>
      </c>
      <c r="Q498" s="1"/>
      <c r="R498" s="1">
        <v>292588.734</v>
      </c>
      <c r="S498" s="1">
        <v>5089351.6799999997</v>
      </c>
      <c r="T498" s="29">
        <v>0</v>
      </c>
      <c r="U498" s="1">
        <f t="shared" si="82"/>
        <v>8204.9299999203231</v>
      </c>
      <c r="V498" s="1">
        <f t="shared" si="82"/>
        <v>8204.9299999203231</v>
      </c>
      <c r="W498" s="8">
        <v>2021</v>
      </c>
      <c r="X498" s="107"/>
      <c r="AD498" s="28">
        <f>+'Прил 2 оконч'!E498-'Приложение №1'!N498</f>
        <v>0</v>
      </c>
    </row>
    <row r="499" spans="1:30" ht="15" customHeight="1" x14ac:dyDescent="0.25">
      <c r="A499" s="5">
        <f t="shared" si="79"/>
        <v>474</v>
      </c>
      <c r="B499" s="23">
        <f t="shared" si="80"/>
        <v>143</v>
      </c>
      <c r="C499" s="3" t="s">
        <v>59</v>
      </c>
      <c r="D499" s="3" t="s">
        <v>262</v>
      </c>
      <c r="E499" s="6">
        <v>1982</v>
      </c>
      <c r="F499" s="6">
        <v>2013</v>
      </c>
      <c r="G499" s="6" t="s">
        <v>50</v>
      </c>
      <c r="H499" s="6">
        <v>9</v>
      </c>
      <c r="I499" s="6">
        <v>1</v>
      </c>
      <c r="J499" s="29">
        <v>5253.9</v>
      </c>
      <c r="K499" s="29">
        <v>4300.45</v>
      </c>
      <c r="L499" s="29">
        <v>3.4</v>
      </c>
      <c r="M499" s="7">
        <v>225</v>
      </c>
      <c r="N499" s="27">
        <f t="shared" si="81"/>
        <v>81528260.929999992</v>
      </c>
      <c r="O499" s="21"/>
      <c r="P499" s="1">
        <v>63412037.698659018</v>
      </c>
      <c r="Q499" s="1"/>
      <c r="R499" s="1">
        <v>1838735.0290000001</v>
      </c>
      <c r="S499" s="1">
        <v>16277488.202340972</v>
      </c>
      <c r="T499" s="29">
        <v>0</v>
      </c>
      <c r="U499" s="1">
        <f t="shared" si="82"/>
        <v>18943.09999883825</v>
      </c>
      <c r="V499" s="1">
        <f t="shared" si="82"/>
        <v>18943.09999883825</v>
      </c>
      <c r="W499" s="8">
        <v>2021</v>
      </c>
      <c r="X499" s="107"/>
      <c r="AD499" s="28">
        <f>+'Прил 2 оконч'!E499-'Приложение №1'!N499</f>
        <v>0</v>
      </c>
    </row>
    <row r="500" spans="1:30" ht="15" customHeight="1" x14ac:dyDescent="0.25">
      <c r="A500" s="5">
        <f t="shared" si="79"/>
        <v>475</v>
      </c>
      <c r="B500" s="23">
        <f t="shared" si="80"/>
        <v>144</v>
      </c>
      <c r="C500" s="3" t="s">
        <v>59</v>
      </c>
      <c r="D500" s="3" t="s">
        <v>263</v>
      </c>
      <c r="E500" s="6">
        <v>1971</v>
      </c>
      <c r="F500" s="6">
        <v>2015</v>
      </c>
      <c r="G500" s="6" t="s">
        <v>50</v>
      </c>
      <c r="H500" s="6">
        <v>4</v>
      </c>
      <c r="I500" s="6">
        <v>3</v>
      </c>
      <c r="J500" s="29">
        <v>2186.1</v>
      </c>
      <c r="K500" s="29">
        <v>2015.6</v>
      </c>
      <c r="L500" s="29">
        <v>31.5</v>
      </c>
      <c r="M500" s="7">
        <v>100</v>
      </c>
      <c r="N500" s="27">
        <f t="shared" si="81"/>
        <v>6575080.4900000002</v>
      </c>
      <c r="O500" s="21"/>
      <c r="P500" s="1">
        <v>3043125.2616376868</v>
      </c>
      <c r="Q500" s="1"/>
      <c r="R500" s="1">
        <v>728068.91520000005</v>
      </c>
      <c r="S500" s="1">
        <v>2803886.3131623133</v>
      </c>
      <c r="T500" s="1"/>
      <c r="U500" s="1">
        <f t="shared" si="82"/>
        <v>3211.9</v>
      </c>
      <c r="V500" s="1">
        <f t="shared" si="82"/>
        <v>3211.9</v>
      </c>
      <c r="W500" s="8">
        <v>2021</v>
      </c>
      <c r="X500" s="107"/>
      <c r="AD500" s="28">
        <f>+'Прил 2 оконч'!E500-'Приложение №1'!N500</f>
        <v>0</v>
      </c>
    </row>
    <row r="501" spans="1:30" ht="15" customHeight="1" x14ac:dyDescent="0.25">
      <c r="A501" s="5">
        <f t="shared" si="79"/>
        <v>476</v>
      </c>
      <c r="B501" s="23">
        <f t="shared" si="80"/>
        <v>145</v>
      </c>
      <c r="C501" s="3" t="s">
        <v>59</v>
      </c>
      <c r="D501" s="3" t="s">
        <v>264</v>
      </c>
      <c r="E501" s="6">
        <v>1983</v>
      </c>
      <c r="F501" s="6">
        <v>2015</v>
      </c>
      <c r="G501" s="6" t="s">
        <v>65</v>
      </c>
      <c r="H501" s="6">
        <v>2</v>
      </c>
      <c r="I501" s="6">
        <v>3</v>
      </c>
      <c r="J501" s="29">
        <v>611.4</v>
      </c>
      <c r="K501" s="29">
        <v>493.9</v>
      </c>
      <c r="L501" s="29">
        <v>0</v>
      </c>
      <c r="M501" s="7">
        <v>31</v>
      </c>
      <c r="N501" s="27">
        <f t="shared" si="81"/>
        <v>8630793.8599999994</v>
      </c>
      <c r="O501" s="21"/>
      <c r="P501" s="1">
        <f>8422575.37+2899.97</f>
        <v>8425475.3399999999</v>
      </c>
      <c r="Q501" s="1"/>
      <c r="R501" s="1">
        <v>92773.4758</v>
      </c>
      <c r="S501" s="1">
        <v>112545.04419999955</v>
      </c>
      <c r="T501" s="29">
        <v>0</v>
      </c>
      <c r="U501" s="1">
        <f t="shared" si="82"/>
        <v>17474.780036444623</v>
      </c>
      <c r="V501" s="1">
        <f t="shared" si="82"/>
        <v>17474.780036444623</v>
      </c>
      <c r="W501" s="8">
        <v>2021</v>
      </c>
      <c r="X501" s="107"/>
      <c r="AD501" s="28">
        <f>+'Прил 2 оконч'!E501-'Приложение №1'!N501</f>
        <v>0</v>
      </c>
    </row>
    <row r="502" spans="1:30" ht="15" customHeight="1" x14ac:dyDescent="0.25">
      <c r="A502" s="5">
        <f t="shared" si="79"/>
        <v>477</v>
      </c>
      <c r="B502" s="23">
        <f t="shared" si="80"/>
        <v>146</v>
      </c>
      <c r="C502" s="3" t="s">
        <v>265</v>
      </c>
      <c r="D502" s="3" t="s">
        <v>266</v>
      </c>
      <c r="E502" s="6">
        <v>1983</v>
      </c>
      <c r="F502" s="6">
        <v>2013</v>
      </c>
      <c r="G502" s="6" t="s">
        <v>65</v>
      </c>
      <c r="H502" s="6">
        <v>2</v>
      </c>
      <c r="I502" s="6">
        <v>3</v>
      </c>
      <c r="J502" s="29">
        <v>582.29999999999995</v>
      </c>
      <c r="K502" s="29">
        <v>507.6</v>
      </c>
      <c r="L502" s="29">
        <v>0</v>
      </c>
      <c r="M502" s="7">
        <v>26</v>
      </c>
      <c r="N502" s="27">
        <f t="shared" si="81"/>
        <v>2978094.27</v>
      </c>
      <c r="O502" s="21"/>
      <c r="P502" s="1">
        <v>2547563.125</v>
      </c>
      <c r="Q502" s="1"/>
      <c r="R502" s="1">
        <v>88814.8272</v>
      </c>
      <c r="S502" s="1">
        <v>341716.31780000002</v>
      </c>
      <c r="T502" s="29">
        <v>0</v>
      </c>
      <c r="U502" s="1">
        <f t="shared" ref="U502:V519" si="83">$N502/($K502+$L502)</f>
        <v>5867.0099881796687</v>
      </c>
      <c r="V502" s="1">
        <f t="shared" si="83"/>
        <v>5867.0099881796687</v>
      </c>
      <c r="W502" s="8">
        <v>2021</v>
      </c>
      <c r="X502" s="107"/>
      <c r="AD502" s="28">
        <f>+'Прил 2 оконч'!E502-'Приложение №1'!N502</f>
        <v>0</v>
      </c>
    </row>
    <row r="503" spans="1:30" ht="15" customHeight="1" x14ac:dyDescent="0.25">
      <c r="A503" s="5">
        <f t="shared" si="79"/>
        <v>478</v>
      </c>
      <c r="B503" s="23">
        <f t="shared" si="80"/>
        <v>147</v>
      </c>
      <c r="C503" s="3" t="s">
        <v>265</v>
      </c>
      <c r="D503" s="3" t="s">
        <v>267</v>
      </c>
      <c r="E503" s="6">
        <v>1982</v>
      </c>
      <c r="F503" s="6">
        <v>2013</v>
      </c>
      <c r="G503" s="6" t="s">
        <v>65</v>
      </c>
      <c r="H503" s="6">
        <v>2</v>
      </c>
      <c r="I503" s="6">
        <v>3</v>
      </c>
      <c r="J503" s="29">
        <v>563.70000000000005</v>
      </c>
      <c r="K503" s="29">
        <v>495.9</v>
      </c>
      <c r="L503" s="29">
        <v>0</v>
      </c>
      <c r="M503" s="7">
        <v>28</v>
      </c>
      <c r="N503" s="27">
        <f t="shared" si="81"/>
        <v>8665743.4199999999</v>
      </c>
      <c r="O503" s="21"/>
      <c r="P503" s="1">
        <v>8218277.8820000002</v>
      </c>
      <c r="Q503" s="1"/>
      <c r="R503" s="1">
        <v>113625.65980000001</v>
      </c>
      <c r="S503" s="1">
        <v>333839.87820000062</v>
      </c>
      <c r="T503" s="29">
        <v>0</v>
      </c>
      <c r="U503" s="1">
        <f t="shared" si="83"/>
        <v>17474.780036297641</v>
      </c>
      <c r="V503" s="1">
        <f t="shared" si="83"/>
        <v>17474.780036297641</v>
      </c>
      <c r="W503" s="8">
        <v>2021</v>
      </c>
      <c r="X503" s="107"/>
      <c r="AD503" s="28">
        <f>+'Прил 2 оконч'!E503-'Приложение №1'!N503</f>
        <v>0</v>
      </c>
    </row>
    <row r="504" spans="1:30" ht="15" customHeight="1" x14ac:dyDescent="0.25">
      <c r="A504" s="5">
        <f t="shared" ref="A504:A541" si="84">+A503+1</f>
        <v>479</v>
      </c>
      <c r="B504" s="23">
        <f t="shared" ref="B504:B541" si="85">+B503+1</f>
        <v>148</v>
      </c>
      <c r="C504" s="3" t="s">
        <v>265</v>
      </c>
      <c r="D504" s="3" t="s">
        <v>268</v>
      </c>
      <c r="E504" s="6">
        <v>1982</v>
      </c>
      <c r="F504" s="6">
        <v>1982</v>
      </c>
      <c r="G504" s="6" t="s">
        <v>65</v>
      </c>
      <c r="H504" s="6">
        <v>2</v>
      </c>
      <c r="I504" s="6">
        <v>3</v>
      </c>
      <c r="J504" s="29">
        <v>817.8</v>
      </c>
      <c r="K504" s="29">
        <v>727.9</v>
      </c>
      <c r="L504" s="29">
        <v>0</v>
      </c>
      <c r="M504" s="7">
        <v>29</v>
      </c>
      <c r="N504" s="27">
        <f t="shared" si="81"/>
        <v>15261042.23</v>
      </c>
      <c r="O504" s="21"/>
      <c r="P504" s="1">
        <v>14632444.093</v>
      </c>
      <c r="Q504" s="1"/>
      <c r="R504" s="1">
        <v>138575.85380000001</v>
      </c>
      <c r="S504" s="1">
        <v>490022.28320000006</v>
      </c>
      <c r="T504" s="29">
        <v>0</v>
      </c>
      <c r="U504" s="1">
        <f t="shared" si="83"/>
        <v>20965.850020607228</v>
      </c>
      <c r="V504" s="1">
        <f t="shared" si="83"/>
        <v>20965.850020607228</v>
      </c>
      <c r="W504" s="8">
        <v>2021</v>
      </c>
      <c r="X504" s="107"/>
      <c r="AD504" s="28">
        <f>+'Прил 2 оконч'!E504-'Приложение №1'!N504</f>
        <v>0</v>
      </c>
    </row>
    <row r="505" spans="1:30" ht="15" customHeight="1" x14ac:dyDescent="0.25">
      <c r="A505" s="5">
        <f t="shared" si="84"/>
        <v>480</v>
      </c>
      <c r="B505" s="23">
        <f t="shared" si="85"/>
        <v>149</v>
      </c>
      <c r="C505" s="3" t="s">
        <v>270</v>
      </c>
      <c r="D505" s="3" t="s">
        <v>271</v>
      </c>
      <c r="E505" s="6">
        <v>1982</v>
      </c>
      <c r="F505" s="6">
        <v>1982</v>
      </c>
      <c r="G505" s="6" t="s">
        <v>65</v>
      </c>
      <c r="H505" s="6">
        <v>2</v>
      </c>
      <c r="I505" s="6">
        <v>3</v>
      </c>
      <c r="J505" s="29">
        <v>561.79999999999995</v>
      </c>
      <c r="K505" s="29">
        <v>492.5</v>
      </c>
      <c r="L505" s="29">
        <v>0</v>
      </c>
      <c r="M505" s="7">
        <v>23</v>
      </c>
      <c r="N505" s="27">
        <f t="shared" si="81"/>
        <v>2692837.33</v>
      </c>
      <c r="O505" s="21"/>
      <c r="P505" s="1">
        <v>2318524.06</v>
      </c>
      <c r="Q505" s="1"/>
      <c r="R505" s="1">
        <v>86461.315000000002</v>
      </c>
      <c r="S505" s="1">
        <v>287851.95500000002</v>
      </c>
      <c r="T505" s="29">
        <v>0</v>
      </c>
      <c r="U505" s="1">
        <f t="shared" si="83"/>
        <v>5467.6900101522842</v>
      </c>
      <c r="V505" s="1">
        <f t="shared" si="83"/>
        <v>5467.6900101522842</v>
      </c>
      <c r="W505" s="8">
        <v>2021</v>
      </c>
      <c r="X505" s="107"/>
      <c r="AD505" s="28">
        <f>+'Прил 2 оконч'!E505-'Приложение №1'!N505</f>
        <v>0</v>
      </c>
    </row>
    <row r="506" spans="1:30" ht="15" customHeight="1" x14ac:dyDescent="0.25">
      <c r="A506" s="5">
        <f t="shared" si="84"/>
        <v>481</v>
      </c>
      <c r="B506" s="23">
        <f t="shared" si="85"/>
        <v>150</v>
      </c>
      <c r="C506" s="3" t="s">
        <v>270</v>
      </c>
      <c r="D506" s="3" t="s">
        <v>272</v>
      </c>
      <c r="E506" s="6">
        <v>1983</v>
      </c>
      <c r="F506" s="6">
        <v>1983</v>
      </c>
      <c r="G506" s="6" t="s">
        <v>65</v>
      </c>
      <c r="H506" s="6">
        <v>2</v>
      </c>
      <c r="I506" s="6">
        <v>3</v>
      </c>
      <c r="J506" s="29">
        <v>557.70000000000005</v>
      </c>
      <c r="K506" s="29">
        <v>488.4</v>
      </c>
      <c r="L506" s="29">
        <v>0</v>
      </c>
      <c r="M506" s="7">
        <v>18</v>
      </c>
      <c r="N506" s="27">
        <f t="shared" si="81"/>
        <v>2670419.7999999998</v>
      </c>
      <c r="O506" s="21"/>
      <c r="P506" s="1">
        <v>2243991.7999999998</v>
      </c>
      <c r="Q506" s="1"/>
      <c r="R506" s="1">
        <v>140729.02480000001</v>
      </c>
      <c r="S506" s="1">
        <v>285698.97519999999</v>
      </c>
      <c r="T506" s="29">
        <v>0</v>
      </c>
      <c r="U506" s="1">
        <f t="shared" si="83"/>
        <v>5467.6900081900085</v>
      </c>
      <c r="V506" s="1">
        <f t="shared" si="83"/>
        <v>5467.6900081900085</v>
      </c>
      <c r="W506" s="8">
        <v>2021</v>
      </c>
      <c r="X506" s="107"/>
      <c r="AD506" s="28">
        <f>+'Прил 2 оконч'!E506-'Приложение №1'!N506</f>
        <v>0</v>
      </c>
    </row>
    <row r="507" spans="1:30" ht="15" customHeight="1" x14ac:dyDescent="0.25">
      <c r="A507" s="5">
        <f t="shared" si="84"/>
        <v>482</v>
      </c>
      <c r="B507" s="23">
        <f t="shared" si="85"/>
        <v>151</v>
      </c>
      <c r="C507" s="3" t="s">
        <v>270</v>
      </c>
      <c r="D507" s="3" t="s">
        <v>273</v>
      </c>
      <c r="E507" s="6">
        <v>1981</v>
      </c>
      <c r="F507" s="6">
        <v>1981</v>
      </c>
      <c r="G507" s="6" t="s">
        <v>65</v>
      </c>
      <c r="H507" s="6">
        <v>2</v>
      </c>
      <c r="I507" s="6">
        <v>3</v>
      </c>
      <c r="J507" s="29">
        <v>558.29999999999995</v>
      </c>
      <c r="K507" s="29">
        <v>489</v>
      </c>
      <c r="L507" s="29">
        <v>0</v>
      </c>
      <c r="M507" s="7">
        <v>17</v>
      </c>
      <c r="N507" s="27">
        <f t="shared" si="81"/>
        <v>2673700.41</v>
      </c>
      <c r="O507" s="21"/>
      <c r="P507" s="1">
        <v>2273625.4200000004</v>
      </c>
      <c r="Q507" s="1"/>
      <c r="R507" s="1">
        <v>114057.01800000001</v>
      </c>
      <c r="S507" s="1">
        <v>286017.97199999972</v>
      </c>
      <c r="T507" s="29">
        <v>0</v>
      </c>
      <c r="U507" s="1">
        <f t="shared" si="83"/>
        <v>5467.6900000000005</v>
      </c>
      <c r="V507" s="1">
        <f t="shared" si="83"/>
        <v>5467.6900000000005</v>
      </c>
      <c r="W507" s="8">
        <v>2021</v>
      </c>
      <c r="X507" s="107"/>
      <c r="AD507" s="28">
        <f>+'Прил 2 оконч'!E507-'Приложение №1'!N507</f>
        <v>0</v>
      </c>
    </row>
    <row r="508" spans="1:30" ht="15" customHeight="1" x14ac:dyDescent="0.25">
      <c r="A508" s="5">
        <f t="shared" si="84"/>
        <v>483</v>
      </c>
      <c r="B508" s="23">
        <f t="shared" si="85"/>
        <v>152</v>
      </c>
      <c r="C508" s="3" t="s">
        <v>270</v>
      </c>
      <c r="D508" s="3" t="s">
        <v>274</v>
      </c>
      <c r="E508" s="6">
        <v>1983</v>
      </c>
      <c r="F508" s="6">
        <v>1983</v>
      </c>
      <c r="G508" s="6" t="s">
        <v>65</v>
      </c>
      <c r="H508" s="6">
        <v>2</v>
      </c>
      <c r="I508" s="6">
        <v>3</v>
      </c>
      <c r="J508" s="29">
        <v>559.79999999999995</v>
      </c>
      <c r="K508" s="29">
        <v>490.5</v>
      </c>
      <c r="L508" s="29">
        <v>0</v>
      </c>
      <c r="M508" s="7">
        <v>24</v>
      </c>
      <c r="N508" s="27">
        <f t="shared" si="81"/>
        <v>2681901.9499999997</v>
      </c>
      <c r="O508" s="21"/>
      <c r="P508" s="1">
        <v>2267232.5499999998</v>
      </c>
      <c r="Q508" s="1"/>
      <c r="R508" s="1">
        <v>127773.621</v>
      </c>
      <c r="S508" s="1">
        <v>286895.77899999992</v>
      </c>
      <c r="T508" s="29">
        <v>0</v>
      </c>
      <c r="U508" s="1">
        <f t="shared" si="83"/>
        <v>5467.690010193679</v>
      </c>
      <c r="V508" s="1">
        <f t="shared" si="83"/>
        <v>5467.690010193679</v>
      </c>
      <c r="W508" s="8">
        <v>2021</v>
      </c>
      <c r="X508" s="107"/>
      <c r="AD508" s="28">
        <f>+'Прил 2 оконч'!E508-'Приложение №1'!N508</f>
        <v>0</v>
      </c>
    </row>
    <row r="509" spans="1:30" ht="15" customHeight="1" x14ac:dyDescent="0.25">
      <c r="A509" s="5">
        <f t="shared" si="84"/>
        <v>484</v>
      </c>
      <c r="B509" s="23">
        <f t="shared" si="85"/>
        <v>153</v>
      </c>
      <c r="C509" s="3" t="s">
        <v>270</v>
      </c>
      <c r="D509" s="3" t="s">
        <v>275</v>
      </c>
      <c r="E509" s="6">
        <v>1984</v>
      </c>
      <c r="F509" s="6">
        <v>1984</v>
      </c>
      <c r="G509" s="6" t="s">
        <v>65</v>
      </c>
      <c r="H509" s="6">
        <v>2</v>
      </c>
      <c r="I509" s="6">
        <v>3</v>
      </c>
      <c r="J509" s="29">
        <v>562.20000000000005</v>
      </c>
      <c r="K509" s="29">
        <v>492.9</v>
      </c>
      <c r="L509" s="29">
        <v>0</v>
      </c>
      <c r="M509" s="7">
        <v>13</v>
      </c>
      <c r="N509" s="27">
        <f t="shared" si="81"/>
        <v>2695024.4099999997</v>
      </c>
      <c r="O509" s="21"/>
      <c r="P509" s="1">
        <v>2278146.9</v>
      </c>
      <c r="Q509" s="1"/>
      <c r="R509" s="1">
        <v>128705.7738</v>
      </c>
      <c r="S509" s="1">
        <v>288171.73619999981</v>
      </c>
      <c r="T509" s="29">
        <v>0</v>
      </c>
      <c r="U509" s="1">
        <f t="shared" si="83"/>
        <v>5467.6900182592817</v>
      </c>
      <c r="V509" s="1">
        <f t="shared" si="83"/>
        <v>5467.6900182592817</v>
      </c>
      <c r="W509" s="8">
        <v>2021</v>
      </c>
      <c r="X509" s="107"/>
      <c r="AD509" s="28">
        <f>+'Прил 2 оконч'!E509-'Приложение №1'!N509</f>
        <v>0</v>
      </c>
    </row>
    <row r="510" spans="1:30" ht="15" customHeight="1" x14ac:dyDescent="0.25">
      <c r="A510" s="5">
        <f t="shared" si="84"/>
        <v>485</v>
      </c>
      <c r="B510" s="23">
        <f t="shared" si="85"/>
        <v>154</v>
      </c>
      <c r="C510" s="3" t="s">
        <v>277</v>
      </c>
      <c r="D510" s="3" t="s">
        <v>278</v>
      </c>
      <c r="E510" s="6">
        <v>1983</v>
      </c>
      <c r="F510" s="6">
        <v>1983</v>
      </c>
      <c r="G510" s="6" t="s">
        <v>65</v>
      </c>
      <c r="H510" s="6">
        <v>2</v>
      </c>
      <c r="I510" s="6">
        <v>3</v>
      </c>
      <c r="J510" s="29">
        <v>898</v>
      </c>
      <c r="K510" s="29">
        <v>823</v>
      </c>
      <c r="L510" s="29">
        <v>0</v>
      </c>
      <c r="M510" s="7">
        <v>28</v>
      </c>
      <c r="N510" s="27">
        <f t="shared" si="81"/>
        <v>4594932.45</v>
      </c>
      <c r="O510" s="21"/>
      <c r="P510" s="1">
        <f>3866698.0596+27123.64</f>
        <v>3893821.6995999999</v>
      </c>
      <c r="Q510" s="1"/>
      <c r="R510" s="1">
        <v>147067.14600000001</v>
      </c>
      <c r="S510" s="1">
        <v>554043.60439999984</v>
      </c>
      <c r="T510" s="29">
        <v>0</v>
      </c>
      <c r="U510" s="1">
        <f t="shared" si="83"/>
        <v>5583.1500000000005</v>
      </c>
      <c r="V510" s="1">
        <f t="shared" si="83"/>
        <v>5583.1500000000005</v>
      </c>
      <c r="W510" s="8">
        <v>2021</v>
      </c>
      <c r="X510" s="107"/>
      <c r="AD510" s="28">
        <f>+'Прил 2 оконч'!E510-'Приложение №1'!N510</f>
        <v>0</v>
      </c>
    </row>
    <row r="511" spans="1:30" ht="15" customHeight="1" x14ac:dyDescent="0.25">
      <c r="A511" s="5">
        <f t="shared" si="84"/>
        <v>486</v>
      </c>
      <c r="B511" s="23">
        <f t="shared" si="85"/>
        <v>155</v>
      </c>
      <c r="C511" s="3" t="s">
        <v>277</v>
      </c>
      <c r="D511" s="3" t="s">
        <v>279</v>
      </c>
      <c r="E511" s="6">
        <v>1984</v>
      </c>
      <c r="F511" s="6">
        <v>1984</v>
      </c>
      <c r="G511" s="6" t="s">
        <v>65</v>
      </c>
      <c r="H511" s="6">
        <v>2</v>
      </c>
      <c r="I511" s="6">
        <v>3</v>
      </c>
      <c r="J511" s="29">
        <v>1124.3</v>
      </c>
      <c r="K511" s="29">
        <v>1035.5999999999999</v>
      </c>
      <c r="L511" s="29">
        <v>0</v>
      </c>
      <c r="M511" s="7">
        <v>41</v>
      </c>
      <c r="N511" s="27">
        <f t="shared" si="81"/>
        <v>3615352.09</v>
      </c>
      <c r="O511" s="21"/>
      <c r="P511" s="1">
        <v>2676799.25</v>
      </c>
      <c r="Q511" s="1"/>
      <c r="R511" s="1">
        <v>241386.92319999999</v>
      </c>
      <c r="S511" s="1">
        <v>697165.91679999989</v>
      </c>
      <c r="T511" s="29">
        <v>0</v>
      </c>
      <c r="U511" s="1">
        <f t="shared" si="83"/>
        <v>3491.0699980687527</v>
      </c>
      <c r="V511" s="1">
        <f t="shared" si="83"/>
        <v>3491.0699980687527</v>
      </c>
      <c r="W511" s="8">
        <v>2021</v>
      </c>
      <c r="X511" s="107"/>
      <c r="AD511" s="28">
        <f>+'Прил 2 оконч'!E511-'Приложение №1'!N511</f>
        <v>0</v>
      </c>
    </row>
    <row r="512" spans="1:30" ht="15" customHeight="1" x14ac:dyDescent="0.25">
      <c r="A512" s="5">
        <f t="shared" si="84"/>
        <v>487</v>
      </c>
      <c r="B512" s="23">
        <f t="shared" si="85"/>
        <v>156</v>
      </c>
      <c r="C512" s="3" t="s">
        <v>277</v>
      </c>
      <c r="D512" s="3" t="s">
        <v>280</v>
      </c>
      <c r="E512" s="6">
        <v>1964</v>
      </c>
      <c r="F512" s="6">
        <v>2004</v>
      </c>
      <c r="G512" s="6" t="s">
        <v>65</v>
      </c>
      <c r="H512" s="6">
        <v>2</v>
      </c>
      <c r="I512" s="6">
        <v>3</v>
      </c>
      <c r="J512" s="29">
        <v>539.5</v>
      </c>
      <c r="K512" s="29">
        <v>478.1</v>
      </c>
      <c r="L512" s="29">
        <v>0</v>
      </c>
      <c r="M512" s="7">
        <v>24</v>
      </c>
      <c r="N512" s="27">
        <f t="shared" si="81"/>
        <v>2669304.0199999996</v>
      </c>
      <c r="O512" s="21"/>
      <c r="P512" s="1">
        <v>2223876.8275999995</v>
      </c>
      <c r="Q512" s="1"/>
      <c r="R512" s="1">
        <v>123570.26819999999</v>
      </c>
      <c r="S512" s="1">
        <v>321856.92420000007</v>
      </c>
      <c r="T512" s="29">
        <v>0</v>
      </c>
      <c r="U512" s="1">
        <f t="shared" si="83"/>
        <v>5583.1500104580618</v>
      </c>
      <c r="V512" s="1">
        <f t="shared" si="83"/>
        <v>5583.1500104580618</v>
      </c>
      <c r="W512" s="8">
        <v>2021</v>
      </c>
      <c r="X512" s="107"/>
      <c r="AD512" s="28">
        <f>+'Прил 2 оконч'!E512-'Приложение №1'!N512</f>
        <v>0</v>
      </c>
    </row>
    <row r="513" spans="1:30" ht="15" customHeight="1" x14ac:dyDescent="0.25">
      <c r="A513" s="5">
        <f t="shared" si="84"/>
        <v>488</v>
      </c>
      <c r="B513" s="23">
        <f t="shared" si="85"/>
        <v>157</v>
      </c>
      <c r="C513" s="3" t="s">
        <v>277</v>
      </c>
      <c r="D513" s="3" t="s">
        <v>281</v>
      </c>
      <c r="E513" s="6">
        <v>1968</v>
      </c>
      <c r="F513" s="6">
        <v>1968</v>
      </c>
      <c r="G513" s="6" t="s">
        <v>65</v>
      </c>
      <c r="H513" s="6">
        <v>2</v>
      </c>
      <c r="I513" s="6">
        <v>2</v>
      </c>
      <c r="J513" s="29">
        <v>504.2</v>
      </c>
      <c r="K513" s="29">
        <v>464.4</v>
      </c>
      <c r="L513" s="29">
        <v>0</v>
      </c>
      <c r="M513" s="7">
        <v>18</v>
      </c>
      <c r="N513" s="27">
        <f t="shared" si="81"/>
        <v>5390648.3899999997</v>
      </c>
      <c r="O513" s="21"/>
      <c r="P513" s="1">
        <v>4995752.2664999999</v>
      </c>
      <c r="Q513" s="1"/>
      <c r="R513" s="1">
        <v>82262.046800000011</v>
      </c>
      <c r="S513" s="1">
        <v>312634.07669999974</v>
      </c>
      <c r="T513" s="29">
        <v>0</v>
      </c>
      <c r="U513" s="1">
        <f t="shared" si="83"/>
        <v>11607.770004306632</v>
      </c>
      <c r="V513" s="1">
        <f t="shared" si="83"/>
        <v>11607.770004306632</v>
      </c>
      <c r="W513" s="8">
        <v>2021</v>
      </c>
      <c r="X513" s="107"/>
      <c r="AD513" s="28">
        <f>+'Прил 2 оконч'!E513-'Приложение №1'!N513</f>
        <v>0</v>
      </c>
    </row>
    <row r="514" spans="1:30" ht="15" customHeight="1" x14ac:dyDescent="0.25">
      <c r="A514" s="5">
        <f t="shared" si="84"/>
        <v>489</v>
      </c>
      <c r="B514" s="23">
        <f t="shared" si="85"/>
        <v>158</v>
      </c>
      <c r="C514" s="3" t="s">
        <v>277</v>
      </c>
      <c r="D514" s="3" t="s">
        <v>282</v>
      </c>
      <c r="E514" s="6">
        <v>1982</v>
      </c>
      <c r="F514" s="6">
        <v>1982</v>
      </c>
      <c r="G514" s="6" t="s">
        <v>65</v>
      </c>
      <c r="H514" s="6">
        <v>2</v>
      </c>
      <c r="I514" s="6">
        <v>3</v>
      </c>
      <c r="J514" s="29">
        <v>805.8</v>
      </c>
      <c r="K514" s="29">
        <v>717.7</v>
      </c>
      <c r="L514" s="29">
        <v>0</v>
      </c>
      <c r="M514" s="7">
        <v>31</v>
      </c>
      <c r="N514" s="27">
        <f t="shared" si="81"/>
        <v>2505540.94</v>
      </c>
      <c r="O514" s="21"/>
      <c r="P514" s="1">
        <v>1823429.5620000002</v>
      </c>
      <c r="Q514" s="1"/>
      <c r="R514" s="1">
        <v>198955.73940000002</v>
      </c>
      <c r="S514" s="1">
        <v>483155.63859999977</v>
      </c>
      <c r="T514" s="29">
        <v>0</v>
      </c>
      <c r="U514" s="1">
        <f t="shared" si="83"/>
        <v>3491.0700013933397</v>
      </c>
      <c r="V514" s="1">
        <f t="shared" si="83"/>
        <v>3491.0700013933397</v>
      </c>
      <c r="W514" s="8">
        <v>2021</v>
      </c>
      <c r="X514" s="107"/>
      <c r="AD514" s="28">
        <f>+'Прил 2 оконч'!E514-'Приложение №1'!N514</f>
        <v>0</v>
      </c>
    </row>
    <row r="515" spans="1:30" ht="15" customHeight="1" x14ac:dyDescent="0.25">
      <c r="A515" s="5">
        <f t="shared" si="84"/>
        <v>490</v>
      </c>
      <c r="B515" s="23">
        <f t="shared" si="85"/>
        <v>159</v>
      </c>
      <c r="C515" s="3" t="s">
        <v>277</v>
      </c>
      <c r="D515" s="3" t="s">
        <v>283</v>
      </c>
      <c r="E515" s="6">
        <v>1982</v>
      </c>
      <c r="F515" s="6">
        <v>1982</v>
      </c>
      <c r="G515" s="6" t="s">
        <v>65</v>
      </c>
      <c r="H515" s="6">
        <v>2</v>
      </c>
      <c r="I515" s="6">
        <v>3</v>
      </c>
      <c r="J515" s="29">
        <v>805.8</v>
      </c>
      <c r="K515" s="29">
        <v>720.4</v>
      </c>
      <c r="L515" s="29">
        <v>0</v>
      </c>
      <c r="M515" s="7">
        <v>30</v>
      </c>
      <c r="N515" s="27">
        <f t="shared" si="81"/>
        <v>2514966.83</v>
      </c>
      <c r="O515" s="21"/>
      <c r="P515" s="1">
        <v>1853670.0399999998</v>
      </c>
      <c r="Q515" s="1"/>
      <c r="R515" s="1">
        <v>176323.50880000001</v>
      </c>
      <c r="S515" s="1">
        <v>484973.28120000026</v>
      </c>
      <c r="T515" s="29">
        <v>0</v>
      </c>
      <c r="U515" s="1">
        <f t="shared" si="83"/>
        <v>3491.0700027762355</v>
      </c>
      <c r="V515" s="1">
        <f t="shared" si="83"/>
        <v>3491.0700027762355</v>
      </c>
      <c r="W515" s="8">
        <v>2021</v>
      </c>
      <c r="X515" s="107"/>
      <c r="AD515" s="28">
        <f>+'Прил 2 оконч'!E515-'Приложение №1'!N515</f>
        <v>0</v>
      </c>
    </row>
    <row r="516" spans="1:30" ht="15" customHeight="1" x14ac:dyDescent="0.25">
      <c r="A516" s="5">
        <f t="shared" si="84"/>
        <v>491</v>
      </c>
      <c r="B516" s="23">
        <f t="shared" si="85"/>
        <v>160</v>
      </c>
      <c r="C516" s="3" t="s">
        <v>1414</v>
      </c>
      <c r="D516" s="3" t="s">
        <v>284</v>
      </c>
      <c r="E516" s="6">
        <v>1989</v>
      </c>
      <c r="F516" s="6">
        <v>2005</v>
      </c>
      <c r="G516" s="6" t="s">
        <v>50</v>
      </c>
      <c r="H516" s="6">
        <v>5</v>
      </c>
      <c r="I516" s="6">
        <v>1</v>
      </c>
      <c r="J516" s="29">
        <v>1284.9000000000001</v>
      </c>
      <c r="K516" s="29">
        <v>1135</v>
      </c>
      <c r="L516" s="29">
        <v>0</v>
      </c>
      <c r="M516" s="7">
        <v>49</v>
      </c>
      <c r="N516" s="27">
        <f t="shared" si="81"/>
        <v>6934577.5999999996</v>
      </c>
      <c r="O516" s="21"/>
      <c r="P516" s="1">
        <v>6547019.5455</v>
      </c>
      <c r="Q516" s="1"/>
      <c r="R516" s="1">
        <v>387558.05449999962</v>
      </c>
      <c r="S516" s="1"/>
      <c r="T516" s="1"/>
      <c r="U516" s="1">
        <f t="shared" si="83"/>
        <v>6109.7599999999993</v>
      </c>
      <c r="V516" s="1">
        <f t="shared" si="83"/>
        <v>6109.7599999999993</v>
      </c>
      <c r="W516" s="8">
        <v>2021</v>
      </c>
      <c r="X516" s="107"/>
      <c r="AD516" s="28">
        <f>+'Прил 2 оконч'!E516-'Приложение №1'!N516</f>
        <v>0</v>
      </c>
    </row>
    <row r="517" spans="1:30" ht="15" customHeight="1" x14ac:dyDescent="0.25">
      <c r="A517" s="5">
        <f t="shared" si="84"/>
        <v>492</v>
      </c>
      <c r="B517" s="23">
        <f t="shared" si="85"/>
        <v>161</v>
      </c>
      <c r="C517" s="3" t="s">
        <v>1414</v>
      </c>
      <c r="D517" s="3" t="s">
        <v>285</v>
      </c>
      <c r="E517" s="6">
        <v>1984</v>
      </c>
      <c r="F517" s="6">
        <v>1984</v>
      </c>
      <c r="G517" s="6" t="s">
        <v>50</v>
      </c>
      <c r="H517" s="6">
        <v>5</v>
      </c>
      <c r="I517" s="6">
        <v>4</v>
      </c>
      <c r="J517" s="29">
        <v>4737.1000000000004</v>
      </c>
      <c r="K517" s="29">
        <v>4348.5</v>
      </c>
      <c r="L517" s="29">
        <v>0</v>
      </c>
      <c r="M517" s="7">
        <v>162</v>
      </c>
      <c r="N517" s="27">
        <f t="shared" si="81"/>
        <v>26568291.359999999</v>
      </c>
      <c r="O517" s="21"/>
      <c r="P517" s="1">
        <v>24530188.936499998</v>
      </c>
      <c r="Q517" s="1"/>
      <c r="R517" s="1">
        <v>2038102.4235000014</v>
      </c>
      <c r="S517" s="1"/>
      <c r="T517" s="1"/>
      <c r="U517" s="1">
        <f t="shared" si="83"/>
        <v>6109.76</v>
      </c>
      <c r="V517" s="1">
        <f t="shared" si="83"/>
        <v>6109.76</v>
      </c>
      <c r="W517" s="8">
        <v>2021</v>
      </c>
      <c r="X517" s="107"/>
      <c r="AD517" s="28">
        <f>+'Прил 2 оконч'!E517-'Приложение №1'!N517</f>
        <v>0</v>
      </c>
    </row>
    <row r="518" spans="1:30" ht="15" customHeight="1" x14ac:dyDescent="0.25">
      <c r="A518" s="5">
        <f t="shared" si="84"/>
        <v>493</v>
      </c>
      <c r="B518" s="23">
        <f t="shared" si="85"/>
        <v>162</v>
      </c>
      <c r="C518" s="3" t="s">
        <v>286</v>
      </c>
      <c r="D518" s="3" t="s">
        <v>287</v>
      </c>
      <c r="E518" s="6">
        <v>1972</v>
      </c>
      <c r="F518" s="6">
        <v>2015</v>
      </c>
      <c r="G518" s="6" t="s">
        <v>65</v>
      </c>
      <c r="H518" s="6">
        <v>2</v>
      </c>
      <c r="I518" s="6">
        <v>3</v>
      </c>
      <c r="J518" s="29">
        <v>509.2</v>
      </c>
      <c r="K518" s="29">
        <v>509.2</v>
      </c>
      <c r="L518" s="29">
        <v>0</v>
      </c>
      <c r="M518" s="7">
        <v>28</v>
      </c>
      <c r="N518" s="27">
        <f t="shared" si="81"/>
        <v>203333.74</v>
      </c>
      <c r="O518" s="21"/>
      <c r="P518" s="1">
        <v>7820.1254999999946</v>
      </c>
      <c r="Q518" s="1"/>
      <c r="R518" s="1">
        <v>108968.8624</v>
      </c>
      <c r="S518" s="1">
        <v>86544.752099999998</v>
      </c>
      <c r="T518" s="29">
        <v>0</v>
      </c>
      <c r="U518" s="1">
        <f t="shared" si="83"/>
        <v>399.31999214454044</v>
      </c>
      <c r="V518" s="1">
        <f t="shared" si="83"/>
        <v>399.31999214454044</v>
      </c>
      <c r="W518" s="8">
        <v>2021</v>
      </c>
      <c r="X518" s="107"/>
      <c r="AD518" s="28">
        <f>+'Прил 2 оконч'!E518-'Приложение №1'!N518</f>
        <v>0</v>
      </c>
    </row>
    <row r="519" spans="1:30" ht="15" customHeight="1" x14ac:dyDescent="0.25">
      <c r="A519" s="5">
        <f t="shared" si="84"/>
        <v>494</v>
      </c>
      <c r="B519" s="23">
        <f t="shared" si="85"/>
        <v>163</v>
      </c>
      <c r="C519" s="3" t="s">
        <v>288</v>
      </c>
      <c r="D519" s="3" t="s">
        <v>289</v>
      </c>
      <c r="E519" s="6">
        <v>1973</v>
      </c>
      <c r="F519" s="6">
        <v>2012</v>
      </c>
      <c r="G519" s="6" t="s">
        <v>65</v>
      </c>
      <c r="H519" s="6">
        <v>2</v>
      </c>
      <c r="I519" s="6">
        <v>2</v>
      </c>
      <c r="J519" s="29">
        <v>530.9</v>
      </c>
      <c r="K519" s="29">
        <v>341.1</v>
      </c>
      <c r="L519" s="29">
        <v>126.8</v>
      </c>
      <c r="M519" s="7">
        <v>26</v>
      </c>
      <c r="N519" s="27">
        <f t="shared" si="81"/>
        <v>7678000.3799999999</v>
      </c>
      <c r="O519" s="26"/>
      <c r="P519" s="1">
        <f>6845716.8015+691551.0531</f>
        <v>7537267.8546000002</v>
      </c>
      <c r="Q519" s="1"/>
      <c r="R519" s="1">
        <v>140732.52540000001</v>
      </c>
      <c r="S519" s="1"/>
      <c r="T519" s="1">
        <v>0</v>
      </c>
      <c r="U519" s="1">
        <f t="shared" si="83"/>
        <v>16409.49001923488</v>
      </c>
      <c r="V519" s="1">
        <f t="shared" si="83"/>
        <v>16409.49001923488</v>
      </c>
      <c r="W519" s="8">
        <v>2021</v>
      </c>
      <c r="X519" s="107"/>
      <c r="AD519" s="28">
        <f>+'Прил 2 оконч'!E519-'Приложение №1'!N519</f>
        <v>0</v>
      </c>
    </row>
    <row r="520" spans="1:30" ht="15" customHeight="1" x14ac:dyDescent="0.25">
      <c r="A520" s="5">
        <f t="shared" si="84"/>
        <v>495</v>
      </c>
      <c r="B520" s="23">
        <f t="shared" si="85"/>
        <v>164</v>
      </c>
      <c r="C520" s="3" t="s">
        <v>290</v>
      </c>
      <c r="D520" s="3" t="s">
        <v>291</v>
      </c>
      <c r="E520" s="6">
        <v>1967</v>
      </c>
      <c r="F520" s="6">
        <v>2013</v>
      </c>
      <c r="G520" s="6" t="s">
        <v>65</v>
      </c>
      <c r="H520" s="6">
        <v>2</v>
      </c>
      <c r="I520" s="6">
        <v>1</v>
      </c>
      <c r="J520" s="29">
        <v>379.2</v>
      </c>
      <c r="K520" s="29">
        <v>367.2</v>
      </c>
      <c r="L520" s="29">
        <v>0</v>
      </c>
      <c r="M520" s="7">
        <v>12</v>
      </c>
      <c r="N520" s="27">
        <f t="shared" si="81"/>
        <v>2825284.5399999996</v>
      </c>
      <c r="O520" s="26"/>
      <c r="P520" s="1">
        <f>2508459.7992+247967.2224</f>
        <v>2756427.0215999996</v>
      </c>
      <c r="Q520" s="1"/>
      <c r="R520" s="1">
        <v>68857.518400000001</v>
      </c>
      <c r="S520" s="1"/>
      <c r="T520" s="1">
        <v>0</v>
      </c>
      <c r="U520" s="1">
        <f t="shared" ref="U520:V534" si="86">$N520/($K520+$L520)</f>
        <v>7694.1300108932455</v>
      </c>
      <c r="V520" s="1">
        <f t="shared" si="86"/>
        <v>7694.1300108932455</v>
      </c>
      <c r="W520" s="8">
        <v>2021</v>
      </c>
      <c r="X520" s="107"/>
      <c r="AD520" s="28">
        <f>+'Прил 2 оконч'!E520-'Приложение №1'!N520</f>
        <v>0</v>
      </c>
    </row>
    <row r="521" spans="1:30" ht="15" customHeight="1" x14ac:dyDescent="0.25">
      <c r="A521" s="5">
        <f t="shared" si="84"/>
        <v>496</v>
      </c>
      <c r="B521" s="23">
        <f t="shared" si="85"/>
        <v>165</v>
      </c>
      <c r="C521" s="3" t="s">
        <v>292</v>
      </c>
      <c r="D521" s="3" t="s">
        <v>293</v>
      </c>
      <c r="E521" s="6">
        <v>1974</v>
      </c>
      <c r="F521" s="6">
        <v>1974</v>
      </c>
      <c r="G521" s="6" t="s">
        <v>65</v>
      </c>
      <c r="H521" s="6">
        <v>2</v>
      </c>
      <c r="I521" s="6">
        <v>2</v>
      </c>
      <c r="J521" s="29">
        <v>498.2</v>
      </c>
      <c r="K521" s="29">
        <v>484.2</v>
      </c>
      <c r="L521" s="29">
        <v>0</v>
      </c>
      <c r="M521" s="7">
        <v>34</v>
      </c>
      <c r="N521" s="27">
        <f t="shared" si="81"/>
        <v>8184824.8100000005</v>
      </c>
      <c r="O521" s="26"/>
      <c r="P521" s="1">
        <v>7773865.4785000011</v>
      </c>
      <c r="Q521" s="1"/>
      <c r="R521" s="1">
        <v>84995.892399999997</v>
      </c>
      <c r="S521" s="1">
        <v>325963.43909999938</v>
      </c>
      <c r="T521" s="1">
        <v>0</v>
      </c>
      <c r="U521" s="1">
        <f t="shared" si="86"/>
        <v>16903.8100165221</v>
      </c>
      <c r="V521" s="1">
        <f t="shared" si="86"/>
        <v>16903.8100165221</v>
      </c>
      <c r="W521" s="8">
        <v>2021</v>
      </c>
      <c r="X521" s="107"/>
      <c r="AD521" s="28">
        <f>+'Прил 2 оконч'!E521-'Приложение №1'!N521</f>
        <v>0</v>
      </c>
    </row>
    <row r="522" spans="1:30" ht="15" customHeight="1" x14ac:dyDescent="0.25">
      <c r="A522" s="5">
        <f t="shared" si="84"/>
        <v>497</v>
      </c>
      <c r="B522" s="23">
        <f t="shared" si="85"/>
        <v>166</v>
      </c>
      <c r="C522" s="3" t="s">
        <v>294</v>
      </c>
      <c r="D522" s="3" t="s">
        <v>295</v>
      </c>
      <c r="E522" s="6">
        <v>1973</v>
      </c>
      <c r="F522" s="6">
        <v>2013</v>
      </c>
      <c r="G522" s="6" t="s">
        <v>65</v>
      </c>
      <c r="H522" s="6">
        <v>2</v>
      </c>
      <c r="I522" s="6">
        <v>3</v>
      </c>
      <c r="J522" s="29">
        <v>555.34</v>
      </c>
      <c r="K522" s="29">
        <v>325.5</v>
      </c>
      <c r="L522" s="29">
        <v>171.1</v>
      </c>
      <c r="M522" s="7">
        <v>54</v>
      </c>
      <c r="N522" s="27">
        <f t="shared" si="81"/>
        <v>2075797.9300000002</v>
      </c>
      <c r="O522" s="21"/>
      <c r="P522" s="1">
        <f>1383558.34+149155.391</f>
        <v>1532713.7310000001</v>
      </c>
      <c r="Q522" s="1"/>
      <c r="R522" s="1">
        <v>156509.5534</v>
      </c>
      <c r="S522" s="1">
        <v>386574.64559999981</v>
      </c>
      <c r="T522" s="29">
        <v>0</v>
      </c>
      <c r="U522" s="1">
        <f t="shared" si="86"/>
        <v>4180.0199959726142</v>
      </c>
      <c r="V522" s="1">
        <f t="shared" si="86"/>
        <v>4180.0199959726142</v>
      </c>
      <c r="W522" s="8">
        <v>2021</v>
      </c>
      <c r="X522" s="107"/>
      <c r="AD522" s="28">
        <f>+'Прил 2 оконч'!E522-'Приложение №1'!N522</f>
        <v>0</v>
      </c>
    </row>
    <row r="523" spans="1:30" ht="15" customHeight="1" x14ac:dyDescent="0.25">
      <c r="A523" s="5">
        <f t="shared" si="84"/>
        <v>498</v>
      </c>
      <c r="B523" s="23">
        <f t="shared" si="85"/>
        <v>167</v>
      </c>
      <c r="C523" s="3" t="s">
        <v>294</v>
      </c>
      <c r="D523" s="3" t="s">
        <v>296</v>
      </c>
      <c r="E523" s="6">
        <v>1984</v>
      </c>
      <c r="F523" s="6">
        <v>1984</v>
      </c>
      <c r="G523" s="6" t="s">
        <v>65</v>
      </c>
      <c r="H523" s="6">
        <v>2</v>
      </c>
      <c r="I523" s="6">
        <v>2</v>
      </c>
      <c r="J523" s="29">
        <v>1195.4000000000001</v>
      </c>
      <c r="K523" s="29">
        <v>651.70000000000005</v>
      </c>
      <c r="L523" s="29">
        <v>400.9</v>
      </c>
      <c r="M523" s="7">
        <v>54</v>
      </c>
      <c r="N523" s="27">
        <f t="shared" si="81"/>
        <v>4399889.05</v>
      </c>
      <c r="O523" s="21"/>
      <c r="P523" s="1">
        <f>2929497.43+212223.756</f>
        <v>3141721.1860000002</v>
      </c>
      <c r="Q523" s="1"/>
      <c r="R523" s="1">
        <v>289841.82299999997</v>
      </c>
      <c r="S523" s="1">
        <v>968326.04099999962</v>
      </c>
      <c r="T523" s="29">
        <v>0</v>
      </c>
      <c r="U523" s="1">
        <f t="shared" si="86"/>
        <v>4180.0199980999432</v>
      </c>
      <c r="V523" s="1">
        <f t="shared" si="86"/>
        <v>4180.0199980999432</v>
      </c>
      <c r="W523" s="8">
        <v>2021</v>
      </c>
      <c r="X523" s="107"/>
      <c r="AD523" s="28">
        <f>+'Прил 2 оконч'!E523-'Приложение №1'!N523</f>
        <v>0</v>
      </c>
    </row>
    <row r="524" spans="1:30" ht="15" customHeight="1" x14ac:dyDescent="0.25">
      <c r="A524" s="5">
        <f t="shared" si="84"/>
        <v>499</v>
      </c>
      <c r="B524" s="23">
        <f t="shared" si="85"/>
        <v>168</v>
      </c>
      <c r="C524" s="3" t="s">
        <v>298</v>
      </c>
      <c r="D524" s="3" t="s">
        <v>299</v>
      </c>
      <c r="E524" s="6">
        <v>1976</v>
      </c>
      <c r="F524" s="6">
        <v>1976</v>
      </c>
      <c r="G524" s="6" t="s">
        <v>65</v>
      </c>
      <c r="H524" s="6">
        <v>2</v>
      </c>
      <c r="I524" s="6">
        <v>2</v>
      </c>
      <c r="J524" s="29">
        <v>552.5</v>
      </c>
      <c r="K524" s="29">
        <v>511.9</v>
      </c>
      <c r="L524" s="29">
        <v>40.6</v>
      </c>
      <c r="M524" s="7">
        <v>41</v>
      </c>
      <c r="N524" s="27">
        <f t="shared" si="81"/>
        <v>5816427.1799999997</v>
      </c>
      <c r="O524" s="26"/>
      <c r="P524" s="1">
        <f>5216973.568+12938.56</f>
        <v>5229912.1279999996</v>
      </c>
      <c r="Q524" s="1"/>
      <c r="R524" s="1">
        <v>166777.7322</v>
      </c>
      <c r="S524" s="1">
        <v>419737.31979999924</v>
      </c>
      <c r="T524" s="1"/>
      <c r="U524" s="1">
        <f t="shared" si="86"/>
        <v>10527.470009049774</v>
      </c>
      <c r="V524" s="1">
        <f t="shared" si="86"/>
        <v>10527.470009049774</v>
      </c>
      <c r="W524" s="8">
        <v>2021</v>
      </c>
      <c r="X524" s="107"/>
      <c r="AD524" s="28">
        <f>+'Прил 2 оконч'!E524-'Приложение №1'!N524</f>
        <v>0</v>
      </c>
    </row>
    <row r="525" spans="1:30" ht="15" customHeight="1" x14ac:dyDescent="0.25">
      <c r="A525" s="5">
        <f t="shared" si="84"/>
        <v>500</v>
      </c>
      <c r="B525" s="23">
        <f t="shared" si="85"/>
        <v>169</v>
      </c>
      <c r="C525" s="3" t="s">
        <v>300</v>
      </c>
      <c r="D525" s="3" t="s">
        <v>301</v>
      </c>
      <c r="E525" s="6">
        <v>1970</v>
      </c>
      <c r="F525" s="6">
        <v>1970</v>
      </c>
      <c r="G525" s="6" t="s">
        <v>50</v>
      </c>
      <c r="H525" s="6">
        <v>2</v>
      </c>
      <c r="I525" s="6">
        <v>1</v>
      </c>
      <c r="J525" s="29">
        <v>396.5</v>
      </c>
      <c r="K525" s="29">
        <v>369.1</v>
      </c>
      <c r="L525" s="29">
        <v>0</v>
      </c>
      <c r="M525" s="7">
        <v>5</v>
      </c>
      <c r="N525" s="27">
        <f t="shared" si="81"/>
        <v>3662125.31</v>
      </c>
      <c r="O525" s="21"/>
      <c r="P525" s="1">
        <v>2546819.9736000001</v>
      </c>
      <c r="Q525" s="1"/>
      <c r="R525" s="1">
        <v>64256.176200000002</v>
      </c>
      <c r="S525" s="1">
        <v>1051049.1601999998</v>
      </c>
      <c r="T525" s="1"/>
      <c r="U525" s="1">
        <f t="shared" si="86"/>
        <v>9921.7700081278781</v>
      </c>
      <c r="V525" s="1">
        <f t="shared" si="86"/>
        <v>9921.7700081278781</v>
      </c>
      <c r="W525" s="8">
        <v>2021</v>
      </c>
      <c r="X525" s="107"/>
      <c r="AD525" s="28">
        <f>+'Прил 2 оконч'!E525-'Приложение №1'!N525</f>
        <v>0</v>
      </c>
    </row>
    <row r="526" spans="1:30" ht="15" customHeight="1" x14ac:dyDescent="0.25">
      <c r="A526" s="5">
        <f t="shared" si="84"/>
        <v>501</v>
      </c>
      <c r="B526" s="23">
        <f t="shared" si="85"/>
        <v>170</v>
      </c>
      <c r="C526" s="3" t="s">
        <v>304</v>
      </c>
      <c r="D526" s="3" t="s">
        <v>305</v>
      </c>
      <c r="E526" s="6">
        <v>1973</v>
      </c>
      <c r="F526" s="6">
        <v>1973</v>
      </c>
      <c r="G526" s="6" t="s">
        <v>65</v>
      </c>
      <c r="H526" s="6">
        <v>2</v>
      </c>
      <c r="I526" s="6">
        <v>2</v>
      </c>
      <c r="J526" s="29">
        <v>542.4</v>
      </c>
      <c r="K526" s="29">
        <v>497.7</v>
      </c>
      <c r="L526" s="29">
        <v>0</v>
      </c>
      <c r="M526" s="7">
        <v>34</v>
      </c>
      <c r="N526" s="27">
        <f t="shared" si="81"/>
        <v>3294953.17</v>
      </c>
      <c r="O526" s="21"/>
      <c r="P526" s="1">
        <v>2859189.2719999994</v>
      </c>
      <c r="Q526" s="1"/>
      <c r="R526" s="1">
        <v>100712.2594</v>
      </c>
      <c r="S526" s="1">
        <v>335051.63860000053</v>
      </c>
      <c r="T526" s="29">
        <v>0</v>
      </c>
      <c r="U526" s="1">
        <f t="shared" si="86"/>
        <v>6620.3599959815147</v>
      </c>
      <c r="V526" s="1">
        <f t="shared" si="86"/>
        <v>6620.3599959815147</v>
      </c>
      <c r="W526" s="8">
        <v>2021</v>
      </c>
      <c r="X526" s="107"/>
      <c r="AD526" s="28">
        <f>+'Прил 2 оконч'!E526-'Приложение №1'!N526</f>
        <v>0</v>
      </c>
    </row>
    <row r="527" spans="1:30" ht="15" customHeight="1" x14ac:dyDescent="0.25">
      <c r="A527" s="5">
        <f t="shared" si="84"/>
        <v>502</v>
      </c>
      <c r="B527" s="23">
        <f t="shared" si="85"/>
        <v>171</v>
      </c>
      <c r="C527" s="3" t="s">
        <v>306</v>
      </c>
      <c r="D527" s="3" t="s">
        <v>307</v>
      </c>
      <c r="E527" s="6">
        <v>1994</v>
      </c>
      <c r="F527" s="6">
        <v>1994</v>
      </c>
      <c r="G527" s="6" t="s">
        <v>65</v>
      </c>
      <c r="H527" s="6">
        <v>2</v>
      </c>
      <c r="I527" s="6">
        <v>1</v>
      </c>
      <c r="J527" s="29">
        <v>580.9</v>
      </c>
      <c r="K527" s="29">
        <v>418.9</v>
      </c>
      <c r="L527" s="29">
        <v>0</v>
      </c>
      <c r="M527" s="7">
        <v>34</v>
      </c>
      <c r="N527" s="27">
        <f t="shared" si="81"/>
        <v>9444984.379999999</v>
      </c>
      <c r="O527" s="21"/>
      <c r="P527" s="1">
        <v>9040711.203993801</v>
      </c>
      <c r="Q527" s="1"/>
      <c r="R527" s="1">
        <v>113234.63579999999</v>
      </c>
      <c r="S527" s="1">
        <v>291038.54020619794</v>
      </c>
      <c r="T527" s="29">
        <v>0</v>
      </c>
      <c r="U527" s="1">
        <f t="shared" si="86"/>
        <v>22547.110002387202</v>
      </c>
      <c r="V527" s="1">
        <f t="shared" si="86"/>
        <v>22547.110002387202</v>
      </c>
      <c r="W527" s="8">
        <v>2021</v>
      </c>
      <c r="X527" s="107"/>
      <c r="AD527" s="28">
        <f>+'Прил 2 оконч'!E527-'Приложение №1'!N527</f>
        <v>0</v>
      </c>
    </row>
    <row r="528" spans="1:30" ht="15" customHeight="1" x14ac:dyDescent="0.25">
      <c r="A528" s="5">
        <f t="shared" si="84"/>
        <v>503</v>
      </c>
      <c r="B528" s="23">
        <f t="shared" si="85"/>
        <v>172</v>
      </c>
      <c r="C528" s="3" t="s">
        <v>310</v>
      </c>
      <c r="D528" s="3" t="s">
        <v>311</v>
      </c>
      <c r="E528" s="6">
        <v>1964</v>
      </c>
      <c r="F528" s="6">
        <v>1964</v>
      </c>
      <c r="G528" s="6" t="s">
        <v>65</v>
      </c>
      <c r="H528" s="6">
        <v>2</v>
      </c>
      <c r="I528" s="6">
        <v>1</v>
      </c>
      <c r="J528" s="29">
        <v>358.74</v>
      </c>
      <c r="K528" s="29">
        <v>345.6</v>
      </c>
      <c r="L528" s="29">
        <v>0</v>
      </c>
      <c r="M528" s="7">
        <v>19</v>
      </c>
      <c r="N528" s="27">
        <f t="shared" si="81"/>
        <v>5465795.3200000003</v>
      </c>
      <c r="O528" s="21"/>
      <c r="P528" s="1">
        <v>5132155.919999999</v>
      </c>
      <c r="Q528" s="1"/>
      <c r="R528" s="1">
        <v>100981.4832</v>
      </c>
      <c r="S528" s="1">
        <v>232657.91680000129</v>
      </c>
      <c r="T528" s="29">
        <v>0</v>
      </c>
      <c r="U528" s="1">
        <f t="shared" si="86"/>
        <v>15815.379976851851</v>
      </c>
      <c r="V528" s="1">
        <f t="shared" si="86"/>
        <v>15815.379976851851</v>
      </c>
      <c r="W528" s="8">
        <v>2021</v>
      </c>
      <c r="X528" s="107"/>
      <c r="AD528" s="28">
        <f>+'Прил 2 оконч'!E528-'Приложение №1'!N528</f>
        <v>0</v>
      </c>
    </row>
    <row r="529" spans="1:30" ht="15" customHeight="1" x14ac:dyDescent="0.25">
      <c r="A529" s="5">
        <f t="shared" si="84"/>
        <v>504</v>
      </c>
      <c r="B529" s="23">
        <f t="shared" si="85"/>
        <v>173</v>
      </c>
      <c r="C529" s="3" t="s">
        <v>312</v>
      </c>
      <c r="D529" s="3" t="s">
        <v>313</v>
      </c>
      <c r="E529" s="6">
        <v>1975</v>
      </c>
      <c r="F529" s="6">
        <v>2009</v>
      </c>
      <c r="G529" s="6" t="s">
        <v>65</v>
      </c>
      <c r="H529" s="6">
        <v>2</v>
      </c>
      <c r="I529" s="6">
        <v>3</v>
      </c>
      <c r="J529" s="29">
        <v>588.92999999999995</v>
      </c>
      <c r="K529" s="29">
        <v>526.89</v>
      </c>
      <c r="L529" s="29">
        <v>0</v>
      </c>
      <c r="M529" s="7">
        <v>25</v>
      </c>
      <c r="N529" s="27">
        <f t="shared" si="81"/>
        <v>6793335.0199999996</v>
      </c>
      <c r="O529" s="21"/>
      <c r="P529" s="1">
        <v>6290464.21</v>
      </c>
      <c r="Q529" s="1"/>
      <c r="R529" s="1">
        <v>148168.45958</v>
      </c>
      <c r="S529" s="1">
        <v>354702.3504200005</v>
      </c>
      <c r="T529" s="29">
        <v>0</v>
      </c>
      <c r="U529" s="1">
        <f t="shared" si="86"/>
        <v>12893.269980451327</v>
      </c>
      <c r="V529" s="1">
        <f t="shared" si="86"/>
        <v>12893.269980451327</v>
      </c>
      <c r="W529" s="8">
        <v>2021</v>
      </c>
      <c r="X529" s="107"/>
      <c r="AD529" s="28">
        <f>+'Прил 2 оконч'!E529-'Приложение №1'!N529</f>
        <v>0</v>
      </c>
    </row>
    <row r="530" spans="1:30" ht="15" customHeight="1" x14ac:dyDescent="0.25">
      <c r="A530" s="5">
        <f t="shared" si="84"/>
        <v>505</v>
      </c>
      <c r="B530" s="23">
        <f t="shared" si="85"/>
        <v>174</v>
      </c>
      <c r="C530" s="3" t="s">
        <v>312</v>
      </c>
      <c r="D530" s="3" t="s">
        <v>314</v>
      </c>
      <c r="E530" s="6">
        <v>1977</v>
      </c>
      <c r="F530" s="6">
        <v>2009</v>
      </c>
      <c r="G530" s="6" t="s">
        <v>65</v>
      </c>
      <c r="H530" s="6">
        <v>2</v>
      </c>
      <c r="I530" s="6">
        <v>2</v>
      </c>
      <c r="J530" s="29">
        <v>513.5</v>
      </c>
      <c r="K530" s="29">
        <v>482.7</v>
      </c>
      <c r="L530" s="29">
        <v>0</v>
      </c>
      <c r="M530" s="7">
        <v>23</v>
      </c>
      <c r="N530" s="27">
        <f t="shared" si="81"/>
        <v>8714786.4700000007</v>
      </c>
      <c r="O530" s="21"/>
      <c r="P530" s="1">
        <v>8257059.5300000012</v>
      </c>
      <c r="Q530" s="1"/>
      <c r="R530" s="1">
        <v>132773.29940000002</v>
      </c>
      <c r="S530" s="1">
        <v>324953.64059999946</v>
      </c>
      <c r="T530" s="29">
        <v>0</v>
      </c>
      <c r="U530" s="1">
        <f t="shared" si="86"/>
        <v>18054.249989641601</v>
      </c>
      <c r="V530" s="1">
        <f t="shared" si="86"/>
        <v>18054.249989641601</v>
      </c>
      <c r="W530" s="8">
        <v>2021</v>
      </c>
      <c r="X530" s="107"/>
      <c r="AD530" s="28">
        <f>+'Прил 2 оконч'!E530-'Приложение №1'!N530</f>
        <v>0</v>
      </c>
    </row>
    <row r="531" spans="1:30" ht="15" customHeight="1" x14ac:dyDescent="0.25">
      <c r="A531" s="5">
        <f t="shared" si="84"/>
        <v>506</v>
      </c>
      <c r="B531" s="23">
        <f t="shared" si="85"/>
        <v>175</v>
      </c>
      <c r="C531" s="3" t="s">
        <v>315</v>
      </c>
      <c r="D531" s="3" t="s">
        <v>316</v>
      </c>
      <c r="E531" s="6">
        <v>1987</v>
      </c>
      <c r="F531" s="6">
        <v>2012</v>
      </c>
      <c r="G531" s="6" t="s">
        <v>65</v>
      </c>
      <c r="H531" s="6">
        <v>2</v>
      </c>
      <c r="I531" s="6">
        <v>3</v>
      </c>
      <c r="J531" s="29">
        <v>823.17</v>
      </c>
      <c r="K531" s="29">
        <v>734.5</v>
      </c>
      <c r="L531" s="29">
        <v>88.67</v>
      </c>
      <c r="M531" s="7">
        <v>25</v>
      </c>
      <c r="N531" s="27">
        <f t="shared" si="81"/>
        <v>6230409.0999999996</v>
      </c>
      <c r="O531" s="21"/>
      <c r="P531" s="1">
        <v>5376754.1685714284</v>
      </c>
      <c r="Q531" s="1"/>
      <c r="R531" s="1">
        <v>195114.56127999999</v>
      </c>
      <c r="S531" s="1">
        <v>658540.37014857121</v>
      </c>
      <c r="T531" s="29">
        <v>0</v>
      </c>
      <c r="U531" s="1">
        <f t="shared" si="86"/>
        <v>7568.8000048592639</v>
      </c>
      <c r="V531" s="1">
        <f t="shared" si="86"/>
        <v>7568.8000048592639</v>
      </c>
      <c r="W531" s="8">
        <v>2021</v>
      </c>
      <c r="X531" s="107"/>
      <c r="AD531" s="28">
        <f>+'Прил 2 оконч'!E531-'Приложение №1'!N531</f>
        <v>0</v>
      </c>
    </row>
    <row r="532" spans="1:30" ht="15" customHeight="1" x14ac:dyDescent="0.25">
      <c r="A532" s="5">
        <f t="shared" si="84"/>
        <v>507</v>
      </c>
      <c r="B532" s="23">
        <f t="shared" si="85"/>
        <v>176</v>
      </c>
      <c r="C532" s="3" t="s">
        <v>317</v>
      </c>
      <c r="D532" s="3" t="s">
        <v>318</v>
      </c>
      <c r="E532" s="6">
        <v>1980</v>
      </c>
      <c r="F532" s="6">
        <v>2016</v>
      </c>
      <c r="G532" s="6" t="s">
        <v>65</v>
      </c>
      <c r="H532" s="56">
        <f>+('Приложение №1'!K532+'Приложение №1'!L532)</f>
        <v>535.4</v>
      </c>
      <c r="I532" s="6">
        <v>3</v>
      </c>
      <c r="J532" s="29">
        <v>599</v>
      </c>
      <c r="K532" s="29">
        <v>535.4</v>
      </c>
      <c r="L532" s="29">
        <v>0</v>
      </c>
      <c r="M532" s="7">
        <v>33</v>
      </c>
      <c r="N532" s="27">
        <f t="shared" si="81"/>
        <v>11248780.76</v>
      </c>
      <c r="O532" s="26"/>
      <c r="P532" s="1">
        <v>10796682.568536241</v>
      </c>
      <c r="Q532" s="1"/>
      <c r="R532" s="1">
        <v>91666.908800000005</v>
      </c>
      <c r="S532" s="1">
        <v>360431.28266375919</v>
      </c>
      <c r="T532" s="1">
        <v>0</v>
      </c>
      <c r="U532" s="1">
        <f t="shared" si="86"/>
        <v>21010.049981322376</v>
      </c>
      <c r="V532" s="1">
        <f t="shared" si="86"/>
        <v>21010.049981322376</v>
      </c>
      <c r="W532" s="8">
        <v>2021</v>
      </c>
      <c r="X532" s="107"/>
      <c r="AD532" s="28">
        <f>+'Прил 2 оконч'!E532-'Приложение №1'!N532</f>
        <v>0</v>
      </c>
    </row>
    <row r="533" spans="1:30" ht="15" customHeight="1" x14ac:dyDescent="0.25">
      <c r="A533" s="5">
        <f t="shared" si="84"/>
        <v>508</v>
      </c>
      <c r="B533" s="23">
        <f t="shared" si="85"/>
        <v>177</v>
      </c>
      <c r="C533" s="3" t="s">
        <v>319</v>
      </c>
      <c r="D533" s="3" t="s">
        <v>320</v>
      </c>
      <c r="E533" s="6">
        <v>1975</v>
      </c>
      <c r="F533" s="6">
        <v>1975</v>
      </c>
      <c r="G533" s="6" t="s">
        <v>65</v>
      </c>
      <c r="H533" s="6">
        <v>1</v>
      </c>
      <c r="I533" s="6">
        <v>2</v>
      </c>
      <c r="J533" s="29">
        <v>369.8</v>
      </c>
      <c r="K533" s="29">
        <v>307.7</v>
      </c>
      <c r="L533" s="29">
        <v>23.4</v>
      </c>
      <c r="M533" s="7">
        <v>18</v>
      </c>
      <c r="N533" s="27">
        <f t="shared" si="81"/>
        <v>982042.59999999986</v>
      </c>
      <c r="O533" s="21"/>
      <c r="P533" s="1">
        <v>627909.50393551635</v>
      </c>
      <c r="Q533" s="1"/>
      <c r="R533" s="1">
        <v>103690.095</v>
      </c>
      <c r="S533" s="1">
        <v>250443.00106448351</v>
      </c>
      <c r="T533" s="29">
        <v>0</v>
      </c>
      <c r="U533" s="1">
        <f t="shared" si="86"/>
        <v>2966</v>
      </c>
      <c r="V533" s="1">
        <f t="shared" si="86"/>
        <v>2966</v>
      </c>
      <c r="W533" s="8">
        <v>2021</v>
      </c>
      <c r="X533" s="107"/>
      <c r="AD533" s="28">
        <f>+'Прил 2 оконч'!E533-'Приложение №1'!N533</f>
        <v>0</v>
      </c>
    </row>
    <row r="534" spans="1:30" ht="15" customHeight="1" x14ac:dyDescent="0.25">
      <c r="A534" s="5">
        <f t="shared" si="84"/>
        <v>509</v>
      </c>
      <c r="B534" s="23">
        <f t="shared" si="85"/>
        <v>178</v>
      </c>
      <c r="C534" s="3" t="s">
        <v>319</v>
      </c>
      <c r="D534" s="3" t="s">
        <v>321</v>
      </c>
      <c r="E534" s="6">
        <v>1988</v>
      </c>
      <c r="F534" s="6">
        <v>2009</v>
      </c>
      <c r="G534" s="6" t="s">
        <v>50</v>
      </c>
      <c r="H534" s="6">
        <v>2</v>
      </c>
      <c r="I534" s="6">
        <v>2</v>
      </c>
      <c r="J534" s="29">
        <v>870.6</v>
      </c>
      <c r="K534" s="29">
        <v>0</v>
      </c>
      <c r="L534" s="29">
        <v>789.1</v>
      </c>
      <c r="M534" s="7">
        <v>27</v>
      </c>
      <c r="N534" s="27">
        <f t="shared" si="81"/>
        <v>686280.27</v>
      </c>
      <c r="O534" s="21"/>
      <c r="P534" s="1">
        <v>283909.91121265979</v>
      </c>
      <c r="Q534" s="1"/>
      <c r="R534" s="1">
        <v>402370.35878734023</v>
      </c>
      <c r="S534" s="1">
        <v>0</v>
      </c>
      <c r="T534" s="1"/>
      <c r="U534" s="1">
        <f t="shared" si="86"/>
        <v>869.7</v>
      </c>
      <c r="V534" s="1">
        <f t="shared" si="86"/>
        <v>869.7</v>
      </c>
      <c r="W534" s="8">
        <v>2021</v>
      </c>
      <c r="X534" s="107"/>
      <c r="AD534" s="28">
        <f>+'Прил 2 оконч'!E534-'Приложение №1'!N534</f>
        <v>0</v>
      </c>
    </row>
    <row r="535" spans="1:30" ht="15" customHeight="1" x14ac:dyDescent="0.25">
      <c r="A535" s="5">
        <f t="shared" si="84"/>
        <v>510</v>
      </c>
      <c r="B535" s="23">
        <f t="shared" si="85"/>
        <v>179</v>
      </c>
      <c r="C535" s="3" t="s">
        <v>322</v>
      </c>
      <c r="D535" s="3" t="s">
        <v>325</v>
      </c>
      <c r="E535" s="6">
        <v>1974</v>
      </c>
      <c r="F535" s="6">
        <v>1974</v>
      </c>
      <c r="G535" s="6" t="s">
        <v>50</v>
      </c>
      <c r="H535" s="6">
        <v>2</v>
      </c>
      <c r="I535" s="6">
        <v>3</v>
      </c>
      <c r="J535" s="29">
        <v>1039.5</v>
      </c>
      <c r="K535" s="29">
        <v>915.4</v>
      </c>
      <c r="L535" s="29">
        <v>0</v>
      </c>
      <c r="M535" s="7">
        <v>39</v>
      </c>
      <c r="N535" s="27">
        <f t="shared" ref="N535:N597" si="87">SUM(O535:T535)</f>
        <v>3610896</v>
      </c>
      <c r="O535" s="21"/>
      <c r="P535" s="1">
        <v>2771426.102</v>
      </c>
      <c r="Q535" s="1"/>
      <c r="R535" s="1"/>
      <c r="S535" s="1">
        <v>839469.89800000016</v>
      </c>
      <c r="T535" s="1"/>
      <c r="U535" s="1">
        <f t="shared" ref="U535:V541" si="88">$N535/($K535+$L535)</f>
        <v>3944.610006554512</v>
      </c>
      <c r="V535" s="1">
        <f t="shared" si="88"/>
        <v>3944.610006554512</v>
      </c>
      <c r="W535" s="8">
        <v>2021</v>
      </c>
      <c r="X535" s="107"/>
      <c r="AD535" s="28">
        <f>+'Прил 2 оконч'!E535-'Приложение №1'!N535</f>
        <v>0</v>
      </c>
    </row>
    <row r="536" spans="1:30" ht="15" customHeight="1" x14ac:dyDescent="0.25">
      <c r="A536" s="5">
        <f t="shared" si="84"/>
        <v>511</v>
      </c>
      <c r="B536" s="23">
        <f t="shared" si="85"/>
        <v>180</v>
      </c>
      <c r="C536" s="3" t="s">
        <v>322</v>
      </c>
      <c r="D536" s="3" t="s">
        <v>328</v>
      </c>
      <c r="E536" s="6">
        <v>1977</v>
      </c>
      <c r="F536" s="6">
        <v>2010</v>
      </c>
      <c r="G536" s="6" t="s">
        <v>62</v>
      </c>
      <c r="H536" s="6">
        <v>4</v>
      </c>
      <c r="I536" s="6">
        <v>4</v>
      </c>
      <c r="J536" s="29">
        <v>4061.6</v>
      </c>
      <c r="K536" s="29">
        <v>3488.9</v>
      </c>
      <c r="L536" s="29">
        <v>0</v>
      </c>
      <c r="M536" s="7">
        <v>135</v>
      </c>
      <c r="N536" s="27">
        <f t="shared" si="87"/>
        <v>1579948.37</v>
      </c>
      <c r="O536" s="21"/>
      <c r="P536" s="1">
        <v>1000112.8675000001</v>
      </c>
      <c r="Q536" s="1"/>
      <c r="R536" s="1">
        <v>579835.50250000006</v>
      </c>
      <c r="S536" s="1">
        <v>0</v>
      </c>
      <c r="T536" s="1"/>
      <c r="U536" s="1">
        <f t="shared" si="88"/>
        <v>452.85000143311646</v>
      </c>
      <c r="V536" s="1">
        <f t="shared" si="88"/>
        <v>452.85000143311646</v>
      </c>
      <c r="W536" s="8">
        <v>2021</v>
      </c>
      <c r="X536" s="107"/>
      <c r="AD536" s="28">
        <f>+'Прил 2 оконч'!E536-'Приложение №1'!N536</f>
        <v>0</v>
      </c>
    </row>
    <row r="537" spans="1:30" ht="15" customHeight="1" x14ac:dyDescent="0.25">
      <c r="A537" s="5">
        <f t="shared" si="84"/>
        <v>512</v>
      </c>
      <c r="B537" s="23">
        <f t="shared" si="85"/>
        <v>181</v>
      </c>
      <c r="C537" s="3" t="s">
        <v>322</v>
      </c>
      <c r="D537" s="3" t="s">
        <v>331</v>
      </c>
      <c r="E537" s="6">
        <v>1977</v>
      </c>
      <c r="F537" s="6">
        <v>2011</v>
      </c>
      <c r="G537" s="6" t="s">
        <v>50</v>
      </c>
      <c r="H537" s="6">
        <v>5</v>
      </c>
      <c r="I537" s="6">
        <v>2</v>
      </c>
      <c r="J537" s="29">
        <v>1732.6</v>
      </c>
      <c r="K537" s="29">
        <v>1559.6</v>
      </c>
      <c r="L537" s="29">
        <v>0</v>
      </c>
      <c r="M537" s="7">
        <v>59</v>
      </c>
      <c r="N537" s="27">
        <f t="shared" si="87"/>
        <v>2487328.0600000005</v>
      </c>
      <c r="O537" s="21"/>
      <c r="P537" s="1">
        <v>1278030.9990000008</v>
      </c>
      <c r="Q537" s="1"/>
      <c r="R537" s="1">
        <v>470011.61719999998</v>
      </c>
      <c r="S537" s="1">
        <v>739285.44379999978</v>
      </c>
      <c r="T537" s="1"/>
      <c r="U537" s="1">
        <f t="shared" si="88"/>
        <v>1594.8500000000004</v>
      </c>
      <c r="V537" s="1">
        <f t="shared" si="88"/>
        <v>1594.8500000000004</v>
      </c>
      <c r="W537" s="8">
        <v>2021</v>
      </c>
      <c r="X537" s="107"/>
      <c r="AD537" s="28">
        <f>+'Прил 2 оконч'!E537-'Приложение №1'!N537</f>
        <v>0</v>
      </c>
    </row>
    <row r="538" spans="1:30" ht="15" customHeight="1" x14ac:dyDescent="0.25">
      <c r="A538" s="5">
        <f t="shared" si="84"/>
        <v>513</v>
      </c>
      <c r="B538" s="23">
        <f t="shared" si="85"/>
        <v>182</v>
      </c>
      <c r="C538" s="3" t="s">
        <v>322</v>
      </c>
      <c r="D538" s="3" t="s">
        <v>333</v>
      </c>
      <c r="E538" s="6">
        <v>1970</v>
      </c>
      <c r="F538" s="6">
        <v>2010</v>
      </c>
      <c r="G538" s="6" t="s">
        <v>50</v>
      </c>
      <c r="H538" s="6">
        <v>5</v>
      </c>
      <c r="I538" s="6">
        <v>4</v>
      </c>
      <c r="J538" s="29">
        <v>3258</v>
      </c>
      <c r="K538" s="29">
        <v>3019.8</v>
      </c>
      <c r="L538" s="29">
        <v>0</v>
      </c>
      <c r="M538" s="7">
        <v>132</v>
      </c>
      <c r="N538" s="27">
        <f t="shared" si="87"/>
        <v>1485500.0199999998</v>
      </c>
      <c r="O538" s="21"/>
      <c r="P538" s="1">
        <v>1024737.1234999996</v>
      </c>
      <c r="Q538" s="1"/>
      <c r="R538" s="1">
        <v>243643.50360000003</v>
      </c>
      <c r="S538" s="1">
        <v>217119.39290000001</v>
      </c>
      <c r="T538" s="1"/>
      <c r="U538" s="1">
        <f t="shared" si="88"/>
        <v>491.92000132459094</v>
      </c>
      <c r="V538" s="1">
        <f t="shared" si="88"/>
        <v>491.92000132459094</v>
      </c>
      <c r="W538" s="8">
        <v>2021</v>
      </c>
      <c r="X538" s="107"/>
      <c r="AD538" s="28">
        <f>+'Прил 2 оконч'!E538-'Приложение №1'!N538</f>
        <v>0</v>
      </c>
    </row>
    <row r="539" spans="1:30" ht="15" customHeight="1" x14ac:dyDescent="0.25">
      <c r="A539" s="5">
        <f t="shared" si="84"/>
        <v>514</v>
      </c>
      <c r="B539" s="23">
        <f t="shared" si="85"/>
        <v>183</v>
      </c>
      <c r="C539" s="3" t="s">
        <v>334</v>
      </c>
      <c r="D539" s="3" t="s">
        <v>336</v>
      </c>
      <c r="E539" s="6">
        <v>1988</v>
      </c>
      <c r="F539" s="6">
        <v>1988</v>
      </c>
      <c r="G539" s="6" t="s">
        <v>65</v>
      </c>
      <c r="H539" s="6">
        <v>2</v>
      </c>
      <c r="I539" s="6">
        <v>1</v>
      </c>
      <c r="J539" s="29">
        <v>516.4</v>
      </c>
      <c r="K539" s="29">
        <v>286.39999999999998</v>
      </c>
      <c r="L539" s="29">
        <v>230</v>
      </c>
      <c r="M539" s="7">
        <v>30</v>
      </c>
      <c r="N539" s="27">
        <f t="shared" si="87"/>
        <v>2868002.9699999997</v>
      </c>
      <c r="O539" s="21"/>
      <c r="P539" s="1">
        <f>2117620.55+9070</f>
        <v>2126690.5499999998</v>
      </c>
      <c r="Q539" s="1"/>
      <c r="R539" s="1">
        <v>168026.0208</v>
      </c>
      <c r="S539" s="1">
        <v>573286.3992000001</v>
      </c>
      <c r="T539" s="29">
        <v>0</v>
      </c>
      <c r="U539" s="1">
        <f t="shared" si="88"/>
        <v>5553.8399883810998</v>
      </c>
      <c r="V539" s="1">
        <f t="shared" si="88"/>
        <v>5553.8399883810998</v>
      </c>
      <c r="W539" s="8">
        <v>2021</v>
      </c>
      <c r="X539" s="107"/>
      <c r="AD539" s="28">
        <f>+'Прил 2 оконч'!E539-'Приложение №1'!N539</f>
        <v>0</v>
      </c>
    </row>
    <row r="540" spans="1:30" ht="15" customHeight="1" x14ac:dyDescent="0.25">
      <c r="A540" s="5">
        <f t="shared" si="84"/>
        <v>515</v>
      </c>
      <c r="B540" s="23">
        <f t="shared" si="85"/>
        <v>184</v>
      </c>
      <c r="C540" s="3" t="s">
        <v>334</v>
      </c>
      <c r="D540" s="3" t="s">
        <v>337</v>
      </c>
      <c r="E540" s="6">
        <v>1985</v>
      </c>
      <c r="F540" s="6">
        <v>1985</v>
      </c>
      <c r="G540" s="6" t="s">
        <v>65</v>
      </c>
      <c r="H540" s="6">
        <v>2</v>
      </c>
      <c r="I540" s="6">
        <v>1</v>
      </c>
      <c r="J540" s="29">
        <v>516.4</v>
      </c>
      <c r="K540" s="29">
        <v>286.39999999999998</v>
      </c>
      <c r="L540" s="29">
        <v>230</v>
      </c>
      <c r="M540" s="7">
        <v>23</v>
      </c>
      <c r="N540" s="27">
        <f t="shared" si="87"/>
        <v>5360634.79</v>
      </c>
      <c r="O540" s="21"/>
      <c r="P540" s="1">
        <v>4603652.1717611942</v>
      </c>
      <c r="Q540" s="1"/>
      <c r="R540" s="1">
        <v>138586.14079999999</v>
      </c>
      <c r="S540" s="1">
        <v>618396.47743880586</v>
      </c>
      <c r="T540" s="29">
        <v>0</v>
      </c>
      <c r="U540" s="1">
        <f t="shared" si="88"/>
        <v>10380.779996127034</v>
      </c>
      <c r="V540" s="1">
        <f t="shared" si="88"/>
        <v>10380.779996127034</v>
      </c>
      <c r="W540" s="8">
        <v>2021</v>
      </c>
      <c r="X540" s="107"/>
      <c r="AD540" s="28">
        <f>+'Прил 2 оконч'!E540-'Приложение №1'!N540</f>
        <v>0</v>
      </c>
    </row>
    <row r="541" spans="1:30" ht="15" customHeight="1" x14ac:dyDescent="0.25">
      <c r="A541" s="5">
        <f t="shared" si="84"/>
        <v>516</v>
      </c>
      <c r="B541" s="23">
        <f t="shared" si="85"/>
        <v>185</v>
      </c>
      <c r="C541" s="3" t="s">
        <v>338</v>
      </c>
      <c r="D541" s="3" t="s">
        <v>339</v>
      </c>
      <c r="E541" s="6">
        <v>1986</v>
      </c>
      <c r="F541" s="6">
        <v>1986</v>
      </c>
      <c r="G541" s="6" t="s">
        <v>65</v>
      </c>
      <c r="H541" s="6">
        <v>2</v>
      </c>
      <c r="I541" s="6">
        <v>1</v>
      </c>
      <c r="J541" s="29">
        <v>703.3</v>
      </c>
      <c r="K541" s="29">
        <v>624.4</v>
      </c>
      <c r="L541" s="29">
        <v>0</v>
      </c>
      <c r="M541" s="7">
        <v>35</v>
      </c>
      <c r="N541" s="27">
        <f t="shared" si="87"/>
        <v>1884576.5699999998</v>
      </c>
      <c r="O541" s="21"/>
      <c r="P541" s="1">
        <v>1383201.4759313369</v>
      </c>
      <c r="Q541" s="1"/>
      <c r="R541" s="1">
        <v>81029.016799999998</v>
      </c>
      <c r="S541" s="1">
        <v>420346.07726866298</v>
      </c>
      <c r="T541" s="29">
        <v>0</v>
      </c>
      <c r="U541" s="1">
        <f t="shared" si="88"/>
        <v>3018.2200032030746</v>
      </c>
      <c r="V541" s="1">
        <f t="shared" si="88"/>
        <v>3018.2200032030746</v>
      </c>
      <c r="W541" s="8">
        <v>2021</v>
      </c>
      <c r="X541" s="107"/>
      <c r="AD541" s="28">
        <f>+'Прил 2 оконч'!E541-'Приложение №1'!N541</f>
        <v>0</v>
      </c>
    </row>
    <row r="542" spans="1:30" s="89" customFormat="1" x14ac:dyDescent="0.25">
      <c r="A542" s="64"/>
      <c r="B542" s="65"/>
      <c r="C542" s="186"/>
      <c r="D542" s="73" t="s">
        <v>1307</v>
      </c>
      <c r="E542" s="74"/>
      <c r="F542" s="74"/>
      <c r="G542" s="74"/>
      <c r="H542" s="74"/>
      <c r="I542" s="74"/>
      <c r="J542" s="75">
        <f>SUM(J543:J885)</f>
        <v>790953.05999999982</v>
      </c>
      <c r="K542" s="75">
        <f>SUM(K543:K885)</f>
        <v>643489.49000000034</v>
      </c>
      <c r="L542" s="75">
        <f>SUM(L543:L885)</f>
        <v>25181.929999999997</v>
      </c>
      <c r="M542" s="75">
        <f>SUM(M543:M885)</f>
        <v>28971</v>
      </c>
      <c r="N542" s="75">
        <f>+P542+Q542+R542+S542+T542</f>
        <v>3695208997.0269208</v>
      </c>
      <c r="O542" s="75">
        <f>SUM(O543:O885)</f>
        <v>0</v>
      </c>
      <c r="P542" s="75">
        <f>SUM(P543:P885)</f>
        <v>2907774816.2661157</v>
      </c>
      <c r="Q542" s="75">
        <f>SUM(Q543:Q885)</f>
        <v>3153931.8279999997</v>
      </c>
      <c r="R542" s="75">
        <f>SUM(R543:R885)</f>
        <v>131272446.43071349</v>
      </c>
      <c r="S542" s="75">
        <f>SUM(S543:S885)</f>
        <v>653007802.50209141</v>
      </c>
      <c r="T542" s="75">
        <f>SUM(T543:T885)</f>
        <v>0</v>
      </c>
      <c r="U542" s="75"/>
      <c r="V542" s="75"/>
      <c r="W542" s="77"/>
      <c r="X542" s="118"/>
      <c r="AD542" s="28">
        <f>+'Прил 2 оконч'!E542-'Приложение №1'!N542</f>
        <v>1.5363693237304688E-3</v>
      </c>
    </row>
    <row r="543" spans="1:30" ht="15" customHeight="1" x14ac:dyDescent="0.25">
      <c r="A543" s="5">
        <f>A541+1</f>
        <v>517</v>
      </c>
      <c r="B543" s="23">
        <v>1</v>
      </c>
      <c r="C543" s="3" t="s">
        <v>80</v>
      </c>
      <c r="D543" s="3" t="s">
        <v>341</v>
      </c>
      <c r="E543" s="6">
        <v>1981</v>
      </c>
      <c r="F543" s="6">
        <v>2011</v>
      </c>
      <c r="G543" s="6" t="s">
        <v>50</v>
      </c>
      <c r="H543" s="6">
        <v>5</v>
      </c>
      <c r="I543" s="6">
        <v>6</v>
      </c>
      <c r="J543" s="29">
        <v>5474.4</v>
      </c>
      <c r="K543" s="29">
        <v>4655.8999999999996</v>
      </c>
      <c r="L543" s="29">
        <v>0</v>
      </c>
      <c r="M543" s="7">
        <v>142</v>
      </c>
      <c r="N543" s="27">
        <f t="shared" si="87"/>
        <v>55434949.759025812</v>
      </c>
      <c r="O543" s="21"/>
      <c r="P543" s="1">
        <f>40099220.3612459-515220.2485</f>
        <v>39584000.112745903</v>
      </c>
      <c r="Q543" s="1">
        <v>1000000</v>
      </c>
      <c r="R543" s="1">
        <v>1592808.8037999999</v>
      </c>
      <c r="S543" s="1">
        <v>13258140.842479909</v>
      </c>
      <c r="T543" s="1"/>
      <c r="U543" s="1">
        <f t="shared" ref="U543:V556" si="89">$N543/($K543+$L543)</f>
        <v>11906.387542478536</v>
      </c>
      <c r="V543" s="1">
        <f t="shared" si="89"/>
        <v>11906.387542478536</v>
      </c>
      <c r="W543" s="8">
        <v>2021</v>
      </c>
      <c r="X543" s="107"/>
      <c r="AD543" s="28">
        <f>+'Прил 2 оконч'!E543-'Приложение №1'!N543</f>
        <v>3.7208199501037598E-5</v>
      </c>
    </row>
    <row r="544" spans="1:30" ht="15" customHeight="1" x14ac:dyDescent="0.25">
      <c r="A544" s="5">
        <f t="shared" ref="A544:B547" si="90">+A543+1</f>
        <v>518</v>
      </c>
      <c r="B544" s="23">
        <f t="shared" si="90"/>
        <v>2</v>
      </c>
      <c r="C544" s="3" t="s">
        <v>80</v>
      </c>
      <c r="D544" s="3" t="s">
        <v>342</v>
      </c>
      <c r="E544" s="6">
        <v>1982</v>
      </c>
      <c r="F544" s="6">
        <v>2011</v>
      </c>
      <c r="G544" s="6" t="s">
        <v>50</v>
      </c>
      <c r="H544" s="6">
        <v>5</v>
      </c>
      <c r="I544" s="6">
        <v>6</v>
      </c>
      <c r="J544" s="29">
        <v>5457.2</v>
      </c>
      <c r="K544" s="29">
        <v>4656.8999999999996</v>
      </c>
      <c r="L544" s="29">
        <v>0</v>
      </c>
      <c r="M544" s="7">
        <v>172</v>
      </c>
      <c r="N544" s="27">
        <f t="shared" si="87"/>
        <v>55631222.15471492</v>
      </c>
      <c r="O544" s="21"/>
      <c r="P544" s="1">
        <f>40049208.4335615-330964.9</f>
        <v>39718243.533561498</v>
      </c>
      <c r="Q544" s="1">
        <v>1000000</v>
      </c>
      <c r="R544" s="1">
        <v>1651990.1857999999</v>
      </c>
      <c r="S544" s="1">
        <v>13260988.435353419</v>
      </c>
      <c r="T544" s="1"/>
      <c r="U544" s="1">
        <f t="shared" si="89"/>
        <v>11945.977400140635</v>
      </c>
      <c r="V544" s="1">
        <f t="shared" si="89"/>
        <v>11945.977400140635</v>
      </c>
      <c r="W544" s="8">
        <v>2021</v>
      </c>
      <c r="X544" s="107"/>
      <c r="AD544" s="28">
        <f>+'Прил 2 оконч'!E544-'Приложение №1'!N544</f>
        <v>1.0470747947692871E-3</v>
      </c>
    </row>
    <row r="545" spans="1:30" ht="15" customHeight="1" x14ac:dyDescent="0.25">
      <c r="A545" s="5">
        <f t="shared" si="90"/>
        <v>519</v>
      </c>
      <c r="B545" s="23">
        <f t="shared" si="90"/>
        <v>3</v>
      </c>
      <c r="C545" s="3" t="s">
        <v>80</v>
      </c>
      <c r="D545" s="3" t="s">
        <v>343</v>
      </c>
      <c r="E545" s="6">
        <v>1983</v>
      </c>
      <c r="F545" s="6">
        <v>2011</v>
      </c>
      <c r="G545" s="6" t="s">
        <v>50</v>
      </c>
      <c r="H545" s="6">
        <v>5</v>
      </c>
      <c r="I545" s="6">
        <v>4</v>
      </c>
      <c r="J545" s="29">
        <v>3725.7</v>
      </c>
      <c r="K545" s="29">
        <v>3170.6</v>
      </c>
      <c r="L545" s="29">
        <v>0</v>
      </c>
      <c r="M545" s="7">
        <v>120</v>
      </c>
      <c r="N545" s="27">
        <f t="shared" si="87"/>
        <v>17332985.384287372</v>
      </c>
      <c r="O545" s="21"/>
      <c r="P545" s="1">
        <f>+'[1]Прил 2 оконч'!E555-T545-S545-R545-Q545</f>
        <v>7221589.5544595318</v>
      </c>
      <c r="Q545" s="1">
        <v>0</v>
      </c>
      <c r="R545" s="1">
        <v>1082795.2692</v>
      </c>
      <c r="S545" s="1">
        <v>9028600.5606278405</v>
      </c>
      <c r="T545" s="1"/>
      <c r="U545" s="1">
        <f t="shared" si="89"/>
        <v>5466.7840106880003</v>
      </c>
      <c r="V545" s="1">
        <f t="shared" si="89"/>
        <v>5466.7840106880003</v>
      </c>
      <c r="W545" s="8">
        <v>2021</v>
      </c>
      <c r="X545" s="107"/>
      <c r="AD545" s="28">
        <f>+'Прил 2 оконч'!E545-'Приложение №1'!N545</f>
        <v>0</v>
      </c>
    </row>
    <row r="546" spans="1:30" ht="15" customHeight="1" x14ac:dyDescent="0.25">
      <c r="A546" s="5">
        <f t="shared" si="90"/>
        <v>520</v>
      </c>
      <c r="B546" s="23">
        <f t="shared" si="90"/>
        <v>4</v>
      </c>
      <c r="C546" s="3" t="s">
        <v>81</v>
      </c>
      <c r="D546" s="3" t="s">
        <v>345</v>
      </c>
      <c r="E546" s="6">
        <v>1993</v>
      </c>
      <c r="F546" s="6">
        <v>2012</v>
      </c>
      <c r="G546" s="6" t="s">
        <v>50</v>
      </c>
      <c r="H546" s="6">
        <v>3</v>
      </c>
      <c r="I546" s="6">
        <v>1</v>
      </c>
      <c r="J546" s="29">
        <v>1090</v>
      </c>
      <c r="K546" s="29">
        <v>938</v>
      </c>
      <c r="L546" s="29">
        <v>0</v>
      </c>
      <c r="M546" s="7">
        <v>33</v>
      </c>
      <c r="N546" s="27">
        <f t="shared" si="87"/>
        <v>1353938.3335295999</v>
      </c>
      <c r="O546" s="21"/>
      <c r="P546" s="1">
        <v>816731.98752960004</v>
      </c>
      <c r="Q546" s="1"/>
      <c r="R546" s="1">
        <v>394246.71600000001</v>
      </c>
      <c r="S546" s="1">
        <v>142959.63</v>
      </c>
      <c r="T546" s="1"/>
      <c r="U546" s="1">
        <f t="shared" si="89"/>
        <v>1443.4310591999999</v>
      </c>
      <c r="V546" s="1">
        <f t="shared" si="89"/>
        <v>1443.4310591999999</v>
      </c>
      <c r="W546" s="8">
        <v>2021</v>
      </c>
      <c r="X546" s="107"/>
      <c r="AD546" s="28">
        <f>+'Прил 2 оконч'!E546-'Приложение №1'!N546</f>
        <v>0</v>
      </c>
    </row>
    <row r="547" spans="1:30" ht="15" customHeight="1" x14ac:dyDescent="0.25">
      <c r="A547" s="5">
        <f t="shared" si="90"/>
        <v>521</v>
      </c>
      <c r="B547" s="23">
        <f t="shared" si="90"/>
        <v>5</v>
      </c>
      <c r="C547" s="3" t="s">
        <v>81</v>
      </c>
      <c r="D547" s="3" t="s">
        <v>346</v>
      </c>
      <c r="E547" s="6">
        <v>1985</v>
      </c>
      <c r="F547" s="6">
        <v>1985</v>
      </c>
      <c r="G547" s="6" t="s">
        <v>50</v>
      </c>
      <c r="H547" s="6">
        <v>4</v>
      </c>
      <c r="I547" s="6">
        <v>2</v>
      </c>
      <c r="J547" s="29">
        <v>1511.1</v>
      </c>
      <c r="K547" s="29">
        <v>1367.1</v>
      </c>
      <c r="L547" s="29">
        <v>0</v>
      </c>
      <c r="M547" s="7">
        <v>62</v>
      </c>
      <c r="N547" s="27">
        <f t="shared" si="87"/>
        <v>7089248.6021030406</v>
      </c>
      <c r="O547" s="21"/>
      <c r="P547" s="1">
        <f>5341171.92250304-62085.4326</f>
        <v>5279086.4899030402</v>
      </c>
      <c r="Q547" s="1"/>
      <c r="R547" s="1">
        <v>500650.2022</v>
      </c>
      <c r="S547" s="1">
        <v>1309511.9099999999</v>
      </c>
      <c r="T547" s="1"/>
      <c r="U547" s="1">
        <f t="shared" si="89"/>
        <v>5185.6108566330486</v>
      </c>
      <c r="V547" s="1">
        <f t="shared" si="89"/>
        <v>5185.6108566330486</v>
      </c>
      <c r="W547" s="8">
        <v>2021</v>
      </c>
      <c r="X547" s="107"/>
      <c r="AD547" s="28">
        <f>+'Прил 2 оконч'!E547-'Приложение №1'!N547</f>
        <v>1.0239891707897186E-5</v>
      </c>
    </row>
    <row r="548" spans="1:30" ht="15" customHeight="1" x14ac:dyDescent="0.25">
      <c r="A548" s="5">
        <f t="shared" ref="A548:A611" si="91">+A547+1</f>
        <v>522</v>
      </c>
      <c r="B548" s="23">
        <f t="shared" ref="B548:B611" si="92">+B547+1</f>
        <v>6</v>
      </c>
      <c r="C548" s="3" t="s">
        <v>1452</v>
      </c>
      <c r="D548" s="3" t="s">
        <v>350</v>
      </c>
      <c r="E548" s="6">
        <v>1983</v>
      </c>
      <c r="F548" s="6">
        <v>2016</v>
      </c>
      <c r="G548" s="6" t="s">
        <v>1456</v>
      </c>
      <c r="H548" s="6">
        <v>4</v>
      </c>
      <c r="I548" s="6">
        <v>6</v>
      </c>
      <c r="J548" s="29">
        <v>4029.1</v>
      </c>
      <c r="K548" s="29">
        <v>3479.6</v>
      </c>
      <c r="L548" s="29">
        <v>106.1</v>
      </c>
      <c r="M548" s="7">
        <v>133</v>
      </c>
      <c r="N548" s="27">
        <f t="shared" si="87"/>
        <v>3117059.35976448</v>
      </c>
      <c r="O548" s="21"/>
      <c r="P548" s="1">
        <v>2026099.6597644801</v>
      </c>
      <c r="Q548" s="1"/>
      <c r="R548" s="1">
        <v>1090959.7</v>
      </c>
      <c r="S548" s="1">
        <v>0</v>
      </c>
      <c r="T548" s="1"/>
      <c r="U548" s="1">
        <f t="shared" si="89"/>
        <v>869.30288640000003</v>
      </c>
      <c r="V548" s="1">
        <f t="shared" si="89"/>
        <v>869.30288640000003</v>
      </c>
      <c r="W548" s="8">
        <v>2021</v>
      </c>
      <c r="X548" s="107"/>
      <c r="AD548" s="28">
        <f>+'Прил 2 оконч'!E548-'Приложение №1'!N548</f>
        <v>0</v>
      </c>
    </row>
    <row r="549" spans="1:30" ht="15" customHeight="1" x14ac:dyDescent="0.25">
      <c r="A549" s="5">
        <f t="shared" si="91"/>
        <v>523</v>
      </c>
      <c r="B549" s="23">
        <f t="shared" si="92"/>
        <v>7</v>
      </c>
      <c r="C549" s="3" t="s">
        <v>1452</v>
      </c>
      <c r="D549" s="3" t="s">
        <v>351</v>
      </c>
      <c r="E549" s="6">
        <v>1986</v>
      </c>
      <c r="F549" s="6">
        <v>2017</v>
      </c>
      <c r="G549" s="6" t="s">
        <v>1456</v>
      </c>
      <c r="H549" s="6">
        <v>9</v>
      </c>
      <c r="I549" s="6">
        <v>1</v>
      </c>
      <c r="J549" s="29">
        <v>3148.9</v>
      </c>
      <c r="K549" s="29">
        <v>2682.6</v>
      </c>
      <c r="L549" s="29">
        <v>0</v>
      </c>
      <c r="M549" s="7">
        <v>112</v>
      </c>
      <c r="N549" s="27">
        <f t="shared" si="87"/>
        <v>18949193.038807955</v>
      </c>
      <c r="O549" s="21"/>
      <c r="P549" s="1">
        <v>7671318.2788079549</v>
      </c>
      <c r="Q549" s="1"/>
      <c r="R549" s="1">
        <v>1137646.76</v>
      </c>
      <c r="S549" s="1">
        <v>10140228</v>
      </c>
      <c r="T549" s="29"/>
      <c r="U549" s="1">
        <f t="shared" si="89"/>
        <v>7063.7415338880028</v>
      </c>
      <c r="V549" s="1">
        <f t="shared" si="89"/>
        <v>7063.7415338880028</v>
      </c>
      <c r="W549" s="8">
        <v>2021</v>
      </c>
      <c r="X549" s="107"/>
      <c r="AD549" s="28">
        <f>+'Прил 2 оконч'!E549-'Приложение №1'!N549</f>
        <v>0</v>
      </c>
    </row>
    <row r="550" spans="1:30" ht="15" customHeight="1" x14ac:dyDescent="0.25">
      <c r="A550" s="5">
        <f t="shared" si="91"/>
        <v>524</v>
      </c>
      <c r="B550" s="23">
        <f t="shared" si="92"/>
        <v>8</v>
      </c>
      <c r="C550" s="3" t="s">
        <v>1452</v>
      </c>
      <c r="D550" s="3" t="s">
        <v>352</v>
      </c>
      <c r="E550" s="6">
        <v>1981</v>
      </c>
      <c r="F550" s="6">
        <v>2010</v>
      </c>
      <c r="G550" s="6" t="s">
        <v>50</v>
      </c>
      <c r="H550" s="6">
        <v>4</v>
      </c>
      <c r="I550" s="6">
        <v>6</v>
      </c>
      <c r="J550" s="29">
        <v>3966.4</v>
      </c>
      <c r="K550" s="29">
        <v>2644.6</v>
      </c>
      <c r="L550" s="29">
        <v>827.4</v>
      </c>
      <c r="M550" s="7">
        <v>128</v>
      </c>
      <c r="N550" s="27">
        <f t="shared" si="87"/>
        <v>3295862.3513088003</v>
      </c>
      <c r="O550" s="21"/>
      <c r="P550" s="1">
        <v>2239496.2140982077</v>
      </c>
      <c r="Q550" s="1"/>
      <c r="R550" s="1">
        <v>1056366.1372105929</v>
      </c>
      <c r="S550" s="1">
        <v>0</v>
      </c>
      <c r="T550" s="1"/>
      <c r="U550" s="1">
        <f t="shared" si="89"/>
        <v>949.26911040000005</v>
      </c>
      <c r="V550" s="1">
        <f t="shared" si="89"/>
        <v>949.26911040000005</v>
      </c>
      <c r="W550" s="8">
        <v>2021</v>
      </c>
      <c r="X550" s="107"/>
      <c r="AD550" s="28">
        <f>+'Прил 2 оконч'!E550-'Приложение №1'!N550</f>
        <v>0</v>
      </c>
    </row>
    <row r="551" spans="1:30" ht="15" customHeight="1" x14ac:dyDescent="0.25">
      <c r="A551" s="5">
        <f t="shared" si="91"/>
        <v>525</v>
      </c>
      <c r="B551" s="23">
        <f t="shared" si="92"/>
        <v>9</v>
      </c>
      <c r="C551" s="3" t="s">
        <v>1452</v>
      </c>
      <c r="D551" s="3" t="s">
        <v>353</v>
      </c>
      <c r="E551" s="6">
        <v>1983</v>
      </c>
      <c r="F551" s="6">
        <v>2017</v>
      </c>
      <c r="G551" s="6" t="s">
        <v>50</v>
      </c>
      <c r="H551" s="6">
        <v>5</v>
      </c>
      <c r="I551" s="6">
        <v>4</v>
      </c>
      <c r="J551" s="29">
        <v>4591.7</v>
      </c>
      <c r="K551" s="29">
        <v>4210.8</v>
      </c>
      <c r="L551" s="29">
        <v>0</v>
      </c>
      <c r="M551" s="7">
        <v>177</v>
      </c>
      <c r="N551" s="27">
        <f t="shared" si="87"/>
        <v>10191080.000724481</v>
      </c>
      <c r="O551" s="21"/>
      <c r="P551" s="1">
        <v>6924708.2074067444</v>
      </c>
      <c r="Q551" s="1"/>
      <c r="R551" s="1">
        <v>1547813.9356</v>
      </c>
      <c r="S551" s="1">
        <v>1718557.857717738</v>
      </c>
      <c r="T551" s="1"/>
      <c r="U551" s="1">
        <f t="shared" si="89"/>
        <v>2420.2241856000001</v>
      </c>
      <c r="V551" s="1">
        <f t="shared" si="89"/>
        <v>2420.2241856000001</v>
      </c>
      <c r="W551" s="8">
        <v>2021</v>
      </c>
      <c r="X551" s="107"/>
      <c r="AD551" s="28">
        <f>+'Прил 2 оконч'!E551-'Приложение №1'!N551</f>
        <v>0</v>
      </c>
    </row>
    <row r="552" spans="1:30" ht="15" customHeight="1" x14ac:dyDescent="0.25">
      <c r="A552" s="5">
        <f t="shared" si="91"/>
        <v>526</v>
      </c>
      <c r="B552" s="23">
        <f t="shared" si="92"/>
        <v>10</v>
      </c>
      <c r="C552" s="3" t="s">
        <v>1452</v>
      </c>
      <c r="D552" s="3" t="s">
        <v>354</v>
      </c>
      <c r="E552" s="6">
        <v>1980</v>
      </c>
      <c r="F552" s="6">
        <v>2010</v>
      </c>
      <c r="G552" s="6" t="s">
        <v>1456</v>
      </c>
      <c r="H552" s="6">
        <v>5</v>
      </c>
      <c r="I552" s="6">
        <v>3</v>
      </c>
      <c r="J552" s="29">
        <v>5185</v>
      </c>
      <c r="K552" s="29">
        <v>4409.6000000000004</v>
      </c>
      <c r="L552" s="29">
        <v>0</v>
      </c>
      <c r="M552" s="7">
        <v>182</v>
      </c>
      <c r="N552" s="27">
        <f t="shared" si="87"/>
        <v>37425881.19748608</v>
      </c>
      <c r="O552" s="21"/>
      <c r="P552" s="1">
        <v>28665187.773628131</v>
      </c>
      <c r="Q552" s="1"/>
      <c r="R552" s="1">
        <v>1718710.1072</v>
      </c>
      <c r="S552" s="1">
        <v>7041983.3166579492</v>
      </c>
      <c r="T552" s="1"/>
      <c r="U552" s="1">
        <f t="shared" si="89"/>
        <v>8487.3642048000002</v>
      </c>
      <c r="V552" s="1">
        <f t="shared" si="89"/>
        <v>8487.3642048000002</v>
      </c>
      <c r="W552" s="8">
        <v>2021</v>
      </c>
      <c r="X552" s="107"/>
      <c r="AD552" s="28">
        <f>+'Прил 2 оконч'!E552-'Приложение №1'!N552</f>
        <v>0</v>
      </c>
    </row>
    <row r="553" spans="1:30" ht="15" customHeight="1" x14ac:dyDescent="0.25">
      <c r="A553" s="5">
        <f t="shared" si="91"/>
        <v>527</v>
      </c>
      <c r="B553" s="23">
        <f t="shared" si="92"/>
        <v>11</v>
      </c>
      <c r="C553" s="3" t="s">
        <v>1452</v>
      </c>
      <c r="D553" s="3" t="s">
        <v>355</v>
      </c>
      <c r="E553" s="6">
        <v>1981</v>
      </c>
      <c r="F553" s="6">
        <v>2012</v>
      </c>
      <c r="G553" s="6" t="s">
        <v>1456</v>
      </c>
      <c r="H553" s="6">
        <v>4</v>
      </c>
      <c r="I553" s="6">
        <v>6</v>
      </c>
      <c r="J553" s="29">
        <v>3985.3</v>
      </c>
      <c r="K553" s="29">
        <v>3515.3</v>
      </c>
      <c r="L553" s="29">
        <v>0</v>
      </c>
      <c r="M553" s="7">
        <v>151</v>
      </c>
      <c r="N553" s="27">
        <f t="shared" si="87"/>
        <v>6046330.0612000003</v>
      </c>
      <c r="O553" s="21"/>
      <c r="P553" s="1">
        <v>3210722.953815599</v>
      </c>
      <c r="Q553" s="1"/>
      <c r="R553" s="1"/>
      <c r="S553" s="1">
        <v>2835607.1073844014</v>
      </c>
      <c r="T553" s="1"/>
      <c r="U553" s="1">
        <f t="shared" si="89"/>
        <v>1720.0039999999999</v>
      </c>
      <c r="V553" s="1">
        <f t="shared" si="89"/>
        <v>1720.0039999999999</v>
      </c>
      <c r="W553" s="8">
        <v>2021</v>
      </c>
      <c r="X553" s="107"/>
      <c r="AD553" s="28">
        <f>+'Прил 2 оконч'!E553-'Приложение №1'!N553</f>
        <v>0</v>
      </c>
    </row>
    <row r="554" spans="1:30" ht="15" customHeight="1" x14ac:dyDescent="0.25">
      <c r="A554" s="5">
        <f t="shared" si="91"/>
        <v>528</v>
      </c>
      <c r="B554" s="23">
        <f t="shared" si="92"/>
        <v>12</v>
      </c>
      <c r="C554" s="3" t="s">
        <v>1452</v>
      </c>
      <c r="D554" s="3" t="s">
        <v>357</v>
      </c>
      <c r="E554" s="6">
        <v>1986</v>
      </c>
      <c r="F554" s="6">
        <v>2017</v>
      </c>
      <c r="G554" s="6" t="s">
        <v>1456</v>
      </c>
      <c r="H554" s="6">
        <v>9</v>
      </c>
      <c r="I554" s="6">
        <v>1</v>
      </c>
      <c r="J554" s="29">
        <v>3140.1</v>
      </c>
      <c r="K554" s="29">
        <v>2658.6</v>
      </c>
      <c r="L554" s="29">
        <v>0</v>
      </c>
      <c r="M554" s="7">
        <v>96</v>
      </c>
      <c r="N554" s="27">
        <f t="shared" si="87"/>
        <v>5327005.7735923398</v>
      </c>
      <c r="O554" s="21"/>
      <c r="P554" s="1">
        <v>2552562.5235923398</v>
      </c>
      <c r="Q554" s="1"/>
      <c r="R554" s="1"/>
      <c r="S554" s="1">
        <v>2774443.25</v>
      </c>
      <c r="T554" s="29"/>
      <c r="U554" s="1">
        <f t="shared" si="89"/>
        <v>2003.6883222720003</v>
      </c>
      <c r="V554" s="1">
        <f t="shared" si="89"/>
        <v>2003.6883222720003</v>
      </c>
      <c r="W554" s="8">
        <v>2021</v>
      </c>
      <c r="X554" s="107"/>
      <c r="AD554" s="28">
        <f>+'Прил 2 оконч'!E554-'Приложение №1'!N554</f>
        <v>0</v>
      </c>
    </row>
    <row r="555" spans="1:30" ht="15" customHeight="1" x14ac:dyDescent="0.25">
      <c r="A555" s="5">
        <f t="shared" si="91"/>
        <v>529</v>
      </c>
      <c r="B555" s="23">
        <f t="shared" si="92"/>
        <v>13</v>
      </c>
      <c r="C555" s="3" t="s">
        <v>1452</v>
      </c>
      <c r="D555" s="3" t="s">
        <v>361</v>
      </c>
      <c r="E555" s="6">
        <v>1987</v>
      </c>
      <c r="F555" s="6">
        <v>2017</v>
      </c>
      <c r="G555" s="6" t="s">
        <v>1456</v>
      </c>
      <c r="H555" s="6">
        <v>9</v>
      </c>
      <c r="I555" s="6">
        <v>5</v>
      </c>
      <c r="J555" s="29">
        <v>12250.3</v>
      </c>
      <c r="K555" s="29">
        <v>9272.1</v>
      </c>
      <c r="L555" s="29">
        <v>330.7</v>
      </c>
      <c r="M555" s="7">
        <v>376</v>
      </c>
      <c r="N555" s="27">
        <f t="shared" si="87"/>
        <v>18369838.047974408</v>
      </c>
      <c r="O555" s="21"/>
      <c r="P555" s="1">
        <v>16495252.352266515</v>
      </c>
      <c r="Q555" s="1"/>
      <c r="R555" s="1">
        <v>1874585.6957078928</v>
      </c>
      <c r="S555" s="1">
        <v>0</v>
      </c>
      <c r="T555" s="29"/>
      <c r="U555" s="1">
        <f t="shared" si="89"/>
        <v>1912.9668480000005</v>
      </c>
      <c r="V555" s="1">
        <f t="shared" si="89"/>
        <v>1912.9668480000005</v>
      </c>
      <c r="W555" s="8">
        <v>2021</v>
      </c>
      <c r="X555" s="107"/>
      <c r="AD555" s="28">
        <f>+'Прил 2 оконч'!E555-'Приложение №1'!N555</f>
        <v>0</v>
      </c>
    </row>
    <row r="556" spans="1:30" ht="15" customHeight="1" x14ac:dyDescent="0.25">
      <c r="A556" s="5">
        <f t="shared" si="91"/>
        <v>530</v>
      </c>
      <c r="B556" s="23">
        <f t="shared" si="92"/>
        <v>14</v>
      </c>
      <c r="C556" s="3" t="s">
        <v>1452</v>
      </c>
      <c r="D556" s="3" t="s">
        <v>49</v>
      </c>
      <c r="E556" s="6">
        <v>1984</v>
      </c>
      <c r="F556" s="6">
        <v>2017</v>
      </c>
      <c r="G556" s="6" t="s">
        <v>1456</v>
      </c>
      <c r="H556" s="6">
        <v>5</v>
      </c>
      <c r="I556" s="6">
        <v>5</v>
      </c>
      <c r="J556" s="29">
        <v>5851.8</v>
      </c>
      <c r="K556" s="29">
        <v>5073.5</v>
      </c>
      <c r="L556" s="29">
        <v>0</v>
      </c>
      <c r="M556" s="7">
        <v>171</v>
      </c>
      <c r="N556" s="27">
        <f t="shared" si="87"/>
        <v>4410408.1941504003</v>
      </c>
      <c r="O556" s="21"/>
      <c r="P556" s="1">
        <v>2866781.0066559846</v>
      </c>
      <c r="Q556" s="1"/>
      <c r="R556" s="1">
        <v>409340.12699999998</v>
      </c>
      <c r="S556" s="1">
        <v>1134287.0604944159</v>
      </c>
      <c r="T556" s="1"/>
      <c r="U556" s="1">
        <f t="shared" si="89"/>
        <v>869.30288640000003</v>
      </c>
      <c r="V556" s="1">
        <f t="shared" si="89"/>
        <v>869.30288640000003</v>
      </c>
      <c r="W556" s="8">
        <v>2021</v>
      </c>
      <c r="X556" s="107"/>
      <c r="AD556" s="28">
        <f>+'Прил 2 оконч'!E556-'Приложение №1'!N556</f>
        <v>0</v>
      </c>
    </row>
    <row r="557" spans="1:30" ht="15" customHeight="1" x14ac:dyDescent="0.25">
      <c r="A557" s="5">
        <f t="shared" si="91"/>
        <v>531</v>
      </c>
      <c r="B557" s="23">
        <f t="shared" si="92"/>
        <v>15</v>
      </c>
      <c r="C557" s="3" t="s">
        <v>1452</v>
      </c>
      <c r="D557" s="3" t="s">
        <v>369</v>
      </c>
      <c r="E557" s="6">
        <v>1985</v>
      </c>
      <c r="F557" s="6">
        <v>2017</v>
      </c>
      <c r="G557" s="6" t="s">
        <v>1456</v>
      </c>
      <c r="H557" s="6">
        <v>9</v>
      </c>
      <c r="I557" s="6">
        <v>5</v>
      </c>
      <c r="J557" s="29">
        <v>13256</v>
      </c>
      <c r="K557" s="29">
        <v>10214.9</v>
      </c>
      <c r="L557" s="29">
        <v>204.9</v>
      </c>
      <c r="M557" s="7">
        <v>409</v>
      </c>
      <c r="N557" s="27">
        <f t="shared" si="87"/>
        <v>37665450.361499503</v>
      </c>
      <c r="O557" s="21"/>
      <c r="P557" s="1">
        <v>18473460.392044522</v>
      </c>
      <c r="Q557" s="1"/>
      <c r="R557" s="1">
        <v>5000058.3540000003</v>
      </c>
      <c r="S557" s="1">
        <v>14191931.615454981</v>
      </c>
      <c r="T557" s="29"/>
      <c r="U557" s="1">
        <f t="shared" ref="U557:V572" si="93">$N557/($K557+$L557)</f>
        <v>3614.7959040960004</v>
      </c>
      <c r="V557" s="1">
        <f t="shared" si="93"/>
        <v>3614.7959040960004</v>
      </c>
      <c r="W557" s="8">
        <v>2021</v>
      </c>
      <c r="X557" s="107"/>
      <c r="AD557" s="28">
        <f>+'Прил 2 оконч'!E557-'Приложение №1'!N557</f>
        <v>0</v>
      </c>
    </row>
    <row r="558" spans="1:30" ht="15" customHeight="1" x14ac:dyDescent="0.25">
      <c r="A558" s="5">
        <f t="shared" si="91"/>
        <v>532</v>
      </c>
      <c r="B558" s="23">
        <f t="shared" si="92"/>
        <v>16</v>
      </c>
      <c r="C558" s="3" t="s">
        <v>1452</v>
      </c>
      <c r="D558" s="3" t="s">
        <v>373</v>
      </c>
      <c r="E558" s="6">
        <v>1987</v>
      </c>
      <c r="F558" s="6">
        <v>2017</v>
      </c>
      <c r="G558" s="6" t="s">
        <v>1456</v>
      </c>
      <c r="H558" s="6">
        <v>9</v>
      </c>
      <c r="I558" s="6">
        <v>5</v>
      </c>
      <c r="J558" s="29">
        <v>12266.2</v>
      </c>
      <c r="K558" s="29">
        <v>9499.7999999999993</v>
      </c>
      <c r="L558" s="29">
        <v>135</v>
      </c>
      <c r="M558" s="7">
        <v>406</v>
      </c>
      <c r="N558" s="27">
        <f t="shared" si="87"/>
        <v>34827835.576784134</v>
      </c>
      <c r="O558" s="21"/>
      <c r="P558" s="1">
        <v>17081719.062643237</v>
      </c>
      <c r="Q558" s="1"/>
      <c r="R558" s="1">
        <v>4488743.91</v>
      </c>
      <c r="S558" s="1">
        <v>13257372.604140896</v>
      </c>
      <c r="T558" s="29"/>
      <c r="U558" s="1">
        <f t="shared" si="93"/>
        <v>3614.7959040959995</v>
      </c>
      <c r="V558" s="1">
        <f t="shared" si="93"/>
        <v>3614.7959040959995</v>
      </c>
      <c r="W558" s="8">
        <v>2021</v>
      </c>
      <c r="X558" s="107"/>
      <c r="AD558" s="28">
        <f>+'Прил 2 оконч'!E558-'Приложение №1'!N558</f>
        <v>0</v>
      </c>
    </row>
    <row r="559" spans="1:30" ht="15" customHeight="1" x14ac:dyDescent="0.25">
      <c r="A559" s="5">
        <f t="shared" si="91"/>
        <v>533</v>
      </c>
      <c r="B559" s="23">
        <f t="shared" si="92"/>
        <v>17</v>
      </c>
      <c r="C559" s="3" t="s">
        <v>1452</v>
      </c>
      <c r="D559" s="3" t="s">
        <v>375</v>
      </c>
      <c r="E559" s="6">
        <v>1981</v>
      </c>
      <c r="F559" s="6">
        <v>2011</v>
      </c>
      <c r="G559" s="6" t="s">
        <v>1456</v>
      </c>
      <c r="H559" s="6">
        <v>5</v>
      </c>
      <c r="I559" s="6">
        <v>3</v>
      </c>
      <c r="J559" s="29">
        <v>5079.5</v>
      </c>
      <c r="K559" s="29">
        <v>4038.4</v>
      </c>
      <c r="L559" s="29">
        <v>298.7</v>
      </c>
      <c r="M559" s="7">
        <v>172</v>
      </c>
      <c r="N559" s="27">
        <f t="shared" si="87"/>
        <v>16142951.991366724</v>
      </c>
      <c r="O559" s="21"/>
      <c r="P559" s="1">
        <v>10890640.961776035</v>
      </c>
      <c r="Q559" s="1"/>
      <c r="R559" s="1">
        <v>1544239.8055999998</v>
      </c>
      <c r="S559" s="1">
        <v>3708071.2239906881</v>
      </c>
      <c r="T559" s="1"/>
      <c r="U559" s="1">
        <f t="shared" si="93"/>
        <v>3722.0612832000006</v>
      </c>
      <c r="V559" s="1">
        <f t="shared" si="93"/>
        <v>3722.0612832000006</v>
      </c>
      <c r="W559" s="8">
        <v>2021</v>
      </c>
      <c r="X559" s="107"/>
      <c r="AD559" s="28">
        <f>+'Прил 2 оконч'!E559-'Приложение №1'!N559</f>
        <v>0</v>
      </c>
    </row>
    <row r="560" spans="1:30" ht="15" customHeight="1" x14ac:dyDescent="0.25">
      <c r="A560" s="5">
        <f t="shared" si="91"/>
        <v>534</v>
      </c>
      <c r="B560" s="23">
        <f t="shared" si="92"/>
        <v>18</v>
      </c>
      <c r="C560" s="3" t="s">
        <v>1452</v>
      </c>
      <c r="D560" s="3" t="s">
        <v>383</v>
      </c>
      <c r="E560" s="6">
        <v>1987</v>
      </c>
      <c r="F560" s="6">
        <v>2016</v>
      </c>
      <c r="G560" s="6" t="s">
        <v>1456</v>
      </c>
      <c r="H560" s="6">
        <v>5</v>
      </c>
      <c r="I560" s="6">
        <v>4</v>
      </c>
      <c r="J560" s="29">
        <v>5812.1</v>
      </c>
      <c r="K560" s="29">
        <v>4766.6000000000004</v>
      </c>
      <c r="L560" s="29">
        <v>87</v>
      </c>
      <c r="M560" s="7">
        <v>201</v>
      </c>
      <c r="N560" s="27">
        <f t="shared" si="87"/>
        <v>8348211.4144000001</v>
      </c>
      <c r="O560" s="21"/>
      <c r="P560" s="1">
        <v>5098440.0444</v>
      </c>
      <c r="Q560" s="1"/>
      <c r="R560" s="1">
        <v>1902883.6591999999</v>
      </c>
      <c r="S560" s="1">
        <v>1346887.7108000002</v>
      </c>
      <c r="T560" s="1"/>
      <c r="U560" s="1">
        <f t="shared" si="93"/>
        <v>1720.0039999999999</v>
      </c>
      <c r="V560" s="1">
        <f t="shared" si="93"/>
        <v>1720.0039999999999</v>
      </c>
      <c r="W560" s="8">
        <v>2021</v>
      </c>
      <c r="X560" s="107"/>
      <c r="AD560" s="28">
        <f>+'Прил 2 оконч'!E560-'Приложение №1'!N560</f>
        <v>0</v>
      </c>
    </row>
    <row r="561" spans="1:30" ht="15" customHeight="1" x14ac:dyDescent="0.25">
      <c r="A561" s="5">
        <f t="shared" si="91"/>
        <v>535</v>
      </c>
      <c r="B561" s="23">
        <f t="shared" si="92"/>
        <v>19</v>
      </c>
      <c r="C561" s="3" t="s">
        <v>1452</v>
      </c>
      <c r="D561" s="3" t="s">
        <v>385</v>
      </c>
      <c r="E561" s="6">
        <v>1981</v>
      </c>
      <c r="F561" s="6">
        <v>2016</v>
      </c>
      <c r="G561" s="6" t="s">
        <v>50</v>
      </c>
      <c r="H561" s="6">
        <v>4</v>
      </c>
      <c r="I561" s="6">
        <v>3</v>
      </c>
      <c r="J561" s="29">
        <v>3910.2</v>
      </c>
      <c r="K561" s="29">
        <v>2262.9</v>
      </c>
      <c r="L561" s="29">
        <v>997.9</v>
      </c>
      <c r="M561" s="7">
        <v>113</v>
      </c>
      <c r="N561" s="27">
        <f t="shared" si="87"/>
        <v>14126852.343704484</v>
      </c>
      <c r="O561" s="21"/>
      <c r="P561" s="1">
        <f>9507163.52285593-93053.5927</f>
        <v>9414109.9301559292</v>
      </c>
      <c r="Q561" s="1"/>
      <c r="R561" s="1">
        <v>904076.22340000002</v>
      </c>
      <c r="S561" s="1">
        <v>3808666.1901485552</v>
      </c>
      <c r="T561" s="1"/>
      <c r="U561" s="1">
        <f t="shared" si="93"/>
        <v>4332.3271417150645</v>
      </c>
      <c r="V561" s="1">
        <f t="shared" si="93"/>
        <v>4332.3271417150645</v>
      </c>
      <c r="W561" s="8">
        <v>2021</v>
      </c>
      <c r="X561" s="107"/>
      <c r="AD561" s="28">
        <f>+'Прил 2 оконч'!E561-'Приложение №1'!N561</f>
        <v>-2.6004388928413391E-5</v>
      </c>
    </row>
    <row r="562" spans="1:30" ht="15" customHeight="1" x14ac:dyDescent="0.25">
      <c r="A562" s="5">
        <f t="shared" si="91"/>
        <v>536</v>
      </c>
      <c r="B562" s="23">
        <f t="shared" si="92"/>
        <v>20</v>
      </c>
      <c r="C562" s="3" t="s">
        <v>1452</v>
      </c>
      <c r="D562" s="3" t="s">
        <v>387</v>
      </c>
      <c r="E562" s="6">
        <v>1983</v>
      </c>
      <c r="F562" s="6">
        <v>2016</v>
      </c>
      <c r="G562" s="6" t="s">
        <v>1456</v>
      </c>
      <c r="H562" s="6">
        <v>5</v>
      </c>
      <c r="I562" s="6">
        <v>3</v>
      </c>
      <c r="J562" s="29">
        <v>5167.2</v>
      </c>
      <c r="K562" s="29">
        <v>4337.6000000000004</v>
      </c>
      <c r="L562" s="29">
        <v>52.4</v>
      </c>
      <c r="M562" s="7">
        <v>187</v>
      </c>
      <c r="N562" s="27">
        <f t="shared" si="87"/>
        <v>20919679.825823992</v>
      </c>
      <c r="O562" s="21"/>
      <c r="P562" s="1">
        <v>17221969.875823993</v>
      </c>
      <c r="Q562" s="1"/>
      <c r="R562" s="1"/>
      <c r="S562" s="1">
        <v>3697709.95</v>
      </c>
      <c r="T562" s="1"/>
      <c r="U562" s="1">
        <f t="shared" si="93"/>
        <v>4765.3029215999986</v>
      </c>
      <c r="V562" s="1">
        <f t="shared" si="93"/>
        <v>4765.3029215999986</v>
      </c>
      <c r="W562" s="8">
        <v>2021</v>
      </c>
      <c r="X562" s="107"/>
      <c r="AD562" s="28">
        <f>+'Прил 2 оконч'!E562-'Приложение №1'!N562</f>
        <v>0</v>
      </c>
    </row>
    <row r="563" spans="1:30" ht="15" customHeight="1" x14ac:dyDescent="0.25">
      <c r="A563" s="5">
        <f t="shared" si="91"/>
        <v>537</v>
      </c>
      <c r="B563" s="23">
        <f t="shared" si="92"/>
        <v>21</v>
      </c>
      <c r="C563" s="3" t="s">
        <v>1452</v>
      </c>
      <c r="D563" s="3" t="s">
        <v>389</v>
      </c>
      <c r="E563" s="6">
        <v>1989</v>
      </c>
      <c r="F563" s="6">
        <v>2016</v>
      </c>
      <c r="G563" s="6" t="s">
        <v>1456</v>
      </c>
      <c r="H563" s="6">
        <v>5</v>
      </c>
      <c r="I563" s="6">
        <v>4</v>
      </c>
      <c r="J563" s="29">
        <v>5827.1</v>
      </c>
      <c r="K563" s="29">
        <v>4881.1000000000004</v>
      </c>
      <c r="L563" s="29">
        <v>0</v>
      </c>
      <c r="M563" s="7">
        <v>218</v>
      </c>
      <c r="N563" s="27">
        <f t="shared" si="87"/>
        <v>20671116.862985976</v>
      </c>
      <c r="O563" s="21"/>
      <c r="P563" s="1">
        <v>7886958.9318995066</v>
      </c>
      <c r="Q563" s="1"/>
      <c r="R563" s="1">
        <v>1779170.3001999999</v>
      </c>
      <c r="S563" s="1">
        <v>11004987.630886469</v>
      </c>
      <c r="T563" s="1"/>
      <c r="U563" s="1">
        <f t="shared" si="93"/>
        <v>4234.930008192001</v>
      </c>
      <c r="V563" s="1">
        <f t="shared" si="93"/>
        <v>4234.930008192001</v>
      </c>
      <c r="W563" s="8">
        <v>2021</v>
      </c>
      <c r="X563" s="107"/>
      <c r="AD563" s="28">
        <f>+'Прил 2 оконч'!E563-'Приложение №1'!N563</f>
        <v>0</v>
      </c>
    </row>
    <row r="564" spans="1:30" ht="15" customHeight="1" x14ac:dyDescent="0.25">
      <c r="A564" s="5">
        <f t="shared" si="91"/>
        <v>538</v>
      </c>
      <c r="B564" s="23">
        <f t="shared" si="92"/>
        <v>22</v>
      </c>
      <c r="C564" s="3" t="s">
        <v>1452</v>
      </c>
      <c r="D564" s="3" t="s">
        <v>86</v>
      </c>
      <c r="E564" s="6">
        <v>1991</v>
      </c>
      <c r="F564" s="6">
        <v>1991</v>
      </c>
      <c r="G564" s="6" t="s">
        <v>1456</v>
      </c>
      <c r="H564" s="6">
        <v>5</v>
      </c>
      <c r="I564" s="6">
        <v>8</v>
      </c>
      <c r="J564" s="29">
        <v>7532.7</v>
      </c>
      <c r="K564" s="29">
        <v>6522.5</v>
      </c>
      <c r="L564" s="29">
        <v>98.2</v>
      </c>
      <c r="M564" s="7">
        <v>288</v>
      </c>
      <c r="N564" s="27">
        <f t="shared" si="87"/>
        <v>28038201.105236776</v>
      </c>
      <c r="O564" s="21"/>
      <c r="P564" s="1">
        <v>23851388.807221878</v>
      </c>
      <c r="Q564" s="1"/>
      <c r="R564" s="1">
        <v>0</v>
      </c>
      <c r="S564" s="1">
        <v>4186812.2980148979</v>
      </c>
      <c r="T564" s="1"/>
      <c r="U564" s="1">
        <f t="shared" si="93"/>
        <v>4234.9300081920001</v>
      </c>
      <c r="V564" s="1">
        <f t="shared" si="93"/>
        <v>4234.9300081920001</v>
      </c>
      <c r="W564" s="8">
        <v>2021</v>
      </c>
      <c r="X564" s="107"/>
      <c r="AD564" s="28">
        <f>+'Прил 2 оконч'!E564-'Приложение №1'!N564</f>
        <v>0</v>
      </c>
    </row>
    <row r="565" spans="1:30" ht="15" customHeight="1" x14ac:dyDescent="0.25">
      <c r="A565" s="5">
        <f t="shared" si="91"/>
        <v>539</v>
      </c>
      <c r="B565" s="23">
        <f t="shared" si="92"/>
        <v>23</v>
      </c>
      <c r="C565" s="3" t="s">
        <v>1452</v>
      </c>
      <c r="D565" s="3" t="s">
        <v>390</v>
      </c>
      <c r="E565" s="6">
        <v>1995</v>
      </c>
      <c r="F565" s="6">
        <v>1995</v>
      </c>
      <c r="G565" s="6" t="s">
        <v>1456</v>
      </c>
      <c r="H565" s="6">
        <v>10</v>
      </c>
      <c r="I565" s="6">
        <v>1</v>
      </c>
      <c r="J565" s="29">
        <v>3279.6</v>
      </c>
      <c r="K565" s="29">
        <v>2805.6</v>
      </c>
      <c r="L565" s="29">
        <v>0</v>
      </c>
      <c r="M565" s="7">
        <v>105</v>
      </c>
      <c r="N565" s="27">
        <f t="shared" si="87"/>
        <v>2281000.7420927999</v>
      </c>
      <c r="O565" s="21"/>
      <c r="P565" s="1">
        <v>2281000.7420927999</v>
      </c>
      <c r="Q565" s="1"/>
      <c r="R565" s="1"/>
      <c r="S565" s="1">
        <v>0</v>
      </c>
      <c r="T565" s="29"/>
      <c r="U565" s="1">
        <f t="shared" si="93"/>
        <v>813.01708799999994</v>
      </c>
      <c r="V565" s="1">
        <f t="shared" si="93"/>
        <v>813.01708799999994</v>
      </c>
      <c r="W565" s="8">
        <v>2021</v>
      </c>
      <c r="X565" s="107"/>
      <c r="AD565" s="28">
        <f>+'Прил 2 оконч'!E565-'Приложение №1'!N565</f>
        <v>0</v>
      </c>
    </row>
    <row r="566" spans="1:30" ht="15" customHeight="1" x14ac:dyDescent="0.25">
      <c r="A566" s="5">
        <f t="shared" si="91"/>
        <v>540</v>
      </c>
      <c r="B566" s="23">
        <f t="shared" si="92"/>
        <v>24</v>
      </c>
      <c r="C566" s="3" t="s">
        <v>1452</v>
      </c>
      <c r="D566" s="3" t="s">
        <v>392</v>
      </c>
      <c r="E566" s="6">
        <v>1994</v>
      </c>
      <c r="F566" s="6">
        <v>1994</v>
      </c>
      <c r="G566" s="6" t="s">
        <v>1456</v>
      </c>
      <c r="H566" s="6">
        <v>10</v>
      </c>
      <c r="I566" s="6">
        <v>1</v>
      </c>
      <c r="J566" s="29">
        <v>3182.1</v>
      </c>
      <c r="K566" s="29">
        <v>2454.1999999999998</v>
      </c>
      <c r="L566" s="29">
        <v>310</v>
      </c>
      <c r="M566" s="7">
        <v>81</v>
      </c>
      <c r="N566" s="27">
        <f t="shared" si="87"/>
        <v>9992018.8381021637</v>
      </c>
      <c r="O566" s="21"/>
      <c r="P566" s="1">
        <v>8156953.7981021646</v>
      </c>
      <c r="Q566" s="1"/>
      <c r="R566" s="1"/>
      <c r="S566" s="1">
        <v>1835065.0399999996</v>
      </c>
      <c r="T566" s="29"/>
      <c r="U566" s="1">
        <f t="shared" si="93"/>
        <v>3614.7959040960004</v>
      </c>
      <c r="V566" s="1">
        <f t="shared" si="93"/>
        <v>3614.7959040960004</v>
      </c>
      <c r="W566" s="8">
        <v>2021</v>
      </c>
      <c r="X566" s="107"/>
      <c r="AD566" s="28">
        <f>+'Прил 2 оконч'!E566-'Приложение №1'!N566</f>
        <v>0</v>
      </c>
    </row>
    <row r="567" spans="1:30" ht="15" customHeight="1" x14ac:dyDescent="0.25">
      <c r="A567" s="5">
        <f t="shared" si="91"/>
        <v>541</v>
      </c>
      <c r="B567" s="23">
        <f t="shared" si="92"/>
        <v>25</v>
      </c>
      <c r="C567" s="3" t="s">
        <v>1452</v>
      </c>
      <c r="D567" s="3" t="s">
        <v>88</v>
      </c>
      <c r="E567" s="6">
        <v>1990</v>
      </c>
      <c r="F567" s="6">
        <v>1990</v>
      </c>
      <c r="G567" s="6" t="s">
        <v>1456</v>
      </c>
      <c r="H567" s="6">
        <v>5</v>
      </c>
      <c r="I567" s="6">
        <v>8</v>
      </c>
      <c r="J567" s="29">
        <v>7467.3</v>
      </c>
      <c r="K567" s="29">
        <v>6613.1</v>
      </c>
      <c r="L567" s="29">
        <v>0</v>
      </c>
      <c r="M567" s="7">
        <v>290</v>
      </c>
      <c r="N567" s="27">
        <f t="shared" si="87"/>
        <v>28006015.637174524</v>
      </c>
      <c r="O567" s="21"/>
      <c r="P567" s="1">
        <v>10685552.058069635</v>
      </c>
      <c r="Q567" s="1"/>
      <c r="R567" s="1">
        <v>533558.13419999997</v>
      </c>
      <c r="S567" s="1">
        <v>16786905.44490489</v>
      </c>
      <c r="T567" s="1"/>
      <c r="U567" s="1">
        <f t="shared" si="93"/>
        <v>4234.930008192001</v>
      </c>
      <c r="V567" s="1">
        <f t="shared" si="93"/>
        <v>4234.930008192001</v>
      </c>
      <c r="W567" s="8">
        <v>2021</v>
      </c>
      <c r="X567" s="107"/>
      <c r="AD567" s="28">
        <f>+'Прил 2 оконч'!E567-'Приложение №1'!N567</f>
        <v>0</v>
      </c>
    </row>
    <row r="568" spans="1:30" ht="15" customHeight="1" x14ac:dyDescent="0.25">
      <c r="A568" s="5">
        <f t="shared" si="91"/>
        <v>542</v>
      </c>
      <c r="B568" s="23">
        <f t="shared" si="92"/>
        <v>26</v>
      </c>
      <c r="C568" s="3" t="s">
        <v>1452</v>
      </c>
      <c r="D568" s="3" t="s">
        <v>394</v>
      </c>
      <c r="E568" s="6">
        <v>1987</v>
      </c>
      <c r="F568" s="6">
        <v>2017</v>
      </c>
      <c r="G568" s="6" t="s">
        <v>1456</v>
      </c>
      <c r="H568" s="6">
        <v>5</v>
      </c>
      <c r="I568" s="6">
        <v>4</v>
      </c>
      <c r="J568" s="29">
        <v>3383.7</v>
      </c>
      <c r="K568" s="29">
        <v>2870.8</v>
      </c>
      <c r="L568" s="29">
        <v>178.2</v>
      </c>
      <c r="M568" s="7">
        <v>133</v>
      </c>
      <c r="N568" s="27">
        <f t="shared" si="87"/>
        <v>7894796.6966335997</v>
      </c>
      <c r="O568" s="21"/>
      <c r="P568" s="1">
        <v>7849013.7921553738</v>
      </c>
      <c r="Q568" s="1"/>
      <c r="R568" s="1"/>
      <c r="S568" s="1">
        <v>45782.904478225391</v>
      </c>
      <c r="T568" s="1"/>
      <c r="U568" s="1">
        <f t="shared" si="93"/>
        <v>2589.3068863999997</v>
      </c>
      <c r="V568" s="1">
        <f t="shared" si="93"/>
        <v>2589.3068863999997</v>
      </c>
      <c r="W568" s="8">
        <v>2021</v>
      </c>
      <c r="X568" s="107"/>
      <c r="AD568" s="28">
        <f>+'Прил 2 оконч'!E568-'Приложение №1'!N568</f>
        <v>0</v>
      </c>
    </row>
    <row r="569" spans="1:30" ht="15" customHeight="1" x14ac:dyDescent="0.25">
      <c r="A569" s="5">
        <f t="shared" si="91"/>
        <v>543</v>
      </c>
      <c r="B569" s="23">
        <f t="shared" si="92"/>
        <v>27</v>
      </c>
      <c r="C569" s="3" t="s">
        <v>1452</v>
      </c>
      <c r="D569" s="3" t="s">
        <v>395</v>
      </c>
      <c r="E569" s="6">
        <v>1985</v>
      </c>
      <c r="F569" s="6">
        <v>2009</v>
      </c>
      <c r="G569" s="6" t="s">
        <v>1456</v>
      </c>
      <c r="H569" s="6">
        <v>5</v>
      </c>
      <c r="I569" s="6">
        <v>4</v>
      </c>
      <c r="J569" s="29">
        <v>5739.5</v>
      </c>
      <c r="K569" s="29">
        <v>4789.3</v>
      </c>
      <c r="L569" s="29">
        <v>24</v>
      </c>
      <c r="M569" s="7">
        <v>191</v>
      </c>
      <c r="N569" s="27">
        <f t="shared" si="87"/>
        <v>4184215.5831091204</v>
      </c>
      <c r="O569" s="21"/>
      <c r="P569" s="1">
        <v>4184215.5831091204</v>
      </c>
      <c r="Q569" s="1"/>
      <c r="R569" s="1"/>
      <c r="S569" s="1">
        <v>0</v>
      </c>
      <c r="T569" s="1"/>
      <c r="U569" s="1">
        <f t="shared" si="93"/>
        <v>869.30288640000003</v>
      </c>
      <c r="V569" s="1">
        <f t="shared" si="93"/>
        <v>869.30288640000003</v>
      </c>
      <c r="W569" s="8">
        <v>2021</v>
      </c>
      <c r="X569" s="107"/>
      <c r="AD569" s="28">
        <f>+'Прил 2 оконч'!E569-'Приложение №1'!N569</f>
        <v>0</v>
      </c>
    </row>
    <row r="570" spans="1:30" ht="15" customHeight="1" x14ac:dyDescent="0.25">
      <c r="A570" s="5">
        <f t="shared" si="91"/>
        <v>544</v>
      </c>
      <c r="B570" s="23">
        <f t="shared" si="92"/>
        <v>28</v>
      </c>
      <c r="C570" s="3" t="s">
        <v>1452</v>
      </c>
      <c r="D570" s="3" t="s">
        <v>396</v>
      </c>
      <c r="E570" s="6">
        <v>1986</v>
      </c>
      <c r="F570" s="6">
        <v>2016</v>
      </c>
      <c r="G570" s="6" t="s">
        <v>1456</v>
      </c>
      <c r="H570" s="6">
        <v>5</v>
      </c>
      <c r="I570" s="6">
        <v>3</v>
      </c>
      <c r="J570" s="29">
        <v>4418.8</v>
      </c>
      <c r="K570" s="29">
        <v>3559.1</v>
      </c>
      <c r="L570" s="29">
        <v>167.4</v>
      </c>
      <c r="M570" s="7">
        <v>164</v>
      </c>
      <c r="N570" s="27">
        <f t="shared" si="87"/>
        <v>6409594.9059999995</v>
      </c>
      <c r="O570" s="21"/>
      <c r="P570" s="1">
        <v>3914483.4459999995</v>
      </c>
      <c r="Q570" s="1"/>
      <c r="R570" s="1">
        <v>1410957.0697999999</v>
      </c>
      <c r="S570" s="1">
        <v>1084154.3902</v>
      </c>
      <c r="T570" s="1"/>
      <c r="U570" s="1">
        <f t="shared" si="93"/>
        <v>1720.0039999999999</v>
      </c>
      <c r="V570" s="1">
        <f t="shared" si="93"/>
        <v>1720.0039999999999</v>
      </c>
      <c r="W570" s="8">
        <v>2021</v>
      </c>
      <c r="X570" s="107"/>
      <c r="AD570" s="28">
        <f>+'Прил 2 оконч'!E570-'Приложение №1'!N570</f>
        <v>0</v>
      </c>
    </row>
    <row r="571" spans="1:30" ht="15" customHeight="1" x14ac:dyDescent="0.25">
      <c r="A571" s="5">
        <f t="shared" si="91"/>
        <v>545</v>
      </c>
      <c r="B571" s="23">
        <f t="shared" si="92"/>
        <v>29</v>
      </c>
      <c r="C571" s="3" t="s">
        <v>1452</v>
      </c>
      <c r="D571" s="3" t="s">
        <v>397</v>
      </c>
      <c r="E571" s="6">
        <v>1986</v>
      </c>
      <c r="F571" s="6">
        <v>2009</v>
      </c>
      <c r="G571" s="6" t="s">
        <v>1456</v>
      </c>
      <c r="H571" s="6">
        <v>9</v>
      </c>
      <c r="I571" s="6">
        <v>1</v>
      </c>
      <c r="J571" s="29">
        <v>2816.1</v>
      </c>
      <c r="K571" s="29">
        <v>2238</v>
      </c>
      <c r="L571" s="29">
        <v>0</v>
      </c>
      <c r="M571" s="7">
        <v>94</v>
      </c>
      <c r="N571" s="27">
        <f t="shared" si="87"/>
        <v>1819532.2429439998</v>
      </c>
      <c r="O571" s="21"/>
      <c r="P571" s="1">
        <v>1265446.152944</v>
      </c>
      <c r="Q571" s="1"/>
      <c r="R571" s="1"/>
      <c r="S571" s="1">
        <v>554086.09</v>
      </c>
      <c r="T571" s="29"/>
      <c r="U571" s="1">
        <f t="shared" si="93"/>
        <v>813.01708799999994</v>
      </c>
      <c r="V571" s="1">
        <f t="shared" si="93"/>
        <v>813.01708799999994</v>
      </c>
      <c r="W571" s="8">
        <v>2021</v>
      </c>
      <c r="X571" s="107"/>
      <c r="AD571" s="28">
        <f>+'Прил 2 оконч'!E571-'Приложение №1'!N571</f>
        <v>0</v>
      </c>
    </row>
    <row r="572" spans="1:30" ht="15" customHeight="1" x14ac:dyDescent="0.25">
      <c r="A572" s="5">
        <f t="shared" si="91"/>
        <v>546</v>
      </c>
      <c r="B572" s="23">
        <f t="shared" si="92"/>
        <v>30</v>
      </c>
      <c r="C572" s="3" t="s">
        <v>1452</v>
      </c>
      <c r="D572" s="3" t="s">
        <v>399</v>
      </c>
      <c r="E572" s="6">
        <v>1984</v>
      </c>
      <c r="F572" s="6">
        <v>2012</v>
      </c>
      <c r="G572" s="6" t="s">
        <v>50</v>
      </c>
      <c r="H572" s="6">
        <v>5</v>
      </c>
      <c r="I572" s="6">
        <v>3</v>
      </c>
      <c r="J572" s="29">
        <v>6658.6</v>
      </c>
      <c r="K572" s="29">
        <v>3901.7</v>
      </c>
      <c r="L572" s="29">
        <v>311.5</v>
      </c>
      <c r="M572" s="7">
        <v>332</v>
      </c>
      <c r="N572" s="27">
        <f t="shared" si="87"/>
        <v>12175765.06393728</v>
      </c>
      <c r="O572" s="21"/>
      <c r="P572" s="1">
        <v>7892846.0839372799</v>
      </c>
      <c r="Q572" s="1"/>
      <c r="R572" s="1"/>
      <c r="S572" s="1">
        <v>4282918.9800000004</v>
      </c>
      <c r="T572" s="1"/>
      <c r="U572" s="1">
        <f t="shared" si="93"/>
        <v>2889.9091104000004</v>
      </c>
      <c r="V572" s="1">
        <f t="shared" si="93"/>
        <v>2889.9091104000004</v>
      </c>
      <c r="W572" s="8">
        <v>2021</v>
      </c>
      <c r="X572" s="107"/>
      <c r="AD572" s="28">
        <f>+'Прил 2 оконч'!E572-'Приложение №1'!N572</f>
        <v>0</v>
      </c>
    </row>
    <row r="573" spans="1:30" ht="15" customHeight="1" x14ac:dyDescent="0.25">
      <c r="A573" s="5">
        <f t="shared" si="91"/>
        <v>547</v>
      </c>
      <c r="B573" s="23">
        <f t="shared" si="92"/>
        <v>31</v>
      </c>
      <c r="C573" s="3" t="s">
        <v>1452</v>
      </c>
      <c r="D573" s="3" t="s">
        <v>400</v>
      </c>
      <c r="E573" s="6">
        <v>1985</v>
      </c>
      <c r="F573" s="6">
        <v>2015</v>
      </c>
      <c r="G573" s="6" t="s">
        <v>50</v>
      </c>
      <c r="H573" s="6">
        <v>5</v>
      </c>
      <c r="I573" s="6">
        <v>3</v>
      </c>
      <c r="J573" s="29">
        <v>6745.8</v>
      </c>
      <c r="K573" s="29">
        <v>3901.1</v>
      </c>
      <c r="L573" s="29">
        <v>475.2</v>
      </c>
      <c r="M573" s="7">
        <v>305</v>
      </c>
      <c r="N573" s="27">
        <f t="shared" si="87"/>
        <v>8492822.8320000004</v>
      </c>
      <c r="O573" s="21"/>
      <c r="P573" s="1">
        <v>6830056.5820000004</v>
      </c>
      <c r="Q573" s="1"/>
      <c r="R573" s="1"/>
      <c r="S573" s="1">
        <v>1662766.25</v>
      </c>
      <c r="T573" s="1"/>
      <c r="U573" s="1">
        <f t="shared" ref="U573:V586" si="94">$N573/($K573+$L573)</f>
        <v>1940.64</v>
      </c>
      <c r="V573" s="1">
        <f t="shared" si="94"/>
        <v>1940.64</v>
      </c>
      <c r="W573" s="8">
        <v>2021</v>
      </c>
      <c r="X573" s="107"/>
      <c r="AD573" s="28">
        <f>+'Прил 2 оконч'!E573-'Приложение №1'!N573</f>
        <v>0</v>
      </c>
    </row>
    <row r="574" spans="1:30" ht="15" customHeight="1" x14ac:dyDescent="0.25">
      <c r="A574" s="5">
        <f t="shared" si="91"/>
        <v>548</v>
      </c>
      <c r="B574" s="23">
        <f t="shared" si="92"/>
        <v>32</v>
      </c>
      <c r="C574" s="3" t="s">
        <v>1452</v>
      </c>
      <c r="D574" s="3" t="s">
        <v>401</v>
      </c>
      <c r="E574" s="6">
        <v>1984</v>
      </c>
      <c r="F574" s="6">
        <v>2016</v>
      </c>
      <c r="G574" s="6" t="s">
        <v>1456</v>
      </c>
      <c r="H574" s="6">
        <v>5</v>
      </c>
      <c r="I574" s="6">
        <v>5</v>
      </c>
      <c r="J574" s="29">
        <v>5729.8</v>
      </c>
      <c r="K574" s="29">
        <v>4883.3999999999996</v>
      </c>
      <c r="L574" s="29">
        <v>0</v>
      </c>
      <c r="M574" s="7">
        <v>196</v>
      </c>
      <c r="N574" s="27">
        <f t="shared" si="87"/>
        <v>23270880.287341435</v>
      </c>
      <c r="O574" s="21"/>
      <c r="P574" s="1">
        <v>19482764.007341433</v>
      </c>
      <c r="Q574" s="1"/>
      <c r="R574" s="1">
        <v>1756845.2888</v>
      </c>
      <c r="S574" s="1">
        <v>2031270.9912000003</v>
      </c>
      <c r="T574" s="1"/>
      <c r="U574" s="1">
        <f t="shared" si="94"/>
        <v>4765.3029215999995</v>
      </c>
      <c r="V574" s="1">
        <f t="shared" si="94"/>
        <v>4765.3029215999995</v>
      </c>
      <c r="W574" s="8">
        <v>2021</v>
      </c>
      <c r="X574" s="107"/>
      <c r="AD574" s="28">
        <f>+'Прил 2 оконч'!E574-'Приложение №1'!N574</f>
        <v>0</v>
      </c>
    </row>
    <row r="575" spans="1:30" ht="15" customHeight="1" x14ac:dyDescent="0.25">
      <c r="A575" s="5">
        <f t="shared" si="91"/>
        <v>549</v>
      </c>
      <c r="B575" s="23">
        <f t="shared" si="92"/>
        <v>33</v>
      </c>
      <c r="C575" s="3" t="s">
        <v>1452</v>
      </c>
      <c r="D575" s="3" t="s">
        <v>402</v>
      </c>
      <c r="E575" s="6">
        <v>1986</v>
      </c>
      <c r="F575" s="6">
        <v>2013</v>
      </c>
      <c r="G575" s="6" t="s">
        <v>1456</v>
      </c>
      <c r="H575" s="6">
        <v>5</v>
      </c>
      <c r="I575" s="6">
        <v>3</v>
      </c>
      <c r="J575" s="29">
        <v>4273.6000000000004</v>
      </c>
      <c r="K575" s="29">
        <v>3725.8</v>
      </c>
      <c r="L575" s="29">
        <v>0</v>
      </c>
      <c r="M575" s="7">
        <v>153</v>
      </c>
      <c r="N575" s="27">
        <f t="shared" si="87"/>
        <v>6408390.9031999996</v>
      </c>
      <c r="O575" s="21"/>
      <c r="P575" s="1">
        <v>3913748.1331999996</v>
      </c>
      <c r="Q575" s="1"/>
      <c r="R575" s="1">
        <v>1482224.6856</v>
      </c>
      <c r="S575" s="1">
        <v>1012418.0844000001</v>
      </c>
      <c r="T575" s="1"/>
      <c r="U575" s="1">
        <f t="shared" si="94"/>
        <v>1720.0039999999999</v>
      </c>
      <c r="V575" s="1">
        <f t="shared" si="94"/>
        <v>1720.0039999999999</v>
      </c>
      <c r="W575" s="8">
        <v>2021</v>
      </c>
      <c r="X575" s="107"/>
      <c r="AD575" s="28">
        <f>+'Прил 2 оконч'!E575-'Приложение №1'!N575</f>
        <v>0</v>
      </c>
    </row>
    <row r="576" spans="1:30" ht="15" customHeight="1" x14ac:dyDescent="0.25">
      <c r="A576" s="5">
        <f t="shared" si="91"/>
        <v>550</v>
      </c>
      <c r="B576" s="23">
        <f t="shared" si="92"/>
        <v>34</v>
      </c>
      <c r="C576" s="3" t="s">
        <v>1452</v>
      </c>
      <c r="D576" s="3" t="s">
        <v>403</v>
      </c>
      <c r="E576" s="6">
        <v>1986</v>
      </c>
      <c r="F576" s="6">
        <v>2017</v>
      </c>
      <c r="G576" s="6" t="s">
        <v>1456</v>
      </c>
      <c r="H576" s="6">
        <v>9</v>
      </c>
      <c r="I576" s="6">
        <v>1</v>
      </c>
      <c r="J576" s="29">
        <v>3004.4</v>
      </c>
      <c r="K576" s="29">
        <v>2676.9</v>
      </c>
      <c r="L576" s="29">
        <v>0</v>
      </c>
      <c r="M576" s="7">
        <v>97</v>
      </c>
      <c r="N576" s="27">
        <f t="shared" si="87"/>
        <v>5120820.9554111995</v>
      </c>
      <c r="O576" s="21"/>
      <c r="P576" s="1">
        <v>1993821.5254111995</v>
      </c>
      <c r="Q576" s="1"/>
      <c r="R576" s="1">
        <v>1227322.51</v>
      </c>
      <c r="S576" s="1">
        <v>1899676.9199999997</v>
      </c>
      <c r="T576" s="29"/>
      <c r="U576" s="1">
        <f t="shared" si="94"/>
        <v>1912.9668479999998</v>
      </c>
      <c r="V576" s="1">
        <f t="shared" si="94"/>
        <v>1912.9668479999998</v>
      </c>
      <c r="W576" s="8">
        <v>2021</v>
      </c>
      <c r="X576" s="107"/>
      <c r="AD576" s="28">
        <f>+'Прил 2 оконч'!E576-'Приложение №1'!N576</f>
        <v>0</v>
      </c>
    </row>
    <row r="577" spans="1:30" ht="15" customHeight="1" x14ac:dyDescent="0.25">
      <c r="A577" s="5">
        <f t="shared" si="91"/>
        <v>551</v>
      </c>
      <c r="B577" s="23">
        <f t="shared" si="92"/>
        <v>35</v>
      </c>
      <c r="C577" s="3" t="s">
        <v>1452</v>
      </c>
      <c r="D577" s="3" t="s">
        <v>404</v>
      </c>
      <c r="E577" s="6">
        <v>1995</v>
      </c>
      <c r="F577" s="6">
        <v>2002</v>
      </c>
      <c r="G577" s="6" t="s">
        <v>1456</v>
      </c>
      <c r="H577" s="6">
        <v>10</v>
      </c>
      <c r="I577" s="6">
        <v>1</v>
      </c>
      <c r="J577" s="29">
        <v>3164.1</v>
      </c>
      <c r="K577" s="29">
        <v>2676.9</v>
      </c>
      <c r="L577" s="29">
        <v>0</v>
      </c>
      <c r="M577" s="7">
        <v>107</v>
      </c>
      <c r="N577" s="27">
        <f t="shared" si="87"/>
        <v>2176365.4428672004</v>
      </c>
      <c r="O577" s="21"/>
      <c r="P577" s="1">
        <v>848128.78286720044</v>
      </c>
      <c r="Q577" s="1"/>
      <c r="R577" s="1">
        <v>1328236.6599999999</v>
      </c>
      <c r="S577" s="1"/>
      <c r="T577" s="29"/>
      <c r="U577" s="1">
        <f t="shared" si="94"/>
        <v>813.01708800000006</v>
      </c>
      <c r="V577" s="1">
        <f t="shared" si="94"/>
        <v>813.01708800000006</v>
      </c>
      <c r="W577" s="8">
        <v>2021</v>
      </c>
      <c r="X577" s="107"/>
      <c r="AD577" s="28">
        <f>+'Прил 2 оконч'!E577-'Приложение №1'!N577</f>
        <v>0</v>
      </c>
    </row>
    <row r="578" spans="1:30" ht="15" customHeight="1" x14ac:dyDescent="0.25">
      <c r="A578" s="5">
        <f t="shared" si="91"/>
        <v>552</v>
      </c>
      <c r="B578" s="23">
        <f t="shared" si="92"/>
        <v>36</v>
      </c>
      <c r="C578" s="3" t="s">
        <v>1452</v>
      </c>
      <c r="D578" s="3" t="s">
        <v>405</v>
      </c>
      <c r="E578" s="6">
        <v>1996</v>
      </c>
      <c r="F578" s="6">
        <v>1996</v>
      </c>
      <c r="G578" s="6" t="s">
        <v>50</v>
      </c>
      <c r="H578" s="6">
        <v>3</v>
      </c>
      <c r="I578" s="6">
        <v>3</v>
      </c>
      <c r="J578" s="29">
        <v>2048.3000000000002</v>
      </c>
      <c r="K578" s="29">
        <v>1766.9</v>
      </c>
      <c r="L578" s="29">
        <v>0</v>
      </c>
      <c r="M578" s="7">
        <v>51</v>
      </c>
      <c r="N578" s="27">
        <f t="shared" si="87"/>
        <v>33805835.966304243</v>
      </c>
      <c r="O578" s="21"/>
      <c r="P578" s="1">
        <v>28141371.31630424</v>
      </c>
      <c r="Q578" s="1"/>
      <c r="R578" s="1">
        <v>633040.2058</v>
      </c>
      <c r="S578" s="1">
        <v>5031424.4442000007</v>
      </c>
      <c r="T578" s="1"/>
      <c r="U578" s="1">
        <f t="shared" si="94"/>
        <v>19132.851868416004</v>
      </c>
      <c r="V578" s="1">
        <f t="shared" si="94"/>
        <v>19132.851868416004</v>
      </c>
      <c r="W578" s="8">
        <v>2021</v>
      </c>
      <c r="X578" s="107"/>
      <c r="AD578" s="28">
        <f>+'Прил 2 оконч'!E578-'Приложение №1'!N578</f>
        <v>0</v>
      </c>
    </row>
    <row r="579" spans="1:30" ht="15" customHeight="1" x14ac:dyDescent="0.25">
      <c r="A579" s="5">
        <f t="shared" si="91"/>
        <v>553</v>
      </c>
      <c r="B579" s="23">
        <f t="shared" si="92"/>
        <v>37</v>
      </c>
      <c r="C579" s="3" t="s">
        <v>1452</v>
      </c>
      <c r="D579" s="3" t="s">
        <v>406</v>
      </c>
      <c r="E579" s="6">
        <v>1986</v>
      </c>
      <c r="F579" s="6">
        <v>2016</v>
      </c>
      <c r="G579" s="6" t="s">
        <v>1456</v>
      </c>
      <c r="H579" s="6">
        <v>5</v>
      </c>
      <c r="I579" s="6">
        <v>4</v>
      </c>
      <c r="J579" s="29">
        <v>3396.9</v>
      </c>
      <c r="K579" s="29">
        <v>3059.1</v>
      </c>
      <c r="L579" s="29">
        <v>0</v>
      </c>
      <c r="M579" s="7">
        <v>122</v>
      </c>
      <c r="N579" s="27">
        <f t="shared" si="87"/>
        <v>12428415.848226881</v>
      </c>
      <c r="O579" s="21"/>
      <c r="P579" s="1">
        <f>5145776.95822688-279213.29</f>
        <v>4866563.66822688</v>
      </c>
      <c r="Q579" s="1"/>
      <c r="R579" s="1">
        <v>1163443.3961999998</v>
      </c>
      <c r="S579" s="1">
        <v>6398408.7838000003</v>
      </c>
      <c r="T579" s="1"/>
      <c r="U579" s="1">
        <f t="shared" si="94"/>
        <v>4062.7687385920308</v>
      </c>
      <c r="V579" s="1">
        <f t="shared" si="94"/>
        <v>4062.7687385920308</v>
      </c>
      <c r="W579" s="8">
        <v>2021</v>
      </c>
      <c r="X579" s="107"/>
      <c r="AD579" s="28">
        <f>+'Прил 2 оконч'!E579-'Приложение №1'!N579</f>
        <v>6.344914436340332E-4</v>
      </c>
    </row>
    <row r="580" spans="1:30" ht="15" customHeight="1" x14ac:dyDescent="0.25">
      <c r="A580" s="5">
        <f t="shared" si="91"/>
        <v>554</v>
      </c>
      <c r="B580" s="23">
        <f t="shared" si="92"/>
        <v>38</v>
      </c>
      <c r="C580" s="3" t="s">
        <v>1452</v>
      </c>
      <c r="D580" s="3" t="s">
        <v>408</v>
      </c>
      <c r="E580" s="6">
        <v>1986</v>
      </c>
      <c r="F580" s="6">
        <v>2017</v>
      </c>
      <c r="G580" s="6" t="s">
        <v>1456</v>
      </c>
      <c r="H580" s="6">
        <v>9</v>
      </c>
      <c r="I580" s="6">
        <v>1</v>
      </c>
      <c r="J580" s="29">
        <v>3135.1</v>
      </c>
      <c r="K580" s="29">
        <v>2676.8</v>
      </c>
      <c r="L580" s="29">
        <v>0</v>
      </c>
      <c r="M580" s="7">
        <v>109</v>
      </c>
      <c r="N580" s="27">
        <f t="shared" si="87"/>
        <v>2176284.1411584001</v>
      </c>
      <c r="O580" s="21"/>
      <c r="P580" s="1">
        <v>1458300.8511584001</v>
      </c>
      <c r="Q580" s="1"/>
      <c r="R580" s="1">
        <v>717983.28999999992</v>
      </c>
      <c r="S580" s="1">
        <v>0</v>
      </c>
      <c r="T580" s="29"/>
      <c r="U580" s="1">
        <f t="shared" si="94"/>
        <v>813.01708799999994</v>
      </c>
      <c r="V580" s="1">
        <f t="shared" si="94"/>
        <v>813.01708799999994</v>
      </c>
      <c r="W580" s="8">
        <v>2021</v>
      </c>
      <c r="X580" s="107"/>
      <c r="AD580" s="28">
        <f>+'Прил 2 оконч'!E580-'Приложение №1'!N580</f>
        <v>0</v>
      </c>
    </row>
    <row r="581" spans="1:30" ht="15" customHeight="1" x14ac:dyDescent="0.25">
      <c r="A581" s="5">
        <f t="shared" si="91"/>
        <v>555</v>
      </c>
      <c r="B581" s="23">
        <f t="shared" si="92"/>
        <v>39</v>
      </c>
      <c r="C581" s="3" t="s">
        <v>1452</v>
      </c>
      <c r="D581" s="3" t="s">
        <v>409</v>
      </c>
      <c r="E581" s="6">
        <v>1981</v>
      </c>
      <c r="F581" s="6">
        <v>2010</v>
      </c>
      <c r="G581" s="6" t="s">
        <v>1456</v>
      </c>
      <c r="H581" s="6">
        <v>4</v>
      </c>
      <c r="I581" s="6">
        <v>6</v>
      </c>
      <c r="J581" s="29">
        <v>4017.6</v>
      </c>
      <c r="K581" s="29">
        <v>2815.6</v>
      </c>
      <c r="L581" s="29">
        <v>720.8</v>
      </c>
      <c r="M581" s="7">
        <v>116</v>
      </c>
      <c r="N581" s="27">
        <f t="shared" si="87"/>
        <v>16852017.251946237</v>
      </c>
      <c r="O581" s="21"/>
      <c r="P581" s="1">
        <v>14108786.221946238</v>
      </c>
      <c r="Q581" s="1"/>
      <c r="R581" s="1">
        <v>1421461.1403999999</v>
      </c>
      <c r="S581" s="1">
        <v>1321769.8895999999</v>
      </c>
      <c r="T581" s="1"/>
      <c r="U581" s="1">
        <f t="shared" si="94"/>
        <v>4765.3029215999995</v>
      </c>
      <c r="V581" s="1">
        <f t="shared" si="94"/>
        <v>4765.3029215999995</v>
      </c>
      <c r="W581" s="8">
        <v>2021</v>
      </c>
      <c r="X581" s="107"/>
      <c r="AD581" s="28">
        <f>+'Прил 2 оконч'!E581-'Приложение №1'!N581</f>
        <v>0</v>
      </c>
    </row>
    <row r="582" spans="1:30" ht="15" customHeight="1" x14ac:dyDescent="0.25">
      <c r="A582" s="5">
        <f t="shared" si="91"/>
        <v>556</v>
      </c>
      <c r="B582" s="23">
        <f t="shared" si="92"/>
        <v>40</v>
      </c>
      <c r="C582" s="3" t="s">
        <v>1452</v>
      </c>
      <c r="D582" s="3" t="s">
        <v>410</v>
      </c>
      <c r="E582" s="6">
        <v>1985</v>
      </c>
      <c r="F582" s="6">
        <v>2008</v>
      </c>
      <c r="G582" s="6" t="s">
        <v>1456</v>
      </c>
      <c r="H582" s="6">
        <v>5</v>
      </c>
      <c r="I582" s="6">
        <v>5</v>
      </c>
      <c r="J582" s="29">
        <v>7124.7</v>
      </c>
      <c r="K582" s="29">
        <v>5719.3</v>
      </c>
      <c r="L582" s="29">
        <v>219.2</v>
      </c>
      <c r="M582" s="7">
        <v>248</v>
      </c>
      <c r="N582" s="27">
        <f t="shared" si="87"/>
        <v>10214243.753999997</v>
      </c>
      <c r="O582" s="21"/>
      <c r="P582" s="1">
        <v>6238067.873999998</v>
      </c>
      <c r="Q582" s="1"/>
      <c r="R582" s="1">
        <v>2354976.4913999997</v>
      </c>
      <c r="S582" s="1">
        <v>1621199.3886000002</v>
      </c>
      <c r="T582" s="1"/>
      <c r="U582" s="1">
        <f t="shared" si="94"/>
        <v>1720.0039999999995</v>
      </c>
      <c r="V582" s="1">
        <f t="shared" si="94"/>
        <v>1720.0039999999995</v>
      </c>
      <c r="W582" s="8">
        <v>2021</v>
      </c>
      <c r="X582" s="107"/>
      <c r="AD582" s="28">
        <f>+'Прил 2 оконч'!E582-'Приложение №1'!N582</f>
        <v>0</v>
      </c>
    </row>
    <row r="583" spans="1:30" ht="15" customHeight="1" x14ac:dyDescent="0.25">
      <c r="A583" s="5">
        <f t="shared" si="91"/>
        <v>557</v>
      </c>
      <c r="B583" s="23">
        <f t="shared" si="92"/>
        <v>41</v>
      </c>
      <c r="C583" s="3" t="s">
        <v>1452</v>
      </c>
      <c r="D583" s="3" t="s">
        <v>412</v>
      </c>
      <c r="E583" s="6">
        <v>1980</v>
      </c>
      <c r="F583" s="6">
        <v>2016</v>
      </c>
      <c r="G583" s="6" t="s">
        <v>50</v>
      </c>
      <c r="H583" s="6">
        <v>4</v>
      </c>
      <c r="I583" s="6">
        <v>3</v>
      </c>
      <c r="J583" s="29">
        <v>5058.3</v>
      </c>
      <c r="K583" s="29">
        <v>3316.7</v>
      </c>
      <c r="L583" s="29">
        <v>0</v>
      </c>
      <c r="M583" s="7">
        <v>260</v>
      </c>
      <c r="N583" s="27">
        <f t="shared" si="87"/>
        <v>8027157.5563795194</v>
      </c>
      <c r="O583" s="21"/>
      <c r="P583" s="1">
        <v>5454350.6463795193</v>
      </c>
      <c r="Q583" s="1"/>
      <c r="R583" s="1">
        <v>1373548.7694000001</v>
      </c>
      <c r="S583" s="1">
        <v>1199258.1406</v>
      </c>
      <c r="T583" s="1"/>
      <c r="U583" s="1">
        <f t="shared" si="94"/>
        <v>2420.2241856000001</v>
      </c>
      <c r="V583" s="1">
        <f t="shared" si="94"/>
        <v>2420.2241856000001</v>
      </c>
      <c r="W583" s="8">
        <v>2021</v>
      </c>
      <c r="X583" s="107"/>
      <c r="AD583" s="28">
        <f>+'Прил 2 оконч'!E583-'Приложение №1'!N583</f>
        <v>0</v>
      </c>
    </row>
    <row r="584" spans="1:30" ht="15" customHeight="1" x14ac:dyDescent="0.25">
      <c r="A584" s="5">
        <f t="shared" si="91"/>
        <v>558</v>
      </c>
      <c r="B584" s="23">
        <f t="shared" si="92"/>
        <v>42</v>
      </c>
      <c r="C584" s="3" t="s">
        <v>1452</v>
      </c>
      <c r="D584" s="3" t="s">
        <v>413</v>
      </c>
      <c r="E584" s="6">
        <v>1980</v>
      </c>
      <c r="F584" s="6">
        <v>2012</v>
      </c>
      <c r="G584" s="6" t="s">
        <v>50</v>
      </c>
      <c r="H584" s="6">
        <v>4</v>
      </c>
      <c r="I584" s="6">
        <v>3</v>
      </c>
      <c r="J584" s="29">
        <v>5014.2</v>
      </c>
      <c r="K584" s="29">
        <v>3323.4</v>
      </c>
      <c r="L584" s="29">
        <v>753.6</v>
      </c>
      <c r="M584" s="7">
        <v>153</v>
      </c>
      <c r="N584" s="27">
        <f t="shared" si="87"/>
        <v>9768437.6599911992</v>
      </c>
      <c r="O584" s="21"/>
      <c r="P584" s="1">
        <f>6704672.5946912-98816.3447</f>
        <v>6605856.2499911999</v>
      </c>
      <c r="Q584" s="1"/>
      <c r="R584" s="1">
        <v>1817895.9491999999</v>
      </c>
      <c r="S584" s="1">
        <v>1344685.4607999998</v>
      </c>
      <c r="T584" s="1"/>
      <c r="U584" s="1">
        <f t="shared" si="94"/>
        <v>2395.9866715700759</v>
      </c>
      <c r="V584" s="1">
        <f t="shared" si="94"/>
        <v>2395.9866715700759</v>
      </c>
      <c r="W584" s="8">
        <v>2021</v>
      </c>
      <c r="X584" s="107"/>
      <c r="AD584" s="28">
        <f>+'Прил 2 оконч'!E584-'Приложение №1'!N584</f>
        <v>8.800998330116272E-6</v>
      </c>
    </row>
    <row r="585" spans="1:30" ht="15" customHeight="1" x14ac:dyDescent="0.25">
      <c r="A585" s="5">
        <f t="shared" si="91"/>
        <v>559</v>
      </c>
      <c r="B585" s="23">
        <f t="shared" si="92"/>
        <v>43</v>
      </c>
      <c r="C585" s="3" t="s">
        <v>1452</v>
      </c>
      <c r="D585" s="3" t="s">
        <v>417</v>
      </c>
      <c r="E585" s="6">
        <v>1981</v>
      </c>
      <c r="F585" s="6">
        <v>2015</v>
      </c>
      <c r="G585" s="6" t="s">
        <v>1456</v>
      </c>
      <c r="H585" s="6">
        <v>5</v>
      </c>
      <c r="I585" s="6">
        <v>3</v>
      </c>
      <c r="J585" s="29">
        <v>5096.3999999999996</v>
      </c>
      <c r="K585" s="29">
        <v>4071.7</v>
      </c>
      <c r="L585" s="29">
        <v>242.7</v>
      </c>
      <c r="M585" s="7">
        <v>191</v>
      </c>
      <c r="N585" s="27">
        <f t="shared" si="87"/>
        <v>18271182.027343564</v>
      </c>
      <c r="O585" s="21"/>
      <c r="P585" s="1">
        <v>6971276.0673435628</v>
      </c>
      <c r="Q585" s="1"/>
      <c r="R585" s="1">
        <v>1785318.3621999999</v>
      </c>
      <c r="S585" s="1">
        <v>9514587.5978000015</v>
      </c>
      <c r="T585" s="1"/>
      <c r="U585" s="1">
        <f t="shared" si="94"/>
        <v>4234.9300081920001</v>
      </c>
      <c r="V585" s="1">
        <f t="shared" si="94"/>
        <v>4234.9300081920001</v>
      </c>
      <c r="W585" s="8">
        <v>2021</v>
      </c>
      <c r="X585" s="107"/>
      <c r="AD585" s="28">
        <f>+'Прил 2 оконч'!E585-'Приложение №1'!N585</f>
        <v>0</v>
      </c>
    </row>
    <row r="586" spans="1:30" ht="15" customHeight="1" x14ac:dyDescent="0.25">
      <c r="A586" s="5">
        <f t="shared" si="91"/>
        <v>560</v>
      </c>
      <c r="B586" s="23">
        <f t="shared" si="92"/>
        <v>44</v>
      </c>
      <c r="C586" s="3" t="s">
        <v>1452</v>
      </c>
      <c r="D586" s="3" t="s">
        <v>423</v>
      </c>
      <c r="E586" s="6">
        <v>1996</v>
      </c>
      <c r="F586" s="6">
        <v>1996</v>
      </c>
      <c r="G586" s="6" t="s">
        <v>50</v>
      </c>
      <c r="H586" s="6">
        <v>3</v>
      </c>
      <c r="I586" s="6">
        <v>2</v>
      </c>
      <c r="J586" s="29">
        <v>1216.0999999999999</v>
      </c>
      <c r="K586" s="29">
        <v>889.8</v>
      </c>
      <c r="L586" s="29">
        <v>166.2</v>
      </c>
      <c r="M586" s="7">
        <v>29</v>
      </c>
      <c r="N586" s="27">
        <f t="shared" si="87"/>
        <v>8757819.8400000017</v>
      </c>
      <c r="O586" s="21"/>
      <c r="P586" s="1">
        <v>5148341.6700000018</v>
      </c>
      <c r="Q586" s="1"/>
      <c r="R586" s="1">
        <v>410660.12040000001</v>
      </c>
      <c r="S586" s="1">
        <v>3198818.0496</v>
      </c>
      <c r="T586" s="1"/>
      <c r="U586" s="1">
        <f t="shared" si="94"/>
        <v>8293.3900000000012</v>
      </c>
      <c r="V586" s="1">
        <f t="shared" si="94"/>
        <v>8293.3900000000012</v>
      </c>
      <c r="W586" s="8">
        <v>2021</v>
      </c>
      <c r="X586" s="107"/>
      <c r="AD586" s="28">
        <f>+'Прил 2 оконч'!E586-'Приложение №1'!N586</f>
        <v>0</v>
      </c>
    </row>
    <row r="587" spans="1:30" ht="15" customHeight="1" x14ac:dyDescent="0.25">
      <c r="A587" s="5">
        <f t="shared" si="91"/>
        <v>561</v>
      </c>
      <c r="B587" s="23">
        <f t="shared" si="92"/>
        <v>45</v>
      </c>
      <c r="C587" s="3" t="s">
        <v>1452</v>
      </c>
      <c r="D587" s="3" t="s">
        <v>424</v>
      </c>
      <c r="E587" s="6">
        <v>1983</v>
      </c>
      <c r="F587" s="6">
        <v>2007</v>
      </c>
      <c r="G587" s="6" t="s">
        <v>1456</v>
      </c>
      <c r="H587" s="6">
        <v>5</v>
      </c>
      <c r="I587" s="6">
        <v>3</v>
      </c>
      <c r="J587" s="29">
        <v>5113.2</v>
      </c>
      <c r="K587" s="29">
        <v>5433.7</v>
      </c>
      <c r="L587" s="29">
        <v>0</v>
      </c>
      <c r="M587" s="7">
        <v>187</v>
      </c>
      <c r="N587" s="27">
        <f t="shared" si="87"/>
        <v>17280414.083158389</v>
      </c>
      <c r="O587" s="21"/>
      <c r="P587" s="1">
        <v>10176929.95315839</v>
      </c>
      <c r="Q587" s="1"/>
      <c r="R587" s="1"/>
      <c r="S587" s="1">
        <v>7103484.1299999999</v>
      </c>
      <c r="T587" s="1"/>
      <c r="U587" s="1">
        <f t="shared" ref="U587:V603" si="95">$N587/($K587+$L587)</f>
        <v>3180.2296930560005</v>
      </c>
      <c r="V587" s="1">
        <f t="shared" si="95"/>
        <v>3180.2296930560005</v>
      </c>
      <c r="W587" s="8">
        <v>2021</v>
      </c>
      <c r="X587" s="107"/>
      <c r="AD587" s="28">
        <f>+'Прил 2 оконч'!E587-'Приложение №1'!N587</f>
        <v>0</v>
      </c>
    </row>
    <row r="588" spans="1:30" ht="15" customHeight="1" x14ac:dyDescent="0.25">
      <c r="A588" s="5">
        <f t="shared" si="91"/>
        <v>562</v>
      </c>
      <c r="B588" s="23">
        <f t="shared" si="92"/>
        <v>46</v>
      </c>
      <c r="C588" s="3" t="s">
        <v>1452</v>
      </c>
      <c r="D588" s="3" t="s">
        <v>425</v>
      </c>
      <c r="E588" s="6">
        <v>1980</v>
      </c>
      <c r="F588" s="6">
        <v>2011</v>
      </c>
      <c r="G588" s="6" t="s">
        <v>1456</v>
      </c>
      <c r="H588" s="6">
        <v>5</v>
      </c>
      <c r="I588" s="6">
        <v>6</v>
      </c>
      <c r="J588" s="29">
        <v>6841.9</v>
      </c>
      <c r="K588" s="29">
        <v>6078</v>
      </c>
      <c r="L588" s="29">
        <v>0</v>
      </c>
      <c r="M588" s="7">
        <v>273</v>
      </c>
      <c r="N588" s="27">
        <f t="shared" si="87"/>
        <v>28963511.157484796</v>
      </c>
      <c r="O588" s="21"/>
      <c r="P588" s="1">
        <v>24248728.277484797</v>
      </c>
      <c r="Q588" s="1"/>
      <c r="R588" s="1">
        <v>2331678.1359999999</v>
      </c>
      <c r="S588" s="1">
        <v>2383104.7439999999</v>
      </c>
      <c r="T588" s="1"/>
      <c r="U588" s="1">
        <f t="shared" si="95"/>
        <v>4765.3029215999995</v>
      </c>
      <c r="V588" s="1">
        <f t="shared" si="95"/>
        <v>4765.3029215999995</v>
      </c>
      <c r="W588" s="8">
        <v>2021</v>
      </c>
      <c r="X588" s="107"/>
      <c r="AD588" s="28">
        <f>+'Прил 2 оконч'!E588-'Приложение №1'!N588</f>
        <v>0</v>
      </c>
    </row>
    <row r="589" spans="1:30" ht="15" customHeight="1" x14ac:dyDescent="0.25">
      <c r="A589" s="5">
        <f t="shared" si="91"/>
        <v>563</v>
      </c>
      <c r="B589" s="23">
        <f t="shared" si="92"/>
        <v>47</v>
      </c>
      <c r="C589" s="3" t="s">
        <v>1452</v>
      </c>
      <c r="D589" s="3" t="s">
        <v>426</v>
      </c>
      <c r="E589" s="6">
        <v>1992</v>
      </c>
      <c r="F589" s="6">
        <v>2001</v>
      </c>
      <c r="G589" s="6" t="s">
        <v>50</v>
      </c>
      <c r="H589" s="6">
        <v>3</v>
      </c>
      <c r="I589" s="6">
        <v>5</v>
      </c>
      <c r="J589" s="29">
        <v>2965.1</v>
      </c>
      <c r="K589" s="29">
        <v>2646.6</v>
      </c>
      <c r="L589" s="29">
        <v>0</v>
      </c>
      <c r="M589" s="7">
        <v>91</v>
      </c>
      <c r="N589" s="27">
        <f t="shared" si="87"/>
        <v>30023665.579999998</v>
      </c>
      <c r="O589" s="21"/>
      <c r="P589" s="1">
        <v>21589153.079999994</v>
      </c>
      <c r="Q589" s="1"/>
      <c r="R589" s="1">
        <v>898054.34119999991</v>
      </c>
      <c r="S589" s="1">
        <v>7536458.1588000022</v>
      </c>
      <c r="T589" s="1"/>
      <c r="U589" s="1">
        <f t="shared" si="95"/>
        <v>11344.239998488627</v>
      </c>
      <c r="V589" s="1">
        <f t="shared" si="95"/>
        <v>11344.239998488627</v>
      </c>
      <c r="W589" s="8">
        <v>2021</v>
      </c>
      <c r="X589" s="107"/>
      <c r="AD589" s="28">
        <f>+'Прил 2 оконч'!E589-'Приложение №1'!N589</f>
        <v>0</v>
      </c>
    </row>
    <row r="590" spans="1:30" ht="15" customHeight="1" x14ac:dyDescent="0.25">
      <c r="A590" s="5">
        <f t="shared" si="91"/>
        <v>564</v>
      </c>
      <c r="B590" s="23">
        <f t="shared" si="92"/>
        <v>48</v>
      </c>
      <c r="C590" s="3" t="s">
        <v>1452</v>
      </c>
      <c r="D590" s="3" t="s">
        <v>427</v>
      </c>
      <c r="E590" s="6">
        <v>1988</v>
      </c>
      <c r="F590" s="6">
        <v>2017</v>
      </c>
      <c r="G590" s="6" t="s">
        <v>1456</v>
      </c>
      <c r="H590" s="6">
        <v>9</v>
      </c>
      <c r="I590" s="6">
        <v>3</v>
      </c>
      <c r="J590" s="29">
        <v>8927</v>
      </c>
      <c r="K590" s="29">
        <v>7057.5</v>
      </c>
      <c r="L590" s="29">
        <v>0</v>
      </c>
      <c r="M590" s="7">
        <v>291</v>
      </c>
      <c r="N590" s="27">
        <f t="shared" si="87"/>
        <v>25511422.093157522</v>
      </c>
      <c r="O590" s="21"/>
      <c r="P590" s="1">
        <v>12512375.163157525</v>
      </c>
      <c r="Q590" s="1"/>
      <c r="R590" s="1">
        <v>3427825.51</v>
      </c>
      <c r="S590" s="1">
        <v>9571221.4199999981</v>
      </c>
      <c r="T590" s="29"/>
      <c r="U590" s="1">
        <f t="shared" si="95"/>
        <v>3614.7959040960004</v>
      </c>
      <c r="V590" s="1">
        <f t="shared" si="95"/>
        <v>3614.7959040960004</v>
      </c>
      <c r="W590" s="8">
        <v>2021</v>
      </c>
      <c r="X590" s="107"/>
      <c r="AD590" s="28">
        <f>+'Прил 2 оконч'!E590-'Приложение №1'!N590</f>
        <v>0</v>
      </c>
    </row>
    <row r="591" spans="1:30" ht="15" customHeight="1" x14ac:dyDescent="0.25">
      <c r="A591" s="5">
        <f t="shared" si="91"/>
        <v>565</v>
      </c>
      <c r="B591" s="23">
        <f t="shared" si="92"/>
        <v>49</v>
      </c>
      <c r="C591" s="3" t="s">
        <v>1452</v>
      </c>
      <c r="D591" s="3" t="s">
        <v>428</v>
      </c>
      <c r="E591" s="6">
        <v>1987</v>
      </c>
      <c r="F591" s="6">
        <v>2016</v>
      </c>
      <c r="G591" s="6" t="s">
        <v>1456</v>
      </c>
      <c r="H591" s="6">
        <v>5</v>
      </c>
      <c r="I591" s="6">
        <v>4</v>
      </c>
      <c r="J591" s="29">
        <v>5859.43</v>
      </c>
      <c r="K591" s="29">
        <v>4644.8</v>
      </c>
      <c r="L591" s="29">
        <v>278.52999999999997</v>
      </c>
      <c r="M591" s="7">
        <v>182</v>
      </c>
      <c r="N591" s="27">
        <f t="shared" si="87"/>
        <v>8468147.2933200002</v>
      </c>
      <c r="O591" s="21"/>
      <c r="P591" s="1">
        <v>5171687.5833200011</v>
      </c>
      <c r="Q591" s="1"/>
      <c r="R591" s="1">
        <v>1923780.8585199998</v>
      </c>
      <c r="S591" s="1">
        <v>1372678.8514800002</v>
      </c>
      <c r="T591" s="1"/>
      <c r="U591" s="1">
        <f t="shared" si="95"/>
        <v>1720.0040000000001</v>
      </c>
      <c r="V591" s="1">
        <f t="shared" si="95"/>
        <v>1720.0040000000001</v>
      </c>
      <c r="W591" s="8">
        <v>2021</v>
      </c>
      <c r="X591" s="107"/>
      <c r="AD591" s="28">
        <f>+'Прил 2 оконч'!E591-'Приложение №1'!N591</f>
        <v>0</v>
      </c>
    </row>
    <row r="592" spans="1:30" ht="15" customHeight="1" x14ac:dyDescent="0.25">
      <c r="A592" s="5">
        <f t="shared" si="91"/>
        <v>566</v>
      </c>
      <c r="B592" s="23">
        <f t="shared" si="92"/>
        <v>50</v>
      </c>
      <c r="C592" s="3" t="s">
        <v>1452</v>
      </c>
      <c r="D592" s="3" t="s">
        <v>429</v>
      </c>
      <c r="E592" s="6">
        <v>1989</v>
      </c>
      <c r="F592" s="6">
        <v>2017</v>
      </c>
      <c r="G592" s="6" t="s">
        <v>1456</v>
      </c>
      <c r="H592" s="6">
        <v>10</v>
      </c>
      <c r="I592" s="6">
        <v>4</v>
      </c>
      <c r="J592" s="29">
        <v>17071.5</v>
      </c>
      <c r="K592" s="29">
        <v>14227.3</v>
      </c>
      <c r="L592" s="29">
        <v>0</v>
      </c>
      <c r="M592" s="7">
        <v>591</v>
      </c>
      <c r="N592" s="27">
        <f t="shared" si="87"/>
        <v>11567038.0161024</v>
      </c>
      <c r="O592" s="21"/>
      <c r="P592" s="1">
        <v>5832725.8061023997</v>
      </c>
      <c r="Q592" s="1"/>
      <c r="R592" s="1"/>
      <c r="S592" s="1">
        <v>5734312.21</v>
      </c>
      <c r="T592" s="29"/>
      <c r="U592" s="1">
        <f t="shared" si="95"/>
        <v>813.01708800000006</v>
      </c>
      <c r="V592" s="1">
        <f t="shared" si="95"/>
        <v>813.01708800000006</v>
      </c>
      <c r="W592" s="8">
        <v>2021</v>
      </c>
      <c r="X592" s="107"/>
      <c r="AD592" s="28">
        <f>+'Прил 2 оконч'!E592-'Приложение №1'!N592</f>
        <v>0</v>
      </c>
    </row>
    <row r="593" spans="1:30" ht="15" customHeight="1" x14ac:dyDescent="0.25">
      <c r="A593" s="5">
        <f t="shared" si="91"/>
        <v>567</v>
      </c>
      <c r="B593" s="23">
        <f t="shared" si="92"/>
        <v>51</v>
      </c>
      <c r="C593" s="3" t="s">
        <v>1452</v>
      </c>
      <c r="D593" s="3" t="s">
        <v>430</v>
      </c>
      <c r="E593" s="6">
        <v>1987</v>
      </c>
      <c r="F593" s="6">
        <v>2016</v>
      </c>
      <c r="G593" s="6" t="s">
        <v>1456</v>
      </c>
      <c r="H593" s="6">
        <v>5</v>
      </c>
      <c r="I593" s="6">
        <v>5</v>
      </c>
      <c r="J593" s="29">
        <v>7155.6</v>
      </c>
      <c r="K593" s="29">
        <v>5789.8</v>
      </c>
      <c r="L593" s="29">
        <v>194.7</v>
      </c>
      <c r="M593" s="7">
        <v>243</v>
      </c>
      <c r="N593" s="27">
        <f t="shared" si="87"/>
        <v>10293363.937999999</v>
      </c>
      <c r="O593" s="21"/>
      <c r="P593" s="1">
        <v>6286388.3379999995</v>
      </c>
      <c r="Q593" s="1"/>
      <c r="R593" s="1">
        <v>2320364.6743999999</v>
      </c>
      <c r="S593" s="1">
        <v>1686610.9256000002</v>
      </c>
      <c r="T593" s="1"/>
      <c r="U593" s="1">
        <f t="shared" si="95"/>
        <v>1720.0039999999999</v>
      </c>
      <c r="V593" s="1">
        <f t="shared" si="95"/>
        <v>1720.0039999999999</v>
      </c>
      <c r="W593" s="8">
        <v>2021</v>
      </c>
      <c r="X593" s="107"/>
      <c r="AD593" s="28">
        <f>+'Прил 2 оконч'!E593-'Приложение №1'!N593</f>
        <v>0</v>
      </c>
    </row>
    <row r="594" spans="1:30" ht="15" customHeight="1" x14ac:dyDescent="0.25">
      <c r="A594" s="5">
        <f t="shared" si="91"/>
        <v>568</v>
      </c>
      <c r="B594" s="23">
        <f t="shared" si="92"/>
        <v>52</v>
      </c>
      <c r="C594" s="3" t="s">
        <v>1452</v>
      </c>
      <c r="D594" s="3" t="s">
        <v>431</v>
      </c>
      <c r="E594" s="6">
        <v>1995</v>
      </c>
      <c r="F594" s="6">
        <v>1995</v>
      </c>
      <c r="G594" s="6" t="s">
        <v>1456</v>
      </c>
      <c r="H594" s="6">
        <v>5</v>
      </c>
      <c r="I594" s="6">
        <v>6</v>
      </c>
      <c r="J594" s="29">
        <v>5276.5</v>
      </c>
      <c r="K594" s="29">
        <v>4688.8999999999996</v>
      </c>
      <c r="L594" s="29">
        <v>0</v>
      </c>
      <c r="M594" s="7">
        <v>200</v>
      </c>
      <c r="N594" s="27">
        <f t="shared" si="87"/>
        <v>26420103.173131198</v>
      </c>
      <c r="O594" s="21"/>
      <c r="P594" s="1">
        <v>26420103.173131198</v>
      </c>
      <c r="Q594" s="1"/>
      <c r="R594" s="1"/>
      <c r="S594" s="1"/>
      <c r="T594" s="1"/>
      <c r="U594" s="1">
        <f t="shared" si="95"/>
        <v>5634.6058080000003</v>
      </c>
      <c r="V594" s="1">
        <f t="shared" si="95"/>
        <v>5634.6058080000003</v>
      </c>
      <c r="W594" s="8">
        <v>2021</v>
      </c>
      <c r="X594" s="107"/>
      <c r="AD594" s="28">
        <f>+'Прил 2 оконч'!E594-'Приложение №1'!N594</f>
        <v>0</v>
      </c>
    </row>
    <row r="595" spans="1:30" ht="15" customHeight="1" x14ac:dyDescent="0.25">
      <c r="A595" s="5">
        <f t="shared" si="91"/>
        <v>569</v>
      </c>
      <c r="B595" s="23">
        <f t="shared" si="92"/>
        <v>53</v>
      </c>
      <c r="C595" s="3" t="s">
        <v>1452</v>
      </c>
      <c r="D595" s="3" t="s">
        <v>432</v>
      </c>
      <c r="E595" s="6">
        <v>1991</v>
      </c>
      <c r="F595" s="6">
        <v>2010</v>
      </c>
      <c r="G595" s="6" t="s">
        <v>1456</v>
      </c>
      <c r="H595" s="6">
        <v>5</v>
      </c>
      <c r="I595" s="6">
        <v>5</v>
      </c>
      <c r="J595" s="29">
        <v>4721.8999999999996</v>
      </c>
      <c r="K595" s="29">
        <v>4160.8</v>
      </c>
      <c r="L595" s="29">
        <v>0</v>
      </c>
      <c r="M595" s="7">
        <v>161</v>
      </c>
      <c r="N595" s="27">
        <f t="shared" si="87"/>
        <v>3616995.4497331204</v>
      </c>
      <c r="O595" s="21"/>
      <c r="P595" s="1">
        <v>2351059.8997331206</v>
      </c>
      <c r="Q595" s="1"/>
      <c r="R595" s="1">
        <v>1265935.55</v>
      </c>
      <c r="S595" s="1">
        <v>0</v>
      </c>
      <c r="T595" s="1"/>
      <c r="U595" s="1">
        <f t="shared" si="95"/>
        <v>869.30288640000003</v>
      </c>
      <c r="V595" s="1">
        <f t="shared" si="95"/>
        <v>869.30288640000003</v>
      </c>
      <c r="W595" s="8">
        <v>2021</v>
      </c>
      <c r="X595" s="107"/>
      <c r="AD595" s="28">
        <f>+'Прил 2 оконч'!E595-'Приложение №1'!N595</f>
        <v>0</v>
      </c>
    </row>
    <row r="596" spans="1:30" ht="15" customHeight="1" x14ac:dyDescent="0.25">
      <c r="A596" s="5">
        <f t="shared" si="91"/>
        <v>570</v>
      </c>
      <c r="B596" s="23">
        <f t="shared" si="92"/>
        <v>54</v>
      </c>
      <c r="C596" s="3" t="s">
        <v>1452</v>
      </c>
      <c r="D596" s="3" t="s">
        <v>433</v>
      </c>
      <c r="E596" s="6">
        <v>1991</v>
      </c>
      <c r="F596" s="6">
        <v>1999</v>
      </c>
      <c r="G596" s="6" t="s">
        <v>50</v>
      </c>
      <c r="H596" s="6">
        <v>2</v>
      </c>
      <c r="I596" s="6">
        <v>8</v>
      </c>
      <c r="J596" s="29">
        <v>981.5</v>
      </c>
      <c r="K596" s="29">
        <v>927.4</v>
      </c>
      <c r="L596" s="29">
        <v>54.1</v>
      </c>
      <c r="M596" s="7">
        <v>39</v>
      </c>
      <c r="N596" s="27">
        <f t="shared" si="87"/>
        <v>11134371.560000001</v>
      </c>
      <c r="O596" s="21"/>
      <c r="P596" s="1">
        <v>7823686.9100000001</v>
      </c>
      <c r="Q596" s="1"/>
      <c r="R596" s="1">
        <v>361710.08919999999</v>
      </c>
      <c r="S596" s="1">
        <v>2948974.5608000001</v>
      </c>
      <c r="T596" s="1"/>
      <c r="U596" s="1">
        <f t="shared" si="95"/>
        <v>11344.24</v>
      </c>
      <c r="V596" s="1">
        <f t="shared" si="95"/>
        <v>11344.24</v>
      </c>
      <c r="W596" s="8">
        <v>2021</v>
      </c>
      <c r="X596" s="107"/>
      <c r="AD596" s="28">
        <f>+'Прил 2 оконч'!E596-'Приложение №1'!N596</f>
        <v>0</v>
      </c>
    </row>
    <row r="597" spans="1:30" ht="15" customHeight="1" x14ac:dyDescent="0.25">
      <c r="A597" s="5">
        <f t="shared" si="91"/>
        <v>571</v>
      </c>
      <c r="B597" s="23">
        <f t="shared" si="92"/>
        <v>55</v>
      </c>
      <c r="C597" s="3" t="s">
        <v>1452</v>
      </c>
      <c r="D597" s="3" t="s">
        <v>435</v>
      </c>
      <c r="E597" s="6">
        <v>1989</v>
      </c>
      <c r="F597" s="6">
        <v>2016</v>
      </c>
      <c r="G597" s="6" t="s">
        <v>1456</v>
      </c>
      <c r="H597" s="6">
        <v>9</v>
      </c>
      <c r="I597" s="6">
        <v>1</v>
      </c>
      <c r="J597" s="29">
        <v>3240.9</v>
      </c>
      <c r="K597" s="29">
        <v>2778.8</v>
      </c>
      <c r="L597" s="29">
        <v>0</v>
      </c>
      <c r="M597" s="7">
        <v>86</v>
      </c>
      <c r="N597" s="27">
        <f t="shared" si="87"/>
        <v>1494102.9876364802</v>
      </c>
      <c r="O597" s="21"/>
      <c r="P597" s="1">
        <v>498783.25763648021</v>
      </c>
      <c r="Q597" s="1"/>
      <c r="R597" s="1">
        <v>297609.48000000004</v>
      </c>
      <c r="S597" s="1">
        <v>697710.25</v>
      </c>
      <c r="T597" s="29"/>
      <c r="U597" s="1">
        <f t="shared" si="95"/>
        <v>537.67920960000004</v>
      </c>
      <c r="V597" s="1">
        <f t="shared" si="95"/>
        <v>537.67920960000004</v>
      </c>
      <c r="W597" s="8">
        <v>2021</v>
      </c>
      <c r="X597" s="107"/>
      <c r="AD597" s="28">
        <f>+'Прил 2 оконч'!E597-'Приложение №1'!N597</f>
        <v>0</v>
      </c>
    </row>
    <row r="598" spans="1:30" ht="15" customHeight="1" x14ac:dyDescent="0.25">
      <c r="A598" s="5">
        <f t="shared" si="91"/>
        <v>572</v>
      </c>
      <c r="B598" s="23">
        <f t="shared" si="92"/>
        <v>56</v>
      </c>
      <c r="C598" s="3" t="s">
        <v>1452</v>
      </c>
      <c r="D598" s="3" t="s">
        <v>437</v>
      </c>
      <c r="E598" s="6">
        <v>1989</v>
      </c>
      <c r="F598" s="6">
        <v>2017</v>
      </c>
      <c r="G598" s="6" t="s">
        <v>1456</v>
      </c>
      <c r="H598" s="6">
        <v>9</v>
      </c>
      <c r="I598" s="6">
        <v>3</v>
      </c>
      <c r="J598" s="29">
        <v>12198.52</v>
      </c>
      <c r="K598" s="29">
        <v>10149.6</v>
      </c>
      <c r="L598" s="29">
        <v>188.7</v>
      </c>
      <c r="M598" s="7">
        <v>390</v>
      </c>
      <c r="N598" s="27">
        <f t="shared" ref="N598:N608" si="96">SUM(O598:T598)</f>
        <v>28182039.725548808</v>
      </c>
      <c r="O598" s="21"/>
      <c r="P598" s="1">
        <v>24463069.32510408</v>
      </c>
      <c r="Q598" s="1"/>
      <c r="R598" s="1"/>
      <c r="S598" s="1">
        <v>3718970.4004447274</v>
      </c>
      <c r="T598" s="29"/>
      <c r="U598" s="1">
        <f t="shared" si="95"/>
        <v>2725.9839360000005</v>
      </c>
      <c r="V598" s="1">
        <f t="shared" si="95"/>
        <v>2725.9839360000005</v>
      </c>
      <c r="W598" s="8">
        <v>2021</v>
      </c>
      <c r="X598" s="107"/>
      <c r="AD598" s="28">
        <f>+'Прил 2 оконч'!E598-'Приложение №1'!N598</f>
        <v>0</v>
      </c>
    </row>
    <row r="599" spans="1:30" ht="15" customHeight="1" x14ac:dyDescent="0.25">
      <c r="A599" s="5">
        <f t="shared" si="91"/>
        <v>573</v>
      </c>
      <c r="B599" s="23">
        <f t="shared" si="92"/>
        <v>57</v>
      </c>
      <c r="C599" s="3" t="s">
        <v>104</v>
      </c>
      <c r="D599" s="3" t="s">
        <v>438</v>
      </c>
      <c r="E599" s="6">
        <v>1996</v>
      </c>
      <c r="F599" s="6">
        <v>2016</v>
      </c>
      <c r="G599" s="6" t="s">
        <v>65</v>
      </c>
      <c r="H599" s="6">
        <v>2</v>
      </c>
      <c r="I599" s="6">
        <v>1</v>
      </c>
      <c r="J599" s="29">
        <v>352.7</v>
      </c>
      <c r="K599" s="29">
        <v>313.8</v>
      </c>
      <c r="L599" s="29">
        <v>0</v>
      </c>
      <c r="M599" s="7">
        <v>16</v>
      </c>
      <c r="N599" s="27">
        <f t="shared" si="96"/>
        <v>3558231.55</v>
      </c>
      <c r="O599" s="21"/>
      <c r="P599" s="1">
        <v>3280261.9899999998</v>
      </c>
      <c r="Q599" s="1"/>
      <c r="R599" s="1">
        <v>66719.403600000005</v>
      </c>
      <c r="S599" s="1">
        <v>211250.15640000004</v>
      </c>
      <c r="T599" s="29"/>
      <c r="U599" s="1">
        <f t="shared" si="95"/>
        <v>11339.170012746972</v>
      </c>
      <c r="V599" s="1">
        <f t="shared" si="95"/>
        <v>11339.170012746972</v>
      </c>
      <c r="W599" s="8">
        <v>2021</v>
      </c>
      <c r="X599" s="107"/>
      <c r="AD599" s="28">
        <f>+'Прил 2 оконч'!E599-'Приложение №1'!N599</f>
        <v>0</v>
      </c>
    </row>
    <row r="600" spans="1:30" ht="15" customHeight="1" x14ac:dyDescent="0.25">
      <c r="A600" s="5">
        <f t="shared" si="91"/>
        <v>574</v>
      </c>
      <c r="B600" s="23">
        <f t="shared" si="92"/>
        <v>58</v>
      </c>
      <c r="C600" s="3" t="s">
        <v>104</v>
      </c>
      <c r="D600" s="3" t="s">
        <v>439</v>
      </c>
      <c r="E600" s="6">
        <v>1996</v>
      </c>
      <c r="F600" s="6">
        <v>2016</v>
      </c>
      <c r="G600" s="6" t="s">
        <v>65</v>
      </c>
      <c r="H600" s="6">
        <v>2</v>
      </c>
      <c r="I600" s="6">
        <v>1</v>
      </c>
      <c r="J600" s="29">
        <v>352.7</v>
      </c>
      <c r="K600" s="29">
        <v>313.8</v>
      </c>
      <c r="L600" s="29">
        <v>0</v>
      </c>
      <c r="M600" s="7">
        <v>23</v>
      </c>
      <c r="N600" s="27">
        <f t="shared" si="96"/>
        <v>3558231.55</v>
      </c>
      <c r="O600" s="21"/>
      <c r="P600" s="1">
        <v>3299460.9299999997</v>
      </c>
      <c r="Q600" s="1"/>
      <c r="R600" s="1">
        <v>47520.463600000003</v>
      </c>
      <c r="S600" s="1">
        <v>211250.15640000009</v>
      </c>
      <c r="T600" s="29"/>
      <c r="U600" s="1">
        <f t="shared" si="95"/>
        <v>11339.170012746972</v>
      </c>
      <c r="V600" s="1">
        <f t="shared" si="95"/>
        <v>11339.170012746972</v>
      </c>
      <c r="W600" s="8">
        <v>2021</v>
      </c>
      <c r="X600" s="107"/>
      <c r="AD600" s="28">
        <f>+'Прил 2 оконч'!E600-'Приложение №1'!N600</f>
        <v>0</v>
      </c>
    </row>
    <row r="601" spans="1:30" ht="15" customHeight="1" x14ac:dyDescent="0.25">
      <c r="A601" s="5">
        <f t="shared" si="91"/>
        <v>575</v>
      </c>
      <c r="B601" s="23">
        <f t="shared" si="92"/>
        <v>59</v>
      </c>
      <c r="C601" s="3" t="s">
        <v>104</v>
      </c>
      <c r="D601" s="3" t="s">
        <v>440</v>
      </c>
      <c r="E601" s="6">
        <v>1996</v>
      </c>
      <c r="F601" s="6">
        <v>2016</v>
      </c>
      <c r="G601" s="6" t="s">
        <v>65</v>
      </c>
      <c r="H601" s="6">
        <v>2</v>
      </c>
      <c r="I601" s="6">
        <v>1</v>
      </c>
      <c r="J601" s="29">
        <v>352.1</v>
      </c>
      <c r="K601" s="29">
        <v>313.2</v>
      </c>
      <c r="L601" s="29">
        <v>0</v>
      </c>
      <c r="M601" s="7">
        <v>29</v>
      </c>
      <c r="N601" s="27">
        <f t="shared" si="96"/>
        <v>3551428.04</v>
      </c>
      <c r="O601" s="21"/>
      <c r="P601" s="1">
        <v>3250744.1999999997</v>
      </c>
      <c r="Q601" s="1"/>
      <c r="R601" s="1">
        <v>89837.600399999996</v>
      </c>
      <c r="S601" s="1">
        <v>210846.23960000032</v>
      </c>
      <c r="T601" s="29"/>
      <c r="U601" s="1">
        <f t="shared" si="95"/>
        <v>11339.169987228608</v>
      </c>
      <c r="V601" s="1">
        <f t="shared" si="95"/>
        <v>11339.169987228608</v>
      </c>
      <c r="W601" s="8">
        <v>2021</v>
      </c>
      <c r="X601" s="107"/>
      <c r="AD601" s="28">
        <f>+'Прил 2 оконч'!E601-'Приложение №1'!N601</f>
        <v>0</v>
      </c>
    </row>
    <row r="602" spans="1:30" ht="15" customHeight="1" x14ac:dyDescent="0.25">
      <c r="A602" s="5">
        <f t="shared" si="91"/>
        <v>576</v>
      </c>
      <c r="B602" s="23">
        <f t="shared" si="92"/>
        <v>60</v>
      </c>
      <c r="C602" s="3" t="s">
        <v>104</v>
      </c>
      <c r="D602" s="3" t="s">
        <v>441</v>
      </c>
      <c r="E602" s="6">
        <v>1996</v>
      </c>
      <c r="F602" s="6">
        <v>2016</v>
      </c>
      <c r="G602" s="6" t="s">
        <v>65</v>
      </c>
      <c r="H602" s="6">
        <v>2</v>
      </c>
      <c r="I602" s="6">
        <v>1</v>
      </c>
      <c r="J602" s="29">
        <v>353.1</v>
      </c>
      <c r="K602" s="29">
        <v>314.2</v>
      </c>
      <c r="L602" s="29">
        <v>0</v>
      </c>
      <c r="M602" s="7">
        <v>18</v>
      </c>
      <c r="N602" s="27">
        <f t="shared" si="96"/>
        <v>1625532.5499999998</v>
      </c>
      <c r="O602" s="21"/>
      <c r="P602" s="1">
        <v>1355512.5599999996</v>
      </c>
      <c r="Q602" s="1"/>
      <c r="R602" s="1">
        <v>58500.5524</v>
      </c>
      <c r="S602" s="1">
        <v>211519.43760000024</v>
      </c>
      <c r="T602" s="29"/>
      <c r="U602" s="1">
        <f t="shared" si="95"/>
        <v>5173.5599936346271</v>
      </c>
      <c r="V602" s="1">
        <f t="shared" si="95"/>
        <v>5173.5599936346271</v>
      </c>
      <c r="W602" s="8">
        <v>2021</v>
      </c>
      <c r="X602" s="107"/>
      <c r="AD602" s="28">
        <f>+'Прил 2 оконч'!E602-'Приложение №1'!N602</f>
        <v>0</v>
      </c>
    </row>
    <row r="603" spans="1:30" ht="15" customHeight="1" x14ac:dyDescent="0.25">
      <c r="A603" s="5">
        <f t="shared" si="91"/>
        <v>577</v>
      </c>
      <c r="B603" s="23">
        <f t="shared" si="92"/>
        <v>61</v>
      </c>
      <c r="C603" s="3" t="s">
        <v>104</v>
      </c>
      <c r="D603" s="3" t="s">
        <v>442</v>
      </c>
      <c r="E603" s="6">
        <v>1996</v>
      </c>
      <c r="F603" s="6">
        <v>2009</v>
      </c>
      <c r="G603" s="6" t="s">
        <v>65</v>
      </c>
      <c r="H603" s="6">
        <v>2</v>
      </c>
      <c r="I603" s="6">
        <v>1</v>
      </c>
      <c r="J603" s="29">
        <v>354.2</v>
      </c>
      <c r="K603" s="29">
        <v>315.3</v>
      </c>
      <c r="L603" s="29">
        <v>0</v>
      </c>
      <c r="M603" s="7">
        <v>16</v>
      </c>
      <c r="N603" s="27">
        <f t="shared" si="96"/>
        <v>3575240.3100000005</v>
      </c>
      <c r="O603" s="21"/>
      <c r="P603" s="1">
        <v>3328592.7700000005</v>
      </c>
      <c r="Q603" s="1"/>
      <c r="R603" s="1">
        <v>34387.5766</v>
      </c>
      <c r="S603" s="1">
        <v>212259.96340000004</v>
      </c>
      <c r="T603" s="29"/>
      <c r="U603" s="1">
        <f t="shared" si="95"/>
        <v>11339.170028544246</v>
      </c>
      <c r="V603" s="1">
        <f t="shared" si="95"/>
        <v>11339.170028544246</v>
      </c>
      <c r="W603" s="8">
        <v>2021</v>
      </c>
      <c r="X603" s="107"/>
      <c r="AD603" s="28">
        <f>+'Прил 2 оконч'!E603-'Приложение №1'!N603</f>
        <v>0</v>
      </c>
    </row>
    <row r="604" spans="1:30" ht="15" customHeight="1" x14ac:dyDescent="0.25">
      <c r="A604" s="5">
        <f t="shared" si="91"/>
        <v>578</v>
      </c>
      <c r="B604" s="23">
        <f t="shared" si="92"/>
        <v>62</v>
      </c>
      <c r="C604" s="3" t="s">
        <v>104</v>
      </c>
      <c r="D604" s="3" t="s">
        <v>443</v>
      </c>
      <c r="E604" s="6">
        <v>1996</v>
      </c>
      <c r="F604" s="6">
        <v>2016</v>
      </c>
      <c r="G604" s="6" t="s">
        <v>65</v>
      </c>
      <c r="H604" s="6">
        <v>2</v>
      </c>
      <c r="I604" s="6">
        <v>1</v>
      </c>
      <c r="J604" s="29">
        <v>352.9</v>
      </c>
      <c r="K604" s="29">
        <v>314</v>
      </c>
      <c r="L604" s="29">
        <v>0</v>
      </c>
      <c r="M604" s="7">
        <v>12</v>
      </c>
      <c r="N604" s="27">
        <f t="shared" si="96"/>
        <v>3560499.38</v>
      </c>
      <c r="O604" s="21"/>
      <c r="P604" s="1">
        <v>3284346.96</v>
      </c>
      <c r="Q604" s="1"/>
      <c r="R604" s="1">
        <v>64767.618000000002</v>
      </c>
      <c r="S604" s="1">
        <v>211384.80199999991</v>
      </c>
      <c r="T604" s="29"/>
      <c r="U604" s="1">
        <f t="shared" ref="U604:V617" si="97">$N604/($K604+$L604)</f>
        <v>11339.17</v>
      </c>
      <c r="V604" s="1">
        <f t="shared" si="97"/>
        <v>11339.17</v>
      </c>
      <c r="W604" s="8">
        <v>2021</v>
      </c>
      <c r="X604" s="107"/>
      <c r="AD604" s="28">
        <f>+'Прил 2 оконч'!E604-'Приложение №1'!N604</f>
        <v>0</v>
      </c>
    </row>
    <row r="605" spans="1:30" ht="15" customHeight="1" x14ac:dyDescent="0.25">
      <c r="A605" s="5">
        <f t="shared" si="91"/>
        <v>579</v>
      </c>
      <c r="B605" s="23">
        <f t="shared" si="92"/>
        <v>63</v>
      </c>
      <c r="C605" s="3" t="s">
        <v>104</v>
      </c>
      <c r="D605" s="3" t="s">
        <v>444</v>
      </c>
      <c r="E605" s="6">
        <v>1996</v>
      </c>
      <c r="F605" s="6">
        <v>2016</v>
      </c>
      <c r="G605" s="6" t="s">
        <v>65</v>
      </c>
      <c r="H605" s="6">
        <v>2</v>
      </c>
      <c r="I605" s="6">
        <v>1</v>
      </c>
      <c r="J605" s="29">
        <v>352.7</v>
      </c>
      <c r="K605" s="29">
        <v>313.8</v>
      </c>
      <c r="L605" s="29">
        <v>0</v>
      </c>
      <c r="M605" s="7">
        <v>18</v>
      </c>
      <c r="N605" s="27">
        <f t="shared" si="96"/>
        <v>940744.16000000015</v>
      </c>
      <c r="O605" s="21"/>
      <c r="P605" s="1">
        <v>669268.35000000021</v>
      </c>
      <c r="Q605" s="1"/>
      <c r="R605" s="1">
        <v>60225.653600000005</v>
      </c>
      <c r="S605" s="1">
        <v>211250.15639999992</v>
      </c>
      <c r="T605" s="29"/>
      <c r="U605" s="1">
        <f t="shared" si="97"/>
        <v>2997.9100063734868</v>
      </c>
      <c r="V605" s="1">
        <f t="shared" si="97"/>
        <v>2997.9100063734868</v>
      </c>
      <c r="W605" s="8">
        <v>2021</v>
      </c>
      <c r="X605" s="107"/>
      <c r="AD605" s="28">
        <f>+'Прил 2 оконч'!E605-'Приложение №1'!N605</f>
        <v>0</v>
      </c>
    </row>
    <row r="606" spans="1:30" ht="15" customHeight="1" x14ac:dyDescent="0.25">
      <c r="A606" s="5">
        <f t="shared" si="91"/>
        <v>580</v>
      </c>
      <c r="B606" s="23">
        <f t="shared" si="92"/>
        <v>64</v>
      </c>
      <c r="C606" s="3" t="s">
        <v>104</v>
      </c>
      <c r="D606" s="3" t="s">
        <v>445</v>
      </c>
      <c r="E606" s="6">
        <v>1996</v>
      </c>
      <c r="F606" s="6">
        <v>2009</v>
      </c>
      <c r="G606" s="6" t="s">
        <v>65</v>
      </c>
      <c r="H606" s="6">
        <v>2</v>
      </c>
      <c r="I606" s="6">
        <v>1</v>
      </c>
      <c r="J606" s="29">
        <v>353.2</v>
      </c>
      <c r="K606" s="29">
        <v>314.3</v>
      </c>
      <c r="L606" s="29">
        <v>0</v>
      </c>
      <c r="M606" s="7">
        <v>25</v>
      </c>
      <c r="N606" s="27">
        <f t="shared" si="96"/>
        <v>1937851.2300000002</v>
      </c>
      <c r="O606" s="21"/>
      <c r="P606" s="1">
        <v>1637595.0100000005</v>
      </c>
      <c r="Q606" s="1"/>
      <c r="R606" s="1">
        <v>88669.464600000007</v>
      </c>
      <c r="S606" s="1">
        <v>211586.75539999973</v>
      </c>
      <c r="T606" s="29"/>
      <c r="U606" s="1">
        <f t="shared" si="97"/>
        <v>6165.610022271715</v>
      </c>
      <c r="V606" s="1">
        <f t="shared" si="97"/>
        <v>6165.610022271715</v>
      </c>
      <c r="W606" s="8">
        <v>2021</v>
      </c>
      <c r="X606" s="107"/>
      <c r="AD606" s="28">
        <f>+'Прил 2 оконч'!E606-'Приложение №1'!N606</f>
        <v>0</v>
      </c>
    </row>
    <row r="607" spans="1:30" ht="15" customHeight="1" x14ac:dyDescent="0.25">
      <c r="A607" s="5">
        <f t="shared" si="91"/>
        <v>581</v>
      </c>
      <c r="B607" s="23">
        <f t="shared" si="92"/>
        <v>65</v>
      </c>
      <c r="C607" s="3" t="s">
        <v>104</v>
      </c>
      <c r="D607" s="3" t="s">
        <v>106</v>
      </c>
      <c r="E607" s="6">
        <v>1979</v>
      </c>
      <c r="F607" s="6">
        <v>2013</v>
      </c>
      <c r="G607" s="6" t="s">
        <v>50</v>
      </c>
      <c r="H607" s="6">
        <v>5</v>
      </c>
      <c r="I607" s="6">
        <v>4</v>
      </c>
      <c r="J607" s="29">
        <v>2793.1</v>
      </c>
      <c r="K607" s="29">
        <v>2478.8000000000002</v>
      </c>
      <c r="L607" s="29">
        <v>0</v>
      </c>
      <c r="M607" s="7">
        <v>97</v>
      </c>
      <c r="N607" s="27">
        <f t="shared" si="96"/>
        <v>2529788.92</v>
      </c>
      <c r="O607" s="21"/>
      <c r="P607" s="1">
        <v>1485012.06</v>
      </c>
      <c r="Q607" s="1"/>
      <c r="R607" s="1"/>
      <c r="S607" s="1">
        <v>1044776.86</v>
      </c>
      <c r="T607" s="1"/>
      <c r="U607" s="1">
        <f t="shared" si="97"/>
        <v>1020.570001613684</v>
      </c>
      <c r="V607" s="1">
        <f t="shared" si="97"/>
        <v>1020.570001613684</v>
      </c>
      <c r="W607" s="8">
        <v>2021</v>
      </c>
      <c r="X607" s="107"/>
      <c r="AD607" s="28">
        <f>+'Прил 2 оконч'!E607-'Приложение №1'!N607</f>
        <v>0</v>
      </c>
    </row>
    <row r="608" spans="1:30" ht="15" customHeight="1" x14ac:dyDescent="0.25">
      <c r="A608" s="5">
        <f t="shared" si="91"/>
        <v>582</v>
      </c>
      <c r="B608" s="23">
        <f t="shared" si="92"/>
        <v>66</v>
      </c>
      <c r="C608" s="3" t="s">
        <v>104</v>
      </c>
      <c r="D608" s="3" t="s">
        <v>446</v>
      </c>
      <c r="E608" s="6">
        <v>1992</v>
      </c>
      <c r="F608" s="6">
        <v>2016</v>
      </c>
      <c r="G608" s="6" t="s">
        <v>50</v>
      </c>
      <c r="H608" s="6">
        <v>5</v>
      </c>
      <c r="I608" s="6">
        <v>4</v>
      </c>
      <c r="J608" s="29">
        <v>3576.1</v>
      </c>
      <c r="K608" s="29">
        <v>3131.5</v>
      </c>
      <c r="L608" s="29">
        <v>0</v>
      </c>
      <c r="M608" s="7">
        <v>103</v>
      </c>
      <c r="N608" s="27">
        <f t="shared" si="96"/>
        <v>3195914.9599999995</v>
      </c>
      <c r="O608" s="21"/>
      <c r="P608" s="1">
        <v>2170486.0799999996</v>
      </c>
      <c r="Q608" s="1"/>
      <c r="R608" s="1">
        <v>362318.40299999993</v>
      </c>
      <c r="S608" s="1">
        <v>663110.47700000007</v>
      </c>
      <c r="T608" s="1"/>
      <c r="U608" s="1">
        <f t="shared" si="97"/>
        <v>1020.5700015966787</v>
      </c>
      <c r="V608" s="1">
        <f t="shared" si="97"/>
        <v>1020.5700015966787</v>
      </c>
      <c r="W608" s="8">
        <v>2021</v>
      </c>
      <c r="X608" s="107"/>
      <c r="AD608" s="28">
        <f>+'Прил 2 оконч'!E608-'Приложение №1'!N608</f>
        <v>0</v>
      </c>
    </row>
    <row r="609" spans="1:30" ht="15" customHeight="1" x14ac:dyDescent="0.25">
      <c r="A609" s="5">
        <f t="shared" si="91"/>
        <v>583</v>
      </c>
      <c r="B609" s="23">
        <f t="shared" si="92"/>
        <v>67</v>
      </c>
      <c r="C609" s="3" t="s">
        <v>104</v>
      </c>
      <c r="D609" s="3" t="s">
        <v>109</v>
      </c>
      <c r="E609" s="6">
        <v>1975</v>
      </c>
      <c r="F609" s="6">
        <v>2015</v>
      </c>
      <c r="G609" s="6" t="s">
        <v>50</v>
      </c>
      <c r="H609" s="6">
        <v>3</v>
      </c>
      <c r="I609" s="6">
        <v>2</v>
      </c>
      <c r="J609" s="29">
        <v>1297.4000000000001</v>
      </c>
      <c r="K609" s="29">
        <v>1097.4000000000001</v>
      </c>
      <c r="L609" s="29">
        <v>0</v>
      </c>
      <c r="M609" s="7">
        <v>52</v>
      </c>
      <c r="N609" s="27">
        <f>SUM(O609:T609)</f>
        <v>8597371.7899999991</v>
      </c>
      <c r="O609" s="21"/>
      <c r="P609" s="1">
        <v>5667326.3115999997</v>
      </c>
      <c r="Q609" s="1"/>
      <c r="R609" s="1"/>
      <c r="S609" s="1">
        <v>2930045.4783999999</v>
      </c>
      <c r="T609" s="1"/>
      <c r="U609" s="1">
        <f t="shared" si="97"/>
        <v>7834.3099963550194</v>
      </c>
      <c r="V609" s="1">
        <f t="shared" si="97"/>
        <v>7834.3099963550194</v>
      </c>
      <c r="W609" s="8">
        <v>2021</v>
      </c>
      <c r="X609" s="107"/>
      <c r="AD609" s="28">
        <f>+'Прил 2 оконч'!E609-'Приложение №1'!N609</f>
        <v>0</v>
      </c>
    </row>
    <row r="610" spans="1:30" ht="15" customHeight="1" x14ac:dyDescent="0.25">
      <c r="A610" s="5">
        <f t="shared" si="91"/>
        <v>584</v>
      </c>
      <c r="B610" s="23">
        <f t="shared" si="92"/>
        <v>68</v>
      </c>
      <c r="C610" s="3" t="s">
        <v>104</v>
      </c>
      <c r="D610" s="3" t="s">
        <v>447</v>
      </c>
      <c r="E610" s="6">
        <v>1991</v>
      </c>
      <c r="F610" s="6">
        <v>2016</v>
      </c>
      <c r="G610" s="6" t="s">
        <v>62</v>
      </c>
      <c r="H610" s="6">
        <v>5</v>
      </c>
      <c r="I610" s="6">
        <v>4</v>
      </c>
      <c r="J610" s="29">
        <v>4887.3</v>
      </c>
      <c r="K610" s="29">
        <v>4839.7</v>
      </c>
      <c r="L610" s="29">
        <v>0</v>
      </c>
      <c r="M610" s="7">
        <v>240</v>
      </c>
      <c r="N610" s="27">
        <f>SUM(O610:T610)</f>
        <v>5671305.6500000004</v>
      </c>
      <c r="O610" s="21"/>
      <c r="P610" s="1">
        <v>4250472.55</v>
      </c>
      <c r="Q610" s="1"/>
      <c r="R610" s="1">
        <v>1420833.1000000003</v>
      </c>
      <c r="S610" s="1"/>
      <c r="T610" s="1"/>
      <c r="U610" s="1">
        <f t="shared" si="97"/>
        <v>1171.8299997933757</v>
      </c>
      <c r="V610" s="1">
        <f t="shared" si="97"/>
        <v>1171.8299997933757</v>
      </c>
      <c r="W610" s="8">
        <v>2021</v>
      </c>
      <c r="X610" s="107"/>
      <c r="AD610" s="28">
        <f>+'Прил 2 оконч'!E610-'Приложение №1'!N610</f>
        <v>0</v>
      </c>
    </row>
    <row r="611" spans="1:30" ht="15" customHeight="1" x14ac:dyDescent="0.25">
      <c r="A611" s="5">
        <f t="shared" si="91"/>
        <v>585</v>
      </c>
      <c r="B611" s="23">
        <f t="shared" si="92"/>
        <v>69</v>
      </c>
      <c r="C611" s="3" t="s">
        <v>104</v>
      </c>
      <c r="D611" s="3" t="s">
        <v>448</v>
      </c>
      <c r="E611" s="6">
        <v>1989</v>
      </c>
      <c r="F611" s="6">
        <v>2015</v>
      </c>
      <c r="G611" s="6" t="s">
        <v>65</v>
      </c>
      <c r="H611" s="6">
        <v>2</v>
      </c>
      <c r="I611" s="6">
        <v>3</v>
      </c>
      <c r="J611" s="29">
        <v>827.8</v>
      </c>
      <c r="K611" s="29">
        <v>738.2</v>
      </c>
      <c r="L611" s="29">
        <v>0</v>
      </c>
      <c r="M611" s="7">
        <v>33</v>
      </c>
      <c r="N611" s="27">
        <f>SUM(O611:T611)</f>
        <v>2338396.14</v>
      </c>
      <c r="O611" s="21"/>
      <c r="P611" s="1">
        <v>1609396.4614096521</v>
      </c>
      <c r="Q611" s="1"/>
      <c r="R611" s="1">
        <v>151659.36040000001</v>
      </c>
      <c r="S611" s="1">
        <v>577340.31819034775</v>
      </c>
      <c r="T611" s="29"/>
      <c r="U611" s="1">
        <f t="shared" si="97"/>
        <v>3167.7</v>
      </c>
      <c r="V611" s="1">
        <f t="shared" si="97"/>
        <v>3167.7</v>
      </c>
      <c r="W611" s="8">
        <v>2021</v>
      </c>
      <c r="X611" s="107"/>
      <c r="AD611" s="28">
        <f>+'Прил 2 оконч'!E611-'Приложение №1'!N611</f>
        <v>0</v>
      </c>
    </row>
    <row r="612" spans="1:30" ht="15" customHeight="1" x14ac:dyDescent="0.25">
      <c r="A612" s="5">
        <f t="shared" ref="A612:B627" si="98">+A611+1</f>
        <v>586</v>
      </c>
      <c r="B612" s="23">
        <f t="shared" si="98"/>
        <v>70</v>
      </c>
      <c r="C612" s="3" t="s">
        <v>104</v>
      </c>
      <c r="D612" s="3" t="s">
        <v>449</v>
      </c>
      <c r="E612" s="6">
        <v>1985</v>
      </c>
      <c r="F612" s="6">
        <v>1985</v>
      </c>
      <c r="G612" s="6" t="s">
        <v>50</v>
      </c>
      <c r="H612" s="6">
        <v>2</v>
      </c>
      <c r="I612" s="6">
        <v>2</v>
      </c>
      <c r="J612" s="29">
        <v>687.7</v>
      </c>
      <c r="K612" s="29">
        <v>613.5</v>
      </c>
      <c r="L612" s="29">
        <v>0</v>
      </c>
      <c r="M612" s="7">
        <v>34</v>
      </c>
      <c r="N612" s="27">
        <f t="shared" ref="N612:N638" si="99">SUM(O612:T612)</f>
        <v>10532880.890000001</v>
      </c>
      <c r="O612" s="21"/>
      <c r="P612" s="1">
        <v>10532880.890000001</v>
      </c>
      <c r="Q612" s="1"/>
      <c r="R612" s="1"/>
      <c r="S612" s="1"/>
      <c r="T612" s="1"/>
      <c r="U612" s="1">
        <f t="shared" si="97"/>
        <v>17168.510008149959</v>
      </c>
      <c r="V612" s="1">
        <f t="shared" si="97"/>
        <v>17168.510008149959</v>
      </c>
      <c r="W612" s="8">
        <v>2021</v>
      </c>
      <c r="X612" s="107"/>
      <c r="AD612" s="28">
        <f>+'Прил 2 оконч'!E612-'Приложение №1'!N612</f>
        <v>0</v>
      </c>
    </row>
    <row r="613" spans="1:30" ht="15" customHeight="1" x14ac:dyDescent="0.25">
      <c r="A613" s="5">
        <f t="shared" si="98"/>
        <v>587</v>
      </c>
      <c r="B613" s="23">
        <f t="shared" si="98"/>
        <v>71</v>
      </c>
      <c r="C613" s="3" t="s">
        <v>104</v>
      </c>
      <c r="D613" s="3" t="s">
        <v>450</v>
      </c>
      <c r="E613" s="6">
        <v>1986</v>
      </c>
      <c r="F613" s="6">
        <v>1986</v>
      </c>
      <c r="G613" s="6" t="s">
        <v>50</v>
      </c>
      <c r="H613" s="6">
        <v>2</v>
      </c>
      <c r="I613" s="6">
        <v>2</v>
      </c>
      <c r="J613" s="29">
        <v>683.3</v>
      </c>
      <c r="K613" s="29">
        <v>608.5</v>
      </c>
      <c r="L613" s="29">
        <v>0</v>
      </c>
      <c r="M613" s="7">
        <v>44</v>
      </c>
      <c r="N613" s="27">
        <f t="shared" si="99"/>
        <v>10447038.340000002</v>
      </c>
      <c r="O613" s="21"/>
      <c r="P613" s="1">
        <v>10447038.340000002</v>
      </c>
      <c r="Q613" s="1"/>
      <c r="R613" s="1"/>
      <c r="S613" s="1"/>
      <c r="T613" s="1"/>
      <c r="U613" s="1">
        <f t="shared" si="97"/>
        <v>17168.51000821693</v>
      </c>
      <c r="V613" s="1">
        <f t="shared" si="97"/>
        <v>17168.51000821693</v>
      </c>
      <c r="W613" s="8">
        <v>2021</v>
      </c>
      <c r="X613" s="107"/>
      <c r="AD613" s="28">
        <f>+'Прил 2 оконч'!E613-'Приложение №1'!N613</f>
        <v>0</v>
      </c>
    </row>
    <row r="614" spans="1:30" ht="15" customHeight="1" x14ac:dyDescent="0.25">
      <c r="A614" s="5">
        <f t="shared" si="98"/>
        <v>588</v>
      </c>
      <c r="B614" s="23">
        <f t="shared" si="98"/>
        <v>72</v>
      </c>
      <c r="C614" s="3" t="s">
        <v>104</v>
      </c>
      <c r="D614" s="3" t="s">
        <v>451</v>
      </c>
      <c r="E614" s="6">
        <v>1994</v>
      </c>
      <c r="F614" s="6">
        <v>1994</v>
      </c>
      <c r="G614" s="6" t="s">
        <v>65</v>
      </c>
      <c r="H614" s="6">
        <v>2</v>
      </c>
      <c r="I614" s="6">
        <v>1</v>
      </c>
      <c r="J614" s="29">
        <v>350.5</v>
      </c>
      <c r="K614" s="29">
        <v>347.3</v>
      </c>
      <c r="L614" s="29">
        <v>0</v>
      </c>
      <c r="M614" s="7">
        <v>13</v>
      </c>
      <c r="N614" s="27">
        <f t="shared" si="99"/>
        <v>6447926.6599999992</v>
      </c>
      <c r="O614" s="21"/>
      <c r="P614" s="1">
        <v>6137440.9725050228</v>
      </c>
      <c r="Q614" s="1"/>
      <c r="R614" s="1">
        <v>76683.330600000001</v>
      </c>
      <c r="S614" s="1">
        <v>233802.35689497646</v>
      </c>
      <c r="T614" s="29"/>
      <c r="U614" s="1">
        <f t="shared" si="97"/>
        <v>18565.870025914192</v>
      </c>
      <c r="V614" s="1">
        <f t="shared" si="97"/>
        <v>18565.870025914192</v>
      </c>
      <c r="W614" s="8">
        <v>2021</v>
      </c>
      <c r="X614" s="107"/>
      <c r="AD614" s="28">
        <f>+'Прил 2 оконч'!E614-'Приложение №1'!N614</f>
        <v>0</v>
      </c>
    </row>
    <row r="615" spans="1:30" ht="15" customHeight="1" x14ac:dyDescent="0.25">
      <c r="A615" s="5">
        <f t="shared" si="98"/>
        <v>589</v>
      </c>
      <c r="B615" s="23">
        <f t="shared" si="98"/>
        <v>73</v>
      </c>
      <c r="C615" s="3" t="s">
        <v>104</v>
      </c>
      <c r="D615" s="3" t="s">
        <v>452</v>
      </c>
      <c r="E615" s="6">
        <v>1986</v>
      </c>
      <c r="F615" s="6">
        <v>1986</v>
      </c>
      <c r="G615" s="6" t="s">
        <v>50</v>
      </c>
      <c r="H615" s="6">
        <v>1</v>
      </c>
      <c r="I615" s="6">
        <v>2</v>
      </c>
      <c r="J615" s="29">
        <v>182.5</v>
      </c>
      <c r="K615" s="29">
        <v>164.5</v>
      </c>
      <c r="L615" s="29">
        <v>0</v>
      </c>
      <c r="M615" s="7">
        <v>17</v>
      </c>
      <c r="N615" s="27">
        <f t="shared" si="99"/>
        <v>5100370.22</v>
      </c>
      <c r="O615" s="21"/>
      <c r="P615" s="1">
        <v>4563139.68</v>
      </c>
      <c r="Q615" s="1"/>
      <c r="R615" s="1">
        <v>68800.339000000007</v>
      </c>
      <c r="S615" s="1">
        <v>468430.201</v>
      </c>
      <c r="T615" s="1"/>
      <c r="U615" s="1">
        <f t="shared" si="97"/>
        <v>31005.290091185409</v>
      </c>
      <c r="V615" s="1">
        <f t="shared" si="97"/>
        <v>31005.290091185409</v>
      </c>
      <c r="W615" s="8">
        <v>2021</v>
      </c>
      <c r="X615" s="107"/>
      <c r="AD615" s="28">
        <f>+'Прил 2 оконч'!E615-'Приложение №1'!N615</f>
        <v>0</v>
      </c>
    </row>
    <row r="616" spans="1:30" ht="15" customHeight="1" x14ac:dyDescent="0.25">
      <c r="A616" s="5">
        <f t="shared" si="98"/>
        <v>590</v>
      </c>
      <c r="B616" s="23">
        <f t="shared" si="98"/>
        <v>74</v>
      </c>
      <c r="C616" s="3" t="s">
        <v>104</v>
      </c>
      <c r="D616" s="3" t="s">
        <v>453</v>
      </c>
      <c r="E616" s="6">
        <v>1988</v>
      </c>
      <c r="F616" s="6">
        <v>1988</v>
      </c>
      <c r="G616" s="6" t="s">
        <v>65</v>
      </c>
      <c r="H616" s="6">
        <v>2</v>
      </c>
      <c r="I616" s="6">
        <v>1</v>
      </c>
      <c r="J616" s="29">
        <v>598.4</v>
      </c>
      <c r="K616" s="29">
        <v>533.70000000000005</v>
      </c>
      <c r="L616" s="29">
        <v>0</v>
      </c>
      <c r="M616" s="7">
        <v>26</v>
      </c>
      <c r="N616" s="27">
        <f t="shared" si="99"/>
        <v>9908604.8200000003</v>
      </c>
      <c r="O616" s="21"/>
      <c r="P616" s="1">
        <v>9445526.9300000016</v>
      </c>
      <c r="Q616" s="1"/>
      <c r="R616" s="1">
        <v>103791.0514</v>
      </c>
      <c r="S616" s="1">
        <v>359286.83859999874</v>
      </c>
      <c r="T616" s="29"/>
      <c r="U616" s="1">
        <f t="shared" si="97"/>
        <v>18565.870001873711</v>
      </c>
      <c r="V616" s="1">
        <f t="shared" si="97"/>
        <v>18565.870001873711</v>
      </c>
      <c r="W616" s="8">
        <v>2021</v>
      </c>
      <c r="X616" s="107"/>
      <c r="AD616" s="28">
        <f>+'Прил 2 оконч'!E616-'Приложение №1'!N616</f>
        <v>0</v>
      </c>
    </row>
    <row r="617" spans="1:30" ht="15" customHeight="1" x14ac:dyDescent="0.25">
      <c r="A617" s="5">
        <f t="shared" si="98"/>
        <v>591</v>
      </c>
      <c r="B617" s="23">
        <f t="shared" si="98"/>
        <v>75</v>
      </c>
      <c r="C617" s="3" t="s">
        <v>104</v>
      </c>
      <c r="D617" s="3" t="s">
        <v>454</v>
      </c>
      <c r="E617" s="6">
        <v>1984</v>
      </c>
      <c r="F617" s="6">
        <v>2016</v>
      </c>
      <c r="G617" s="6" t="s">
        <v>65</v>
      </c>
      <c r="H617" s="6">
        <v>2</v>
      </c>
      <c r="I617" s="6">
        <v>2</v>
      </c>
      <c r="J617" s="29">
        <v>926.59</v>
      </c>
      <c r="K617" s="29">
        <v>847</v>
      </c>
      <c r="L617" s="29">
        <v>0</v>
      </c>
      <c r="M617" s="7">
        <v>37</v>
      </c>
      <c r="N617" s="27">
        <f t="shared" si="99"/>
        <v>15725291.893853102</v>
      </c>
      <c r="O617" s="21"/>
      <c r="P617" s="1">
        <v>14966449.72991574</v>
      </c>
      <c r="Q617" s="1"/>
      <c r="R617" s="1">
        <v>188641.76400000002</v>
      </c>
      <c r="S617" s="1">
        <v>570200.39993736194</v>
      </c>
      <c r="T617" s="29"/>
      <c r="U617" s="1">
        <f t="shared" si="97"/>
        <v>18565.870004549117</v>
      </c>
      <c r="V617" s="1">
        <f t="shared" si="97"/>
        <v>18565.870004549117</v>
      </c>
      <c r="W617" s="8">
        <v>2021</v>
      </c>
      <c r="X617" s="107"/>
      <c r="AD617" s="28">
        <f>+'Прил 2 оконч'!E617-'Приложение №1'!N617</f>
        <v>0</v>
      </c>
    </row>
    <row r="618" spans="1:30" ht="15" customHeight="1" x14ac:dyDescent="0.25">
      <c r="A618" s="5">
        <f t="shared" si="98"/>
        <v>592</v>
      </c>
      <c r="B618" s="23">
        <f t="shared" si="98"/>
        <v>76</v>
      </c>
      <c r="C618" s="3" t="s">
        <v>104</v>
      </c>
      <c r="D618" s="3" t="s">
        <v>455</v>
      </c>
      <c r="E618" s="6">
        <v>1988</v>
      </c>
      <c r="F618" s="6">
        <v>1988</v>
      </c>
      <c r="G618" s="6" t="s">
        <v>65</v>
      </c>
      <c r="H618" s="6">
        <v>2</v>
      </c>
      <c r="I618" s="6">
        <v>2</v>
      </c>
      <c r="J618" s="29">
        <v>919.1</v>
      </c>
      <c r="K618" s="29">
        <v>842.3</v>
      </c>
      <c r="L618" s="29">
        <v>0</v>
      </c>
      <c r="M618" s="7">
        <v>39</v>
      </c>
      <c r="N618" s="27">
        <f t="shared" si="99"/>
        <v>15638032.311990665</v>
      </c>
      <c r="O618" s="21"/>
      <c r="P618" s="1">
        <v>14873893.609956468</v>
      </c>
      <c r="Q618" s="1"/>
      <c r="R618" s="1">
        <v>197102.3406</v>
      </c>
      <c r="S618" s="1">
        <v>567036.36143419775</v>
      </c>
      <c r="T618" s="29"/>
      <c r="U618" s="1">
        <f t="shared" ref="U618:V635" si="100">$N618/($K618+$L618)</f>
        <v>18565.870013048399</v>
      </c>
      <c r="V618" s="1">
        <f t="shared" si="100"/>
        <v>18565.870013048399</v>
      </c>
      <c r="W618" s="8">
        <v>2021</v>
      </c>
      <c r="X618" s="107"/>
      <c r="AD618" s="28">
        <f>+'Прил 2 оконч'!E618-'Приложение №1'!N618</f>
        <v>0</v>
      </c>
    </row>
    <row r="619" spans="1:30" ht="15" customHeight="1" x14ac:dyDescent="0.25">
      <c r="A619" s="5">
        <f t="shared" si="98"/>
        <v>593</v>
      </c>
      <c r="B619" s="23">
        <f t="shared" si="98"/>
        <v>77</v>
      </c>
      <c r="C619" s="3" t="s">
        <v>104</v>
      </c>
      <c r="D619" s="3" t="s">
        <v>456</v>
      </c>
      <c r="E619" s="6">
        <v>1985</v>
      </c>
      <c r="F619" s="6">
        <v>2013</v>
      </c>
      <c r="G619" s="6" t="s">
        <v>65</v>
      </c>
      <c r="H619" s="6">
        <v>2</v>
      </c>
      <c r="I619" s="6">
        <v>2</v>
      </c>
      <c r="J619" s="29">
        <v>551</v>
      </c>
      <c r="K619" s="29">
        <v>491.6</v>
      </c>
      <c r="L619" s="29">
        <v>0</v>
      </c>
      <c r="M619" s="7">
        <v>22</v>
      </c>
      <c r="N619" s="27">
        <f t="shared" si="99"/>
        <v>8014451.5700000012</v>
      </c>
      <c r="O619" s="21"/>
      <c r="P619" s="1">
        <v>7587553.7527111853</v>
      </c>
      <c r="Q619" s="1"/>
      <c r="R619" s="1">
        <v>95952.695200000002</v>
      </c>
      <c r="S619" s="1">
        <v>330945.12208881596</v>
      </c>
      <c r="T619" s="29"/>
      <c r="U619" s="1">
        <f t="shared" si="100"/>
        <v>16302.790012205047</v>
      </c>
      <c r="V619" s="1">
        <f t="shared" si="100"/>
        <v>16302.790012205047</v>
      </c>
      <c r="W619" s="8">
        <v>2021</v>
      </c>
      <c r="X619" s="107"/>
      <c r="AD619" s="28">
        <f>+'Прил 2 оконч'!E619-'Приложение №1'!N619</f>
        <v>0</v>
      </c>
    </row>
    <row r="620" spans="1:30" ht="15" customHeight="1" x14ac:dyDescent="0.25">
      <c r="A620" s="5">
        <f t="shared" si="98"/>
        <v>594</v>
      </c>
      <c r="B620" s="23">
        <f t="shared" si="98"/>
        <v>78</v>
      </c>
      <c r="C620" s="3" t="s">
        <v>104</v>
      </c>
      <c r="D620" s="3" t="s">
        <v>457</v>
      </c>
      <c r="E620" s="6">
        <v>1986</v>
      </c>
      <c r="F620" s="6">
        <v>2013</v>
      </c>
      <c r="G620" s="6" t="s">
        <v>62</v>
      </c>
      <c r="H620" s="6">
        <v>2</v>
      </c>
      <c r="I620" s="6">
        <v>2</v>
      </c>
      <c r="J620" s="29">
        <v>1117</v>
      </c>
      <c r="K620" s="29">
        <v>565.29999999999995</v>
      </c>
      <c r="L620" s="29">
        <v>0</v>
      </c>
      <c r="M620" s="7">
        <v>40</v>
      </c>
      <c r="N620" s="27">
        <f t="shared" si="99"/>
        <v>2293840.42</v>
      </c>
      <c r="O620" s="21"/>
      <c r="P620" s="1">
        <v>986211.37</v>
      </c>
      <c r="Q620" s="1"/>
      <c r="R620" s="1">
        <v>243509.24459999998</v>
      </c>
      <c r="S620" s="1">
        <v>1064119.8054</v>
      </c>
      <c r="T620" s="1"/>
      <c r="U620" s="1">
        <f t="shared" si="100"/>
        <v>4057.7399964620558</v>
      </c>
      <c r="V620" s="1">
        <f t="shared" si="100"/>
        <v>4057.7399964620558</v>
      </c>
      <c r="W620" s="8">
        <v>2021</v>
      </c>
      <c r="X620" s="107"/>
      <c r="AD620" s="28">
        <f>+'Прил 2 оконч'!E620-'Приложение №1'!N620</f>
        <v>0</v>
      </c>
    </row>
    <row r="621" spans="1:30" ht="15" customHeight="1" x14ac:dyDescent="0.25">
      <c r="A621" s="5">
        <f t="shared" si="98"/>
        <v>595</v>
      </c>
      <c r="B621" s="23">
        <f t="shared" si="98"/>
        <v>79</v>
      </c>
      <c r="C621" s="3" t="s">
        <v>104</v>
      </c>
      <c r="D621" s="3" t="s">
        <v>458</v>
      </c>
      <c r="E621" s="6">
        <v>1991</v>
      </c>
      <c r="F621" s="6">
        <v>2013</v>
      </c>
      <c r="G621" s="6" t="s">
        <v>50</v>
      </c>
      <c r="H621" s="6">
        <v>2</v>
      </c>
      <c r="I621" s="6">
        <v>2</v>
      </c>
      <c r="J621" s="29">
        <v>1128.7</v>
      </c>
      <c r="K621" s="29">
        <v>568</v>
      </c>
      <c r="L621" s="29">
        <v>0</v>
      </c>
      <c r="M621" s="7">
        <v>46</v>
      </c>
      <c r="N621" s="27">
        <f t="shared" si="99"/>
        <v>3219157.04</v>
      </c>
      <c r="O621" s="21"/>
      <c r="P621" s="1">
        <v>1620919.07</v>
      </c>
      <c r="Q621" s="1"/>
      <c r="R621" s="1">
        <v>213642.42599999998</v>
      </c>
      <c r="S621" s="1">
        <v>1384595.544</v>
      </c>
      <c r="T621" s="1"/>
      <c r="U621" s="1">
        <f t="shared" si="100"/>
        <v>5667.53</v>
      </c>
      <c r="V621" s="1">
        <f t="shared" si="100"/>
        <v>5667.53</v>
      </c>
      <c r="W621" s="8">
        <v>2021</v>
      </c>
      <c r="X621" s="107"/>
      <c r="AD621" s="28">
        <f>+'Прил 2 оконч'!E621-'Приложение №1'!N621</f>
        <v>0</v>
      </c>
    </row>
    <row r="622" spans="1:30" ht="15" customHeight="1" x14ac:dyDescent="0.25">
      <c r="A622" s="5">
        <f t="shared" si="98"/>
        <v>596</v>
      </c>
      <c r="B622" s="23">
        <f t="shared" si="98"/>
        <v>80</v>
      </c>
      <c r="C622" s="3" t="s">
        <v>104</v>
      </c>
      <c r="D622" s="3" t="s">
        <v>459</v>
      </c>
      <c r="E622" s="6">
        <v>1982</v>
      </c>
      <c r="F622" s="6">
        <v>2013</v>
      </c>
      <c r="G622" s="6" t="s">
        <v>50</v>
      </c>
      <c r="H622" s="6">
        <v>2</v>
      </c>
      <c r="I622" s="6">
        <v>2</v>
      </c>
      <c r="J622" s="29">
        <v>673.7</v>
      </c>
      <c r="K622" s="29">
        <v>430.5</v>
      </c>
      <c r="L622" s="29">
        <v>0</v>
      </c>
      <c r="M622" s="7">
        <v>35</v>
      </c>
      <c r="N622" s="27">
        <f t="shared" si="99"/>
        <v>6351355.9299999997</v>
      </c>
      <c r="O622" s="21"/>
      <c r="P622" s="1">
        <v>4933960.2399999993</v>
      </c>
      <c r="Q622" s="1"/>
      <c r="R622" s="1">
        <v>191503.891</v>
      </c>
      <c r="S622" s="1">
        <v>1225891.7990000001</v>
      </c>
      <c r="T622" s="1"/>
      <c r="U622" s="1">
        <f t="shared" si="100"/>
        <v>14753.440023228803</v>
      </c>
      <c r="V622" s="1">
        <f t="shared" si="100"/>
        <v>14753.440023228803</v>
      </c>
      <c r="W622" s="8">
        <v>2021</v>
      </c>
      <c r="X622" s="107"/>
      <c r="AD622" s="28">
        <f>+'Прил 2 оконч'!E622-'Приложение №1'!N622</f>
        <v>0</v>
      </c>
    </row>
    <row r="623" spans="1:30" ht="15" customHeight="1" x14ac:dyDescent="0.25">
      <c r="A623" s="5">
        <f t="shared" si="98"/>
        <v>597</v>
      </c>
      <c r="B623" s="23">
        <f t="shared" si="98"/>
        <v>81</v>
      </c>
      <c r="C623" s="3" t="s">
        <v>104</v>
      </c>
      <c r="D623" s="3" t="s">
        <v>1415</v>
      </c>
      <c r="E623" s="6">
        <v>1985</v>
      </c>
      <c r="F623" s="6">
        <v>1985</v>
      </c>
      <c r="G623" s="6" t="s">
        <v>65</v>
      </c>
      <c r="H623" s="6">
        <v>1</v>
      </c>
      <c r="I623" s="6">
        <v>1</v>
      </c>
      <c r="J623" s="29">
        <v>279.5</v>
      </c>
      <c r="K623" s="29">
        <v>204.7</v>
      </c>
      <c r="L623" s="29">
        <v>0</v>
      </c>
      <c r="M623" s="7">
        <v>13</v>
      </c>
      <c r="N623" s="27">
        <f t="shared" si="99"/>
        <v>5451689.1200000001</v>
      </c>
      <c r="O623" s="21"/>
      <c r="P623" s="1">
        <v>5292153.6000000006</v>
      </c>
      <c r="Q623" s="1"/>
      <c r="R623" s="1">
        <v>21731.483399999997</v>
      </c>
      <c r="S623" s="1">
        <v>137804.03659999956</v>
      </c>
      <c r="T623" s="29"/>
      <c r="U623" s="1">
        <f t="shared" si="100"/>
        <v>26632.579970688814</v>
      </c>
      <c r="V623" s="1">
        <f t="shared" si="100"/>
        <v>26632.579970688814</v>
      </c>
      <c r="W623" s="8">
        <v>2021</v>
      </c>
      <c r="X623" s="107"/>
      <c r="AD623" s="28">
        <f>+'Прил 2 оконч'!E623-'Приложение №1'!N623</f>
        <v>0</v>
      </c>
    </row>
    <row r="624" spans="1:30" ht="15" customHeight="1" x14ac:dyDescent="0.25">
      <c r="A624" s="5">
        <f t="shared" si="98"/>
        <v>598</v>
      </c>
      <c r="B624" s="23">
        <f t="shared" si="98"/>
        <v>82</v>
      </c>
      <c r="C624" s="3" t="s">
        <v>104</v>
      </c>
      <c r="D624" s="3" t="s">
        <v>461</v>
      </c>
      <c r="E624" s="6">
        <v>1988</v>
      </c>
      <c r="F624" s="6">
        <v>2016</v>
      </c>
      <c r="G624" s="6" t="s">
        <v>65</v>
      </c>
      <c r="H624" s="6">
        <v>2</v>
      </c>
      <c r="I624" s="6">
        <v>2</v>
      </c>
      <c r="J624" s="29">
        <v>555.79999999999995</v>
      </c>
      <c r="K624" s="29">
        <v>495.5</v>
      </c>
      <c r="L624" s="29">
        <v>0</v>
      </c>
      <c r="M624" s="7">
        <v>24</v>
      </c>
      <c r="N624" s="27">
        <f t="shared" si="99"/>
        <v>9199388.6099999994</v>
      </c>
      <c r="O624" s="21"/>
      <c r="P624" s="1">
        <v>8742532.4900000002</v>
      </c>
      <c r="Q624" s="1"/>
      <c r="R624" s="1">
        <v>123285.52100000001</v>
      </c>
      <c r="S624" s="1">
        <v>333570.59899999917</v>
      </c>
      <c r="T624" s="29"/>
      <c r="U624" s="1">
        <f t="shared" si="100"/>
        <v>18565.870050454087</v>
      </c>
      <c r="V624" s="1">
        <f t="shared" si="100"/>
        <v>18565.870050454087</v>
      </c>
      <c r="W624" s="8">
        <v>2021</v>
      </c>
      <c r="X624" s="107"/>
      <c r="AD624" s="28">
        <f>+'Прил 2 оконч'!E624-'Приложение №1'!N624</f>
        <v>0</v>
      </c>
    </row>
    <row r="625" spans="1:30" ht="15" customHeight="1" x14ac:dyDescent="0.25">
      <c r="A625" s="5">
        <f t="shared" si="98"/>
        <v>599</v>
      </c>
      <c r="B625" s="23">
        <f t="shared" si="98"/>
        <v>83</v>
      </c>
      <c r="C625" s="3" t="s">
        <v>104</v>
      </c>
      <c r="D625" s="3" t="s">
        <v>462</v>
      </c>
      <c r="E625" s="6">
        <v>1985</v>
      </c>
      <c r="F625" s="6">
        <v>1985</v>
      </c>
      <c r="G625" s="6" t="s">
        <v>65</v>
      </c>
      <c r="H625" s="6">
        <v>2</v>
      </c>
      <c r="I625" s="6">
        <v>2</v>
      </c>
      <c r="J625" s="29">
        <v>398.6</v>
      </c>
      <c r="K625" s="29">
        <v>327.2</v>
      </c>
      <c r="L625" s="29">
        <v>0</v>
      </c>
      <c r="M625" s="7">
        <v>31</v>
      </c>
      <c r="N625" s="27">
        <f t="shared" si="99"/>
        <v>6074752.6600000011</v>
      </c>
      <c r="O625" s="21"/>
      <c r="P625" s="1">
        <v>5710097.3800000008</v>
      </c>
      <c r="Q625" s="1"/>
      <c r="R625" s="1">
        <v>144384.2384</v>
      </c>
      <c r="S625" s="1">
        <v>220271.04160000026</v>
      </c>
      <c r="T625" s="29"/>
      <c r="U625" s="1">
        <f t="shared" si="100"/>
        <v>18565.869987775066</v>
      </c>
      <c r="V625" s="1">
        <f t="shared" si="100"/>
        <v>18565.869987775066</v>
      </c>
      <c r="W625" s="8">
        <v>2021</v>
      </c>
      <c r="X625" s="107"/>
      <c r="AD625" s="28">
        <f>+'Прил 2 оконч'!E625-'Приложение №1'!N625</f>
        <v>0</v>
      </c>
    </row>
    <row r="626" spans="1:30" ht="15" customHeight="1" x14ac:dyDescent="0.25">
      <c r="A626" s="5">
        <f t="shared" si="98"/>
        <v>600</v>
      </c>
      <c r="B626" s="23">
        <f t="shared" si="98"/>
        <v>84</v>
      </c>
      <c r="C626" s="3" t="s">
        <v>104</v>
      </c>
      <c r="D626" s="3" t="s">
        <v>463</v>
      </c>
      <c r="E626" s="6">
        <v>1989</v>
      </c>
      <c r="F626" s="6">
        <v>1989</v>
      </c>
      <c r="G626" s="6" t="s">
        <v>65</v>
      </c>
      <c r="H626" s="6">
        <v>2</v>
      </c>
      <c r="I626" s="6">
        <v>2</v>
      </c>
      <c r="J626" s="29">
        <v>473.8</v>
      </c>
      <c r="K626" s="29">
        <v>442.5</v>
      </c>
      <c r="L626" s="29">
        <v>0</v>
      </c>
      <c r="M626" s="7">
        <v>43</v>
      </c>
      <c r="N626" s="27">
        <f t="shared" si="99"/>
        <v>8215397.5</v>
      </c>
      <c r="O626" s="21"/>
      <c r="P626" s="1">
        <v>7823235.4199999999</v>
      </c>
      <c r="Q626" s="1"/>
      <c r="R626" s="1">
        <v>94271.085000000006</v>
      </c>
      <c r="S626" s="1">
        <v>297890.99500000005</v>
      </c>
      <c r="T626" s="29"/>
      <c r="U626" s="1">
        <f t="shared" si="100"/>
        <v>18565.870056497177</v>
      </c>
      <c r="V626" s="1">
        <f t="shared" si="100"/>
        <v>18565.870056497177</v>
      </c>
      <c r="W626" s="8">
        <v>2021</v>
      </c>
      <c r="X626" s="107"/>
      <c r="AD626" s="28">
        <f>+'Прил 2 оконч'!E626-'Приложение №1'!N626</f>
        <v>0</v>
      </c>
    </row>
    <row r="627" spans="1:30" ht="15" customHeight="1" x14ac:dyDescent="0.25">
      <c r="A627" s="5">
        <f t="shared" si="98"/>
        <v>601</v>
      </c>
      <c r="B627" s="23">
        <f t="shared" si="98"/>
        <v>85</v>
      </c>
      <c r="C627" s="3" t="s">
        <v>104</v>
      </c>
      <c r="D627" s="3" t="s">
        <v>464</v>
      </c>
      <c r="E627" s="6">
        <v>1986</v>
      </c>
      <c r="F627" s="6">
        <v>1986</v>
      </c>
      <c r="G627" s="6" t="s">
        <v>65</v>
      </c>
      <c r="H627" s="6">
        <v>2</v>
      </c>
      <c r="I627" s="6">
        <v>2</v>
      </c>
      <c r="J627" s="29">
        <v>407</v>
      </c>
      <c r="K627" s="29">
        <v>325.39999999999998</v>
      </c>
      <c r="L627" s="29">
        <v>0</v>
      </c>
      <c r="M627" s="7">
        <v>17</v>
      </c>
      <c r="N627" s="27">
        <f t="shared" si="99"/>
        <v>6041334.0900000008</v>
      </c>
      <c r="O627" s="21"/>
      <c r="P627" s="1">
        <v>5739048.7000000002</v>
      </c>
      <c r="Q627" s="1"/>
      <c r="R627" s="1">
        <v>83226.108800000002</v>
      </c>
      <c r="S627" s="1">
        <v>219059.28120000061</v>
      </c>
      <c r="T627" s="29"/>
      <c r="U627" s="1">
        <f t="shared" si="100"/>
        <v>18565.869975414877</v>
      </c>
      <c r="V627" s="1">
        <f t="shared" si="100"/>
        <v>18565.869975414877</v>
      </c>
      <c r="W627" s="8">
        <v>2021</v>
      </c>
      <c r="X627" s="107"/>
      <c r="AD627" s="28">
        <f>+'Прил 2 оконч'!E627-'Приложение №1'!N627</f>
        <v>0</v>
      </c>
    </row>
    <row r="628" spans="1:30" ht="15" customHeight="1" x14ac:dyDescent="0.25">
      <c r="A628" s="5">
        <f t="shared" ref="A628:B643" si="101">+A627+1</f>
        <v>602</v>
      </c>
      <c r="B628" s="23">
        <f t="shared" si="101"/>
        <v>86</v>
      </c>
      <c r="C628" s="3" t="s">
        <v>104</v>
      </c>
      <c r="D628" s="3" t="s">
        <v>465</v>
      </c>
      <c r="E628" s="6">
        <v>1987</v>
      </c>
      <c r="F628" s="6">
        <v>1987</v>
      </c>
      <c r="G628" s="6" t="s">
        <v>65</v>
      </c>
      <c r="H628" s="6">
        <v>2</v>
      </c>
      <c r="I628" s="6">
        <v>2</v>
      </c>
      <c r="J628" s="29">
        <v>408.6</v>
      </c>
      <c r="K628" s="29">
        <v>336.4</v>
      </c>
      <c r="L628" s="29">
        <v>0</v>
      </c>
      <c r="M628" s="7">
        <v>27</v>
      </c>
      <c r="N628" s="27">
        <f t="shared" si="99"/>
        <v>6245558.6600000001</v>
      </c>
      <c r="O628" s="21"/>
      <c r="P628" s="1">
        <v>5942421</v>
      </c>
      <c r="Q628" s="1"/>
      <c r="R628" s="1">
        <v>76673.180800000002</v>
      </c>
      <c r="S628" s="1">
        <v>226464.47920000015</v>
      </c>
      <c r="T628" s="29"/>
      <c r="U628" s="1">
        <f t="shared" si="100"/>
        <v>18565.86997621879</v>
      </c>
      <c r="V628" s="1">
        <f t="shared" si="100"/>
        <v>18565.86997621879</v>
      </c>
      <c r="W628" s="8">
        <v>2021</v>
      </c>
      <c r="X628" s="107"/>
      <c r="AD628" s="28">
        <f>+'Прил 2 оконч'!E628-'Приложение №1'!N628</f>
        <v>0</v>
      </c>
    </row>
    <row r="629" spans="1:30" ht="15" customHeight="1" x14ac:dyDescent="0.25">
      <c r="A629" s="5">
        <f t="shared" si="101"/>
        <v>603</v>
      </c>
      <c r="B629" s="23">
        <f t="shared" si="101"/>
        <v>87</v>
      </c>
      <c r="C629" s="3" t="s">
        <v>104</v>
      </c>
      <c r="D629" s="3" t="s">
        <v>466</v>
      </c>
      <c r="E629" s="6">
        <v>1966</v>
      </c>
      <c r="F629" s="6">
        <v>2016</v>
      </c>
      <c r="G629" s="6" t="s">
        <v>65</v>
      </c>
      <c r="H629" s="6">
        <v>2</v>
      </c>
      <c r="I629" s="6">
        <v>1</v>
      </c>
      <c r="J629" s="29">
        <v>777.3</v>
      </c>
      <c r="K629" s="29">
        <v>622.4</v>
      </c>
      <c r="L629" s="29">
        <v>0</v>
      </c>
      <c r="M629" s="7">
        <v>71</v>
      </c>
      <c r="N629" s="27">
        <f t="shared" si="99"/>
        <v>3220023.74</v>
      </c>
      <c r="O629" s="21"/>
      <c r="P629" s="1">
        <v>2658596.62</v>
      </c>
      <c r="Q629" s="1"/>
      <c r="R629" s="1">
        <v>142427.44280000002</v>
      </c>
      <c r="S629" s="1">
        <v>418999.67720000009</v>
      </c>
      <c r="T629" s="29"/>
      <c r="U629" s="1">
        <f t="shared" si="100"/>
        <v>5173.5599935732653</v>
      </c>
      <c r="V629" s="1">
        <f t="shared" si="100"/>
        <v>5173.5599935732653</v>
      </c>
      <c r="W629" s="8">
        <v>2021</v>
      </c>
      <c r="X629" s="107"/>
      <c r="AD629" s="28">
        <f>+'Прил 2 оконч'!E629-'Приложение №1'!N629</f>
        <v>0</v>
      </c>
    </row>
    <row r="630" spans="1:30" ht="15" customHeight="1" x14ac:dyDescent="0.25">
      <c r="A630" s="5">
        <f t="shared" si="101"/>
        <v>604</v>
      </c>
      <c r="B630" s="23">
        <f t="shared" si="101"/>
        <v>88</v>
      </c>
      <c r="C630" s="3" t="s">
        <v>104</v>
      </c>
      <c r="D630" s="3" t="s">
        <v>467</v>
      </c>
      <c r="E630" s="6">
        <v>1982</v>
      </c>
      <c r="F630" s="6">
        <v>2009</v>
      </c>
      <c r="G630" s="6" t="s">
        <v>65</v>
      </c>
      <c r="H630" s="6">
        <v>2</v>
      </c>
      <c r="I630" s="6">
        <v>3</v>
      </c>
      <c r="J630" s="29">
        <v>1187.9000000000001</v>
      </c>
      <c r="K630" s="29">
        <v>1137.5</v>
      </c>
      <c r="L630" s="29">
        <v>0</v>
      </c>
      <c r="M630" s="7">
        <v>46</v>
      </c>
      <c r="N630" s="27">
        <f t="shared" si="99"/>
        <v>14748756.759999998</v>
      </c>
      <c r="O630" s="21"/>
      <c r="P630" s="1">
        <v>13735095.779999997</v>
      </c>
      <c r="Q630" s="1"/>
      <c r="R630" s="1">
        <v>247895.98499999999</v>
      </c>
      <c r="S630" s="1">
        <v>765764.99500000046</v>
      </c>
      <c r="T630" s="29"/>
      <c r="U630" s="1">
        <f t="shared" si="100"/>
        <v>12965.940008791207</v>
      </c>
      <c r="V630" s="1">
        <f t="shared" si="100"/>
        <v>12965.940008791207</v>
      </c>
      <c r="W630" s="8">
        <v>2021</v>
      </c>
      <c r="X630" s="107"/>
      <c r="AD630" s="28">
        <f>+'Прил 2 оконч'!E630-'Приложение №1'!N630</f>
        <v>0</v>
      </c>
    </row>
    <row r="631" spans="1:30" ht="15" customHeight="1" x14ac:dyDescent="0.25">
      <c r="A631" s="5">
        <f t="shared" si="101"/>
        <v>605</v>
      </c>
      <c r="B631" s="23">
        <f t="shared" si="101"/>
        <v>89</v>
      </c>
      <c r="C631" s="3" t="s">
        <v>104</v>
      </c>
      <c r="D631" s="3" t="s">
        <v>468</v>
      </c>
      <c r="E631" s="6">
        <v>1987</v>
      </c>
      <c r="F631" s="6">
        <v>1987</v>
      </c>
      <c r="G631" s="6" t="s">
        <v>65</v>
      </c>
      <c r="H631" s="6">
        <v>2</v>
      </c>
      <c r="I631" s="6">
        <v>3</v>
      </c>
      <c r="J631" s="29">
        <v>1257.3</v>
      </c>
      <c r="K631" s="29">
        <v>1006.7</v>
      </c>
      <c r="L631" s="29">
        <v>0</v>
      </c>
      <c r="M631" s="7">
        <v>63</v>
      </c>
      <c r="N631" s="27">
        <f t="shared" si="99"/>
        <v>18690261.329999998</v>
      </c>
      <c r="O631" s="21"/>
      <c r="P631" s="1">
        <v>17749978.549999997</v>
      </c>
      <c r="Q631" s="1"/>
      <c r="R631" s="1">
        <v>262572.33740000002</v>
      </c>
      <c r="S631" s="1">
        <v>677710.44260000112</v>
      </c>
      <c r="T631" s="29"/>
      <c r="U631" s="1">
        <f t="shared" si="100"/>
        <v>18565.870000993342</v>
      </c>
      <c r="V631" s="1">
        <f t="shared" si="100"/>
        <v>18565.870000993342</v>
      </c>
      <c r="W631" s="8">
        <v>2021</v>
      </c>
      <c r="X631" s="107"/>
      <c r="AD631" s="28">
        <f>+'Прил 2 оконч'!E631-'Приложение №1'!N631</f>
        <v>0</v>
      </c>
    </row>
    <row r="632" spans="1:30" ht="15" customHeight="1" x14ac:dyDescent="0.25">
      <c r="A632" s="5">
        <f t="shared" si="101"/>
        <v>606</v>
      </c>
      <c r="B632" s="23">
        <f t="shared" si="101"/>
        <v>90</v>
      </c>
      <c r="C632" s="3" t="s">
        <v>104</v>
      </c>
      <c r="D632" s="3" t="s">
        <v>469</v>
      </c>
      <c r="E632" s="6">
        <v>1994</v>
      </c>
      <c r="F632" s="6">
        <v>2013</v>
      </c>
      <c r="G632" s="6" t="s">
        <v>50</v>
      </c>
      <c r="H632" s="6">
        <v>4</v>
      </c>
      <c r="I632" s="6">
        <v>3</v>
      </c>
      <c r="J632" s="29">
        <v>1981.7</v>
      </c>
      <c r="K632" s="29">
        <v>1806.7</v>
      </c>
      <c r="L632" s="29">
        <v>0</v>
      </c>
      <c r="M632" s="7">
        <v>96</v>
      </c>
      <c r="N632" s="27">
        <f t="shared" si="99"/>
        <v>6638430.0800000001</v>
      </c>
      <c r="O632" s="21"/>
      <c r="P632" s="1">
        <v>6638430.0800000001</v>
      </c>
      <c r="Q632" s="1"/>
      <c r="R632" s="1"/>
      <c r="S632" s="1"/>
      <c r="T632" s="1"/>
      <c r="U632" s="1">
        <f t="shared" si="100"/>
        <v>3674.3400011069907</v>
      </c>
      <c r="V632" s="1">
        <f t="shared" si="100"/>
        <v>3674.3400011069907</v>
      </c>
      <c r="W632" s="8">
        <v>2021</v>
      </c>
      <c r="X632" s="107"/>
      <c r="AD632" s="28">
        <f>+'Прил 2 оконч'!E632-'Приложение №1'!N632</f>
        <v>0</v>
      </c>
    </row>
    <row r="633" spans="1:30" ht="15" customHeight="1" x14ac:dyDescent="0.25">
      <c r="A633" s="5">
        <f t="shared" si="101"/>
        <v>607</v>
      </c>
      <c r="B633" s="23">
        <f t="shared" si="101"/>
        <v>91</v>
      </c>
      <c r="C633" s="3" t="s">
        <v>104</v>
      </c>
      <c r="D633" s="3" t="s">
        <v>470</v>
      </c>
      <c r="E633" s="6">
        <v>1987</v>
      </c>
      <c r="F633" s="6">
        <v>2013</v>
      </c>
      <c r="G633" s="6" t="s">
        <v>50</v>
      </c>
      <c r="H633" s="6">
        <v>3</v>
      </c>
      <c r="I633" s="6">
        <v>3</v>
      </c>
      <c r="J633" s="29">
        <v>1395.8</v>
      </c>
      <c r="K633" s="29">
        <v>1265.9000000000001</v>
      </c>
      <c r="L633" s="29">
        <v>0</v>
      </c>
      <c r="M633" s="7">
        <v>63</v>
      </c>
      <c r="N633" s="27">
        <f t="shared" si="99"/>
        <v>20424271.119999997</v>
      </c>
      <c r="O633" s="21"/>
      <c r="P633" s="1">
        <v>16407107.630101737</v>
      </c>
      <c r="Q633" s="1"/>
      <c r="R633" s="1">
        <v>412386.65379999997</v>
      </c>
      <c r="S633" s="1">
        <v>3604776.8360982626</v>
      </c>
      <c r="T633" s="1"/>
      <c r="U633" s="1">
        <f t="shared" si="100"/>
        <v>16134.189999210044</v>
      </c>
      <c r="V633" s="1">
        <f t="shared" si="100"/>
        <v>16134.189999210044</v>
      </c>
      <c r="W633" s="8">
        <v>2021</v>
      </c>
      <c r="X633" s="107"/>
      <c r="AD633" s="28">
        <f>+'Прил 2 оконч'!E633-'Приложение №1'!N633</f>
        <v>0</v>
      </c>
    </row>
    <row r="634" spans="1:30" ht="15" customHeight="1" x14ac:dyDescent="0.25">
      <c r="A634" s="5">
        <f t="shared" si="101"/>
        <v>608</v>
      </c>
      <c r="B634" s="23">
        <f t="shared" si="101"/>
        <v>92</v>
      </c>
      <c r="C634" s="3" t="s">
        <v>104</v>
      </c>
      <c r="D634" s="3" t="s">
        <v>471</v>
      </c>
      <c r="E634" s="6">
        <v>1999</v>
      </c>
      <c r="F634" s="6">
        <v>1999</v>
      </c>
      <c r="G634" s="6" t="s">
        <v>65</v>
      </c>
      <c r="H634" s="6">
        <v>2</v>
      </c>
      <c r="I634" s="6">
        <v>1</v>
      </c>
      <c r="J634" s="29">
        <v>720.2</v>
      </c>
      <c r="K634" s="29">
        <v>628.9</v>
      </c>
      <c r="L634" s="29">
        <v>0</v>
      </c>
      <c r="M634" s="7">
        <v>26</v>
      </c>
      <c r="N634" s="27">
        <f t="shared" si="99"/>
        <v>3253651.88</v>
      </c>
      <c r="O634" s="21"/>
      <c r="P634" s="1">
        <v>2685001.72</v>
      </c>
      <c r="Q634" s="1"/>
      <c r="R634" s="1">
        <v>145274.6758</v>
      </c>
      <c r="S634" s="1">
        <v>423375.48419999972</v>
      </c>
      <c r="T634" s="29"/>
      <c r="U634" s="1">
        <f t="shared" si="100"/>
        <v>5173.5599936396884</v>
      </c>
      <c r="V634" s="1">
        <f t="shared" si="100"/>
        <v>5173.5599936396884</v>
      </c>
      <c r="W634" s="8">
        <v>2021</v>
      </c>
      <c r="X634" s="107"/>
      <c r="AD634" s="28">
        <f>+'Прил 2 оконч'!E634-'Приложение №1'!N634</f>
        <v>0</v>
      </c>
    </row>
    <row r="635" spans="1:30" ht="15" customHeight="1" x14ac:dyDescent="0.25">
      <c r="A635" s="5">
        <f t="shared" si="101"/>
        <v>609</v>
      </c>
      <c r="B635" s="23">
        <f t="shared" si="101"/>
        <v>93</v>
      </c>
      <c r="C635" s="3" t="s">
        <v>104</v>
      </c>
      <c r="D635" s="3" t="s">
        <v>472</v>
      </c>
      <c r="E635" s="6">
        <v>1995</v>
      </c>
      <c r="F635" s="6">
        <v>1995</v>
      </c>
      <c r="G635" s="6" t="s">
        <v>65</v>
      </c>
      <c r="H635" s="6">
        <v>2</v>
      </c>
      <c r="I635" s="6">
        <v>2</v>
      </c>
      <c r="J635" s="29">
        <v>999.8</v>
      </c>
      <c r="K635" s="29">
        <v>886.6</v>
      </c>
      <c r="L635" s="29">
        <v>0</v>
      </c>
      <c r="M635" s="7">
        <v>50</v>
      </c>
      <c r="N635" s="27">
        <f t="shared" si="99"/>
        <v>13802553.34</v>
      </c>
      <c r="O635" s="21"/>
      <c r="P635" s="1">
        <v>12976109.659999998</v>
      </c>
      <c r="Q635" s="1"/>
      <c r="R635" s="1">
        <v>229584.5552</v>
      </c>
      <c r="S635" s="1">
        <v>596859.1248000015</v>
      </c>
      <c r="T635" s="29"/>
      <c r="U635" s="1">
        <f t="shared" si="100"/>
        <v>15567.960004511617</v>
      </c>
      <c r="V635" s="1">
        <f t="shared" si="100"/>
        <v>15567.960004511617</v>
      </c>
      <c r="W635" s="8">
        <v>2021</v>
      </c>
      <c r="X635" s="107"/>
      <c r="AD635" s="28">
        <f>+'Прил 2 оконч'!E635-'Приложение №1'!N635</f>
        <v>0</v>
      </c>
    </row>
    <row r="636" spans="1:30" ht="15" customHeight="1" x14ac:dyDescent="0.25">
      <c r="A636" s="5">
        <f t="shared" si="101"/>
        <v>610</v>
      </c>
      <c r="B636" s="23">
        <f t="shared" si="101"/>
        <v>94</v>
      </c>
      <c r="C636" s="3" t="s">
        <v>104</v>
      </c>
      <c r="D636" s="3" t="s">
        <v>473</v>
      </c>
      <c r="E636" s="6">
        <v>1984</v>
      </c>
      <c r="F636" s="6">
        <v>2016</v>
      </c>
      <c r="G636" s="6" t="s">
        <v>62</v>
      </c>
      <c r="H636" s="6">
        <v>9</v>
      </c>
      <c r="I636" s="6">
        <v>1</v>
      </c>
      <c r="J636" s="29">
        <v>7939.1</v>
      </c>
      <c r="K636" s="29">
        <v>4248.7</v>
      </c>
      <c r="L636" s="29">
        <v>110.9</v>
      </c>
      <c r="M636" s="7">
        <v>226</v>
      </c>
      <c r="N636" s="27">
        <f t="shared" si="99"/>
        <v>1735600.36</v>
      </c>
      <c r="O636" s="21"/>
      <c r="P636" s="1">
        <v>1225249.3700000001</v>
      </c>
      <c r="Q636" s="1"/>
      <c r="R636" s="1">
        <v>510350.99</v>
      </c>
      <c r="S636" s="1">
        <v>0</v>
      </c>
      <c r="T636" s="29"/>
      <c r="U636" s="1">
        <f t="shared" ref="U636:V648" si="102">$N636/($K636+$L636)</f>
        <v>398.11000091751544</v>
      </c>
      <c r="V636" s="1">
        <f t="shared" si="102"/>
        <v>398.11000091751544</v>
      </c>
      <c r="W636" s="8">
        <v>2021</v>
      </c>
      <c r="X636" s="107"/>
      <c r="AD636" s="28">
        <f>+'Прил 2 оконч'!E636-'Приложение №1'!N636</f>
        <v>0</v>
      </c>
    </row>
    <row r="637" spans="1:30" ht="15" customHeight="1" x14ac:dyDescent="0.25">
      <c r="A637" s="5">
        <f t="shared" si="101"/>
        <v>611</v>
      </c>
      <c r="B637" s="23">
        <f t="shared" si="101"/>
        <v>95</v>
      </c>
      <c r="C637" s="3" t="s">
        <v>104</v>
      </c>
      <c r="D637" s="3" t="s">
        <v>135</v>
      </c>
      <c r="E637" s="6">
        <v>1982</v>
      </c>
      <c r="F637" s="6">
        <v>2013</v>
      </c>
      <c r="G637" s="6" t="s">
        <v>62</v>
      </c>
      <c r="H637" s="6">
        <v>9</v>
      </c>
      <c r="I637" s="6">
        <v>1</v>
      </c>
      <c r="J637" s="29">
        <v>5311.8</v>
      </c>
      <c r="K637" s="29">
        <v>4203.3999999999996</v>
      </c>
      <c r="L637" s="29">
        <v>81.7</v>
      </c>
      <c r="M637" s="7">
        <v>209</v>
      </c>
      <c r="N637" s="27">
        <f t="shared" si="99"/>
        <v>4531279.0000000009</v>
      </c>
      <c r="O637" s="21"/>
      <c r="P637" s="1">
        <v>2472901.1700000009</v>
      </c>
      <c r="Q637" s="1"/>
      <c r="R637" s="1"/>
      <c r="S637" s="1">
        <v>2058377.83</v>
      </c>
      <c r="T637" s="29"/>
      <c r="U637" s="1">
        <f t="shared" si="102"/>
        <v>1057.4500011668342</v>
      </c>
      <c r="V637" s="1">
        <f t="shared" si="102"/>
        <v>1057.4500011668342</v>
      </c>
      <c r="W637" s="8">
        <v>2021</v>
      </c>
      <c r="X637" s="107"/>
      <c r="AD637" s="28">
        <f>+'Прил 2 оконч'!E637-'Приложение №1'!N637</f>
        <v>0</v>
      </c>
    </row>
    <row r="638" spans="1:30" ht="15" customHeight="1" x14ac:dyDescent="0.25">
      <c r="A638" s="5">
        <f t="shared" si="101"/>
        <v>612</v>
      </c>
      <c r="B638" s="23">
        <f t="shared" si="101"/>
        <v>96</v>
      </c>
      <c r="C638" s="3" t="s">
        <v>104</v>
      </c>
      <c r="D638" s="3" t="s">
        <v>474</v>
      </c>
      <c r="E638" s="6">
        <v>1982</v>
      </c>
      <c r="F638" s="6">
        <v>2016</v>
      </c>
      <c r="G638" s="6" t="s">
        <v>62</v>
      </c>
      <c r="H638" s="6">
        <v>9</v>
      </c>
      <c r="I638" s="6">
        <v>1</v>
      </c>
      <c r="J638" s="29">
        <v>7939.1</v>
      </c>
      <c r="K638" s="29">
        <v>4228.1000000000004</v>
      </c>
      <c r="L638" s="29">
        <v>88</v>
      </c>
      <c r="M638" s="7">
        <v>234</v>
      </c>
      <c r="N638" s="27">
        <f t="shared" si="99"/>
        <v>1718282.57</v>
      </c>
      <c r="O638" s="21"/>
      <c r="P638" s="1">
        <v>1213023.8500000001</v>
      </c>
      <c r="Q638" s="1"/>
      <c r="R638" s="1">
        <v>505258.72</v>
      </c>
      <c r="S638" s="1">
        <v>0</v>
      </c>
      <c r="T638" s="29"/>
      <c r="U638" s="1">
        <f t="shared" si="102"/>
        <v>398.10999976830931</v>
      </c>
      <c r="V638" s="1">
        <f t="shared" si="102"/>
        <v>398.10999976830931</v>
      </c>
      <c r="W638" s="8">
        <v>2021</v>
      </c>
      <c r="X638" s="107"/>
      <c r="AD638" s="28">
        <f>+'Прил 2 оконч'!E638-'Приложение №1'!N638</f>
        <v>0</v>
      </c>
    </row>
    <row r="639" spans="1:30" ht="15" customHeight="1" x14ac:dyDescent="0.25">
      <c r="A639" s="5">
        <f t="shared" si="101"/>
        <v>613</v>
      </c>
      <c r="B639" s="23">
        <f t="shared" si="101"/>
        <v>97</v>
      </c>
      <c r="C639" s="3" t="s">
        <v>104</v>
      </c>
      <c r="D639" s="3" t="s">
        <v>475</v>
      </c>
      <c r="E639" s="6">
        <v>1978</v>
      </c>
      <c r="F639" s="6">
        <v>2012</v>
      </c>
      <c r="G639" s="6" t="s">
        <v>62</v>
      </c>
      <c r="H639" s="6">
        <v>4</v>
      </c>
      <c r="I639" s="6">
        <v>6</v>
      </c>
      <c r="J639" s="29">
        <v>5689.4</v>
      </c>
      <c r="K639" s="29">
        <v>4968.3</v>
      </c>
      <c r="L639" s="29">
        <v>0</v>
      </c>
      <c r="M639" s="7">
        <v>227</v>
      </c>
      <c r="N639" s="27">
        <f t="shared" ref="N639:N698" si="103">SUM(O639:T639)</f>
        <v>2287454.9999999995</v>
      </c>
      <c r="O639" s="21"/>
      <c r="P639" s="1">
        <v>1447954.3899999997</v>
      </c>
      <c r="Q639" s="1"/>
      <c r="R639" s="1">
        <v>839500.61</v>
      </c>
      <c r="S639" s="1">
        <v>0</v>
      </c>
      <c r="T639" s="1"/>
      <c r="U639" s="1">
        <f t="shared" si="102"/>
        <v>460.4099993961716</v>
      </c>
      <c r="V639" s="1">
        <f t="shared" si="102"/>
        <v>460.4099993961716</v>
      </c>
      <c r="W639" s="8">
        <v>2021</v>
      </c>
      <c r="X639" s="107"/>
      <c r="AD639" s="28">
        <f>+'Прил 2 оконч'!E639-'Приложение №1'!N639</f>
        <v>0</v>
      </c>
    </row>
    <row r="640" spans="1:30" ht="15" customHeight="1" x14ac:dyDescent="0.25">
      <c r="A640" s="5">
        <f t="shared" si="101"/>
        <v>614</v>
      </c>
      <c r="B640" s="23">
        <f t="shared" si="101"/>
        <v>98</v>
      </c>
      <c r="C640" s="3" t="s">
        <v>104</v>
      </c>
      <c r="D640" s="3" t="s">
        <v>476</v>
      </c>
      <c r="E640" s="6">
        <v>1974</v>
      </c>
      <c r="F640" s="6">
        <v>2013</v>
      </c>
      <c r="G640" s="6" t="s">
        <v>62</v>
      </c>
      <c r="H640" s="6">
        <v>4</v>
      </c>
      <c r="I640" s="6">
        <v>4</v>
      </c>
      <c r="J640" s="29">
        <v>4783.3599999999997</v>
      </c>
      <c r="K640" s="29">
        <v>3552.1</v>
      </c>
      <c r="L640" s="29">
        <v>0</v>
      </c>
      <c r="M640" s="7">
        <v>164</v>
      </c>
      <c r="N640" s="27">
        <f t="shared" si="103"/>
        <v>10786909.546399999</v>
      </c>
      <c r="O640" s="21"/>
      <c r="P640" s="1">
        <f>9803415.63-103509.3636</f>
        <v>9699906.2664000001</v>
      </c>
      <c r="Q640" s="1"/>
      <c r="R640" s="1">
        <v>318793.70219999994</v>
      </c>
      <c r="S640" s="1">
        <v>768209.57780000009</v>
      </c>
      <c r="T640" s="1"/>
      <c r="U640" s="1">
        <f t="shared" si="102"/>
        <v>3036.769670448467</v>
      </c>
      <c r="V640" s="1">
        <f t="shared" si="102"/>
        <v>3036.769670448467</v>
      </c>
      <c r="W640" s="8">
        <v>2021</v>
      </c>
      <c r="X640" s="107"/>
      <c r="AD640" s="28">
        <f>+'Прил 2 оконч'!E640-'Приложение №1'!N640</f>
        <v>2.0002946257591248E-5</v>
      </c>
    </row>
    <row r="641" spans="1:30" ht="15" customHeight="1" x14ac:dyDescent="0.25">
      <c r="A641" s="5">
        <f t="shared" si="101"/>
        <v>615</v>
      </c>
      <c r="B641" s="23">
        <f t="shared" si="101"/>
        <v>99</v>
      </c>
      <c r="C641" s="3" t="s">
        <v>104</v>
      </c>
      <c r="D641" s="3" t="s">
        <v>477</v>
      </c>
      <c r="E641" s="6">
        <v>1973</v>
      </c>
      <c r="F641" s="6">
        <v>2013</v>
      </c>
      <c r="G641" s="6" t="s">
        <v>50</v>
      </c>
      <c r="H641" s="6">
        <v>5</v>
      </c>
      <c r="I641" s="6">
        <v>6</v>
      </c>
      <c r="J641" s="29">
        <v>5136.8500000000004</v>
      </c>
      <c r="K641" s="29">
        <v>4729.8500000000004</v>
      </c>
      <c r="L641" s="29">
        <v>0</v>
      </c>
      <c r="M641" s="7">
        <v>215</v>
      </c>
      <c r="N641" s="27">
        <f t="shared" si="103"/>
        <v>27853394.145</v>
      </c>
      <c r="O641" s="21"/>
      <c r="P641" s="1">
        <f>19027519.63-113073.735</f>
        <v>18914445.895</v>
      </c>
      <c r="Q641" s="1"/>
      <c r="R641" s="1">
        <v>1771412.2577</v>
      </c>
      <c r="S641" s="1">
        <v>7167535.9923</v>
      </c>
      <c r="T641" s="1"/>
      <c r="U641" s="1">
        <f t="shared" si="102"/>
        <v>5888.8535883801806</v>
      </c>
      <c r="V641" s="1">
        <f t="shared" si="102"/>
        <v>5888.8535883801806</v>
      </c>
      <c r="W641" s="8">
        <v>2021</v>
      </c>
      <c r="X641" s="107"/>
      <c r="AD641" s="28">
        <f>+'Прил 2 оконч'!E641-'Приложение №1'!N641</f>
        <v>-4.4003129005432129E-5</v>
      </c>
    </row>
    <row r="642" spans="1:30" ht="15" customHeight="1" x14ac:dyDescent="0.25">
      <c r="A642" s="5">
        <f t="shared" si="101"/>
        <v>616</v>
      </c>
      <c r="B642" s="23">
        <f t="shared" si="101"/>
        <v>100</v>
      </c>
      <c r="C642" s="3" t="s">
        <v>104</v>
      </c>
      <c r="D642" s="3" t="s">
        <v>478</v>
      </c>
      <c r="E642" s="6">
        <v>1975</v>
      </c>
      <c r="F642" s="6">
        <v>2013</v>
      </c>
      <c r="G642" s="6" t="s">
        <v>50</v>
      </c>
      <c r="H642" s="6">
        <v>4</v>
      </c>
      <c r="I642" s="6">
        <v>6</v>
      </c>
      <c r="J642" s="29">
        <v>4262.6000000000004</v>
      </c>
      <c r="K642" s="29">
        <v>3897.8</v>
      </c>
      <c r="L642" s="29">
        <v>0</v>
      </c>
      <c r="M642" s="7">
        <v>159</v>
      </c>
      <c r="N642" s="27">
        <f t="shared" si="103"/>
        <v>40281151.460000001</v>
      </c>
      <c r="O642" s="21"/>
      <c r="P642" s="1">
        <f>+'Прил 2 оконч'!E642-'Приложение №1'!S642-'Приложение №1'!R642-'Приложение №1'!Q642</f>
        <v>28212070.745999999</v>
      </c>
      <c r="Q642" s="1"/>
      <c r="R642" s="1"/>
      <c r="S642" s="1">
        <f>+K642*9.1*12*30-S91-S230-S1731</f>
        <v>12069080.714</v>
      </c>
      <c r="T642" s="1"/>
      <c r="U642" s="1">
        <f t="shared" si="102"/>
        <v>10334.329996408231</v>
      </c>
      <c r="V642" s="1">
        <f t="shared" si="102"/>
        <v>10334.329996408231</v>
      </c>
      <c r="W642" s="8">
        <v>2021</v>
      </c>
      <c r="X642" s="107"/>
      <c r="AD642" s="28">
        <f>+'Прил 2 оконч'!E642-'Приложение №1'!N642</f>
        <v>0</v>
      </c>
    </row>
    <row r="643" spans="1:30" ht="15" customHeight="1" x14ac:dyDescent="0.25">
      <c r="A643" s="5">
        <f t="shared" si="101"/>
        <v>617</v>
      </c>
      <c r="B643" s="23">
        <f t="shared" si="101"/>
        <v>101</v>
      </c>
      <c r="C643" s="3" t="s">
        <v>104</v>
      </c>
      <c r="D643" s="3" t="s">
        <v>479</v>
      </c>
      <c r="E643" s="6">
        <v>1976</v>
      </c>
      <c r="F643" s="6">
        <v>2005</v>
      </c>
      <c r="G643" s="6" t="s">
        <v>62</v>
      </c>
      <c r="H643" s="6">
        <v>5</v>
      </c>
      <c r="I643" s="6">
        <v>6</v>
      </c>
      <c r="J643" s="29">
        <v>3918.8</v>
      </c>
      <c r="K643" s="29">
        <v>3432.3</v>
      </c>
      <c r="L643" s="29">
        <v>0</v>
      </c>
      <c r="M643" s="7">
        <v>155</v>
      </c>
      <c r="N643" s="27">
        <f t="shared" si="103"/>
        <v>1580265.24</v>
      </c>
      <c r="O643" s="21"/>
      <c r="P643" s="1">
        <v>1580265.24</v>
      </c>
      <c r="Q643" s="1"/>
      <c r="R643" s="1"/>
      <c r="S643" s="1"/>
      <c r="T643" s="1"/>
      <c r="U643" s="1">
        <f t="shared" si="102"/>
        <v>460.40999912595049</v>
      </c>
      <c r="V643" s="1">
        <f t="shared" si="102"/>
        <v>460.40999912595049</v>
      </c>
      <c r="W643" s="8">
        <v>2021</v>
      </c>
      <c r="X643" s="107"/>
      <c r="AD643" s="28">
        <f>+'Прил 2 оконч'!E643-'Приложение №1'!N643</f>
        <v>0</v>
      </c>
    </row>
    <row r="644" spans="1:30" ht="15" customHeight="1" x14ac:dyDescent="0.25">
      <c r="A644" s="5">
        <f t="shared" ref="A644:B659" si="104">+A643+1</f>
        <v>618</v>
      </c>
      <c r="B644" s="23">
        <f t="shared" si="104"/>
        <v>102</v>
      </c>
      <c r="C644" s="3" t="s">
        <v>104</v>
      </c>
      <c r="D644" s="3" t="s">
        <v>482</v>
      </c>
      <c r="E644" s="6">
        <v>1976</v>
      </c>
      <c r="F644" s="6">
        <v>2013</v>
      </c>
      <c r="G644" s="6" t="s">
        <v>50</v>
      </c>
      <c r="H644" s="6">
        <v>4</v>
      </c>
      <c r="I644" s="6">
        <v>4</v>
      </c>
      <c r="J644" s="29">
        <v>2991.3</v>
      </c>
      <c r="K644" s="29">
        <v>2735.5</v>
      </c>
      <c r="L644" s="29">
        <v>0</v>
      </c>
      <c r="M644" s="7">
        <v>122</v>
      </c>
      <c r="N644" s="27">
        <f t="shared" si="103"/>
        <v>37022548.27889996</v>
      </c>
      <c r="O644" s="21"/>
      <c r="P644" s="1">
        <f>28975385.8018004-42327.8211</f>
        <v>28933057.9807004</v>
      </c>
      <c r="Q644" s="1"/>
      <c r="R644" s="1">
        <v>299880.49700000009</v>
      </c>
      <c r="S644" s="1">
        <v>7789609.8011995582</v>
      </c>
      <c r="T644" s="1"/>
      <c r="U644" s="1">
        <f t="shared" si="102"/>
        <v>13534.106481045497</v>
      </c>
      <c r="V644" s="1">
        <f t="shared" si="102"/>
        <v>13534.106481045497</v>
      </c>
      <c r="W644" s="8">
        <v>2021</v>
      </c>
      <c r="X644" s="107"/>
      <c r="AD644" s="28">
        <f>+'Прил 2 оконч'!E644-'Приложение №1'!N644</f>
        <v>-4.7959387302398682E-5</v>
      </c>
    </row>
    <row r="645" spans="1:30" ht="15" customHeight="1" x14ac:dyDescent="0.25">
      <c r="A645" s="5">
        <f t="shared" si="104"/>
        <v>619</v>
      </c>
      <c r="B645" s="23">
        <f t="shared" si="104"/>
        <v>103</v>
      </c>
      <c r="C645" s="3" t="s">
        <v>104</v>
      </c>
      <c r="D645" s="3" t="s">
        <v>483</v>
      </c>
      <c r="E645" s="6">
        <v>1974</v>
      </c>
      <c r="F645" s="6">
        <v>2012</v>
      </c>
      <c r="G645" s="6" t="s">
        <v>50</v>
      </c>
      <c r="H645" s="6">
        <v>4</v>
      </c>
      <c r="I645" s="6">
        <v>4</v>
      </c>
      <c r="J645" s="29">
        <v>3917</v>
      </c>
      <c r="K645" s="29">
        <v>3435.5</v>
      </c>
      <c r="L645" s="29">
        <v>0</v>
      </c>
      <c r="M645" s="7">
        <v>163</v>
      </c>
      <c r="N645" s="27">
        <f t="shared" si="103"/>
        <v>9641868.1699999999</v>
      </c>
      <c r="O645" s="21"/>
      <c r="P645" s="1">
        <v>6551528.46</v>
      </c>
      <c r="Q645" s="1"/>
      <c r="R645" s="1">
        <v>1245355.341</v>
      </c>
      <c r="S645" s="1">
        <v>1844984.3689999999</v>
      </c>
      <c r="T645" s="1"/>
      <c r="U645" s="1">
        <f t="shared" si="102"/>
        <v>2806.54</v>
      </c>
      <c r="V645" s="1">
        <f t="shared" si="102"/>
        <v>2806.54</v>
      </c>
      <c r="W645" s="8">
        <v>2021</v>
      </c>
      <c r="X645" s="107"/>
      <c r="AD645" s="28">
        <f>+'Прил 2 оконч'!E645-'Приложение №1'!N645</f>
        <v>0</v>
      </c>
    </row>
    <row r="646" spans="1:30" ht="15" customHeight="1" x14ac:dyDescent="0.25">
      <c r="A646" s="5">
        <f t="shared" si="104"/>
        <v>620</v>
      </c>
      <c r="B646" s="23">
        <f t="shared" si="104"/>
        <v>104</v>
      </c>
      <c r="C646" s="3" t="s">
        <v>104</v>
      </c>
      <c r="D646" s="3" t="s">
        <v>484</v>
      </c>
      <c r="E646" s="6">
        <v>1977</v>
      </c>
      <c r="F646" s="6">
        <v>2013</v>
      </c>
      <c r="G646" s="6" t="s">
        <v>62</v>
      </c>
      <c r="H646" s="6">
        <v>4</v>
      </c>
      <c r="I646" s="6">
        <v>6</v>
      </c>
      <c r="J646" s="29">
        <v>5713.5</v>
      </c>
      <c r="K646" s="29">
        <v>4975.8</v>
      </c>
      <c r="L646" s="29">
        <v>0</v>
      </c>
      <c r="M646" s="7">
        <v>226</v>
      </c>
      <c r="N646" s="27">
        <f t="shared" si="103"/>
        <v>2266972.17</v>
      </c>
      <c r="O646" s="21"/>
      <c r="P646" s="1">
        <f>1450140.19-23935.91</f>
        <v>1426204.28</v>
      </c>
      <c r="Q646" s="1"/>
      <c r="R646" s="1">
        <v>829842.85</v>
      </c>
      <c r="S646" s="1">
        <v>10925.040000000037</v>
      </c>
      <c r="T646" s="1"/>
      <c r="U646" s="1">
        <f t="shared" si="102"/>
        <v>455.59953575304468</v>
      </c>
      <c r="V646" s="1">
        <f t="shared" si="102"/>
        <v>455.59953575304468</v>
      </c>
      <c r="W646" s="8">
        <v>2021</v>
      </c>
      <c r="X646" s="107"/>
      <c r="AD646" s="28">
        <f>+'Прил 2 оконч'!E646-'Приложение №1'!N646</f>
        <v>0</v>
      </c>
    </row>
    <row r="647" spans="1:30" ht="15" customHeight="1" x14ac:dyDescent="0.25">
      <c r="A647" s="5">
        <f t="shared" si="104"/>
        <v>621</v>
      </c>
      <c r="B647" s="23">
        <f t="shared" si="104"/>
        <v>105</v>
      </c>
      <c r="C647" s="3" t="s">
        <v>104</v>
      </c>
      <c r="D647" s="3" t="s">
        <v>485</v>
      </c>
      <c r="E647" s="6">
        <v>1971</v>
      </c>
      <c r="F647" s="6">
        <v>2016</v>
      </c>
      <c r="G647" s="6" t="s">
        <v>65</v>
      </c>
      <c r="H647" s="6">
        <v>2</v>
      </c>
      <c r="I647" s="6">
        <v>2</v>
      </c>
      <c r="J647" s="29">
        <v>540.29999999999995</v>
      </c>
      <c r="K647" s="29">
        <v>501.4</v>
      </c>
      <c r="L647" s="29">
        <v>0</v>
      </c>
      <c r="M647" s="7">
        <v>25</v>
      </c>
      <c r="N647" s="27">
        <f t="shared" si="103"/>
        <v>929525.41000000015</v>
      </c>
      <c r="O647" s="21"/>
      <c r="P647" s="1">
        <v>477881.72000000009</v>
      </c>
      <c r="Q647" s="1"/>
      <c r="R647" s="1">
        <v>114101.2108</v>
      </c>
      <c r="S647" s="1">
        <v>337542.47920000006</v>
      </c>
      <c r="T647" s="29"/>
      <c r="U647" s="1">
        <f t="shared" si="102"/>
        <v>1853.8600119664943</v>
      </c>
      <c r="V647" s="1">
        <f t="shared" si="102"/>
        <v>1853.8600119664943</v>
      </c>
      <c r="W647" s="8">
        <v>2021</v>
      </c>
      <c r="X647" s="107"/>
      <c r="AD647" s="28">
        <f>+'Прил 2 оконч'!E647-'Приложение №1'!N647</f>
        <v>0</v>
      </c>
    </row>
    <row r="648" spans="1:30" ht="15" customHeight="1" x14ac:dyDescent="0.25">
      <c r="A648" s="5">
        <f t="shared" si="104"/>
        <v>622</v>
      </c>
      <c r="B648" s="23">
        <f t="shared" si="104"/>
        <v>106</v>
      </c>
      <c r="C648" s="3" t="s">
        <v>104</v>
      </c>
      <c r="D648" s="3" t="s">
        <v>486</v>
      </c>
      <c r="E648" s="6">
        <v>1974</v>
      </c>
      <c r="F648" s="6">
        <v>2013</v>
      </c>
      <c r="G648" s="6" t="s">
        <v>62</v>
      </c>
      <c r="H648" s="6">
        <v>4</v>
      </c>
      <c r="I648" s="6">
        <v>4</v>
      </c>
      <c r="J648" s="29">
        <v>3890.5</v>
      </c>
      <c r="K648" s="29">
        <v>3404</v>
      </c>
      <c r="L648" s="29">
        <v>0</v>
      </c>
      <c r="M648" s="7">
        <v>175</v>
      </c>
      <c r="N648" s="27">
        <f t="shared" si="103"/>
        <v>24100395.781900004</v>
      </c>
      <c r="O648" s="21"/>
      <c r="P648" s="1">
        <f>13201978.56-18101.5781</f>
        <v>13183876.981900001</v>
      </c>
      <c r="Q648" s="1"/>
      <c r="R648" s="1">
        <v>1223288.398</v>
      </c>
      <c r="S648" s="1">
        <v>9693230.4020000007</v>
      </c>
      <c r="T648" s="1"/>
      <c r="U648" s="1">
        <f t="shared" si="102"/>
        <v>7080.0222626028217</v>
      </c>
      <c r="V648" s="1">
        <f t="shared" si="102"/>
        <v>7080.0222626028217</v>
      </c>
      <c r="W648" s="8">
        <v>2021</v>
      </c>
      <c r="X648" s="107"/>
      <c r="AD648" s="28">
        <f>+'Прил 2 оконч'!E648-'Приложение №1'!N648</f>
        <v>-1.0006129741668701E-5</v>
      </c>
    </row>
    <row r="649" spans="1:30" ht="15" customHeight="1" x14ac:dyDescent="0.25">
      <c r="A649" s="5">
        <f t="shared" si="104"/>
        <v>623</v>
      </c>
      <c r="B649" s="23">
        <f t="shared" si="104"/>
        <v>107</v>
      </c>
      <c r="C649" s="3" t="s">
        <v>104</v>
      </c>
      <c r="D649" s="3" t="s">
        <v>487</v>
      </c>
      <c r="E649" s="6">
        <v>1978</v>
      </c>
      <c r="F649" s="6">
        <v>2008</v>
      </c>
      <c r="G649" s="6" t="s">
        <v>62</v>
      </c>
      <c r="H649" s="6">
        <v>5</v>
      </c>
      <c r="I649" s="6">
        <v>4</v>
      </c>
      <c r="J649" s="29">
        <v>4929.7</v>
      </c>
      <c r="K649" s="29">
        <v>4349.2</v>
      </c>
      <c r="L649" s="29">
        <v>0</v>
      </c>
      <c r="M649" s="7">
        <v>213</v>
      </c>
      <c r="N649" s="27">
        <f t="shared" si="103"/>
        <v>44837101.509999998</v>
      </c>
      <c r="O649" s="21"/>
      <c r="P649" s="1">
        <f>37217139.5656-294242.45</f>
        <v>36922897.115599997</v>
      </c>
      <c r="Q649" s="1"/>
      <c r="R649" s="1"/>
      <c r="S649" s="1">
        <v>7914204.3944000024</v>
      </c>
      <c r="T649" s="1"/>
      <c r="U649" s="1">
        <f t="shared" ref="U649:V668" si="105">$N649/($K649+$L649)</f>
        <v>10309.275616205279</v>
      </c>
      <c r="V649" s="1">
        <f t="shared" si="105"/>
        <v>10309.275616205279</v>
      </c>
      <c r="W649" s="8">
        <v>2021</v>
      </c>
      <c r="X649" s="107"/>
      <c r="AD649" s="28">
        <f>+'Прил 2 оконч'!E649-'Приложение №1'!N649</f>
        <v>-6.9998204708099365E-5</v>
      </c>
    </row>
    <row r="650" spans="1:30" ht="15" customHeight="1" x14ac:dyDescent="0.25">
      <c r="A650" s="5">
        <f t="shared" si="104"/>
        <v>624</v>
      </c>
      <c r="B650" s="23">
        <f t="shared" si="104"/>
        <v>108</v>
      </c>
      <c r="C650" s="3" t="s">
        <v>104</v>
      </c>
      <c r="D650" s="3" t="s">
        <v>488</v>
      </c>
      <c r="E650" s="6">
        <v>1983</v>
      </c>
      <c r="F650" s="6">
        <v>1986</v>
      </c>
      <c r="G650" s="6" t="s">
        <v>65</v>
      </c>
      <c r="H650" s="6">
        <v>2</v>
      </c>
      <c r="I650" s="6">
        <v>2</v>
      </c>
      <c r="J650" s="29">
        <v>917</v>
      </c>
      <c r="K650" s="29">
        <v>835.4</v>
      </c>
      <c r="L650" s="29">
        <v>0</v>
      </c>
      <c r="M650" s="7">
        <v>31</v>
      </c>
      <c r="N650" s="27">
        <f t="shared" si="103"/>
        <v>15509927.789999997</v>
      </c>
      <c r="O650" s="21"/>
      <c r="P650" s="1">
        <v>14731535.186452312</v>
      </c>
      <c r="Q650" s="1"/>
      <c r="R650" s="1">
        <v>216001.31880000001</v>
      </c>
      <c r="S650" s="1">
        <v>562391.28474768484</v>
      </c>
      <c r="T650" s="29"/>
      <c r="U650" s="1">
        <f t="shared" si="105"/>
        <v>18565.869990423747</v>
      </c>
      <c r="V650" s="1">
        <f t="shared" si="105"/>
        <v>18565.869990423747</v>
      </c>
      <c r="W650" s="8">
        <v>2021</v>
      </c>
      <c r="X650" s="107"/>
      <c r="AD650" s="28">
        <f>+'Прил 2 оконч'!E650-'Приложение №1'!N650</f>
        <v>0</v>
      </c>
    </row>
    <row r="651" spans="1:30" ht="15" customHeight="1" x14ac:dyDescent="0.25">
      <c r="A651" s="5">
        <f t="shared" si="104"/>
        <v>625</v>
      </c>
      <c r="B651" s="23">
        <f t="shared" si="104"/>
        <v>109</v>
      </c>
      <c r="C651" s="3" t="s">
        <v>104</v>
      </c>
      <c r="D651" s="3" t="s">
        <v>489</v>
      </c>
      <c r="E651" s="6">
        <v>1985</v>
      </c>
      <c r="F651" s="6">
        <v>1985</v>
      </c>
      <c r="G651" s="6" t="s">
        <v>65</v>
      </c>
      <c r="H651" s="6">
        <v>2</v>
      </c>
      <c r="I651" s="6">
        <v>2</v>
      </c>
      <c r="J651" s="29">
        <v>883.4</v>
      </c>
      <c r="K651" s="29">
        <v>805.2</v>
      </c>
      <c r="L651" s="29">
        <v>0</v>
      </c>
      <c r="M651" s="7">
        <v>58</v>
      </c>
      <c r="N651" s="27">
        <f t="shared" si="103"/>
        <v>14949238.519999998</v>
      </c>
      <c r="O651" s="21"/>
      <c r="P651" s="1">
        <v>14195601.558704063</v>
      </c>
      <c r="Q651" s="1"/>
      <c r="R651" s="1">
        <v>211576.32440000001</v>
      </c>
      <c r="S651" s="1">
        <v>542060.63689593435</v>
      </c>
      <c r="T651" s="29"/>
      <c r="U651" s="1">
        <f t="shared" si="105"/>
        <v>18565.869995032288</v>
      </c>
      <c r="V651" s="1">
        <f t="shared" si="105"/>
        <v>18565.869995032288</v>
      </c>
      <c r="W651" s="8">
        <v>2021</v>
      </c>
      <c r="X651" s="107"/>
      <c r="AD651" s="28">
        <f>+'Прил 2 оконч'!E651-'Приложение №1'!N651</f>
        <v>0</v>
      </c>
    </row>
    <row r="652" spans="1:30" ht="15" customHeight="1" x14ac:dyDescent="0.25">
      <c r="A652" s="5">
        <f t="shared" si="104"/>
        <v>626</v>
      </c>
      <c r="B652" s="23">
        <f t="shared" si="104"/>
        <v>110</v>
      </c>
      <c r="C652" s="3" t="s">
        <v>104</v>
      </c>
      <c r="D652" s="3" t="s">
        <v>490</v>
      </c>
      <c r="E652" s="6">
        <v>1987</v>
      </c>
      <c r="F652" s="6">
        <v>1987</v>
      </c>
      <c r="G652" s="6" t="s">
        <v>65</v>
      </c>
      <c r="H652" s="6">
        <v>2</v>
      </c>
      <c r="I652" s="6">
        <v>2</v>
      </c>
      <c r="J652" s="29">
        <v>870.6</v>
      </c>
      <c r="K652" s="29">
        <v>797.2</v>
      </c>
      <c r="L652" s="29">
        <v>0</v>
      </c>
      <c r="M652" s="7">
        <v>46</v>
      </c>
      <c r="N652" s="27">
        <f t="shared" si="103"/>
        <v>14800711.559999997</v>
      </c>
      <c r="O652" s="21"/>
      <c r="P652" s="1">
        <v>14090474.226313569</v>
      </c>
      <c r="Q652" s="1"/>
      <c r="R652" s="1">
        <v>173562.2984</v>
      </c>
      <c r="S652" s="1">
        <v>536675.03528642817</v>
      </c>
      <c r="T652" s="29"/>
      <c r="U652" s="1">
        <f t="shared" si="105"/>
        <v>18565.869994982433</v>
      </c>
      <c r="V652" s="1">
        <f t="shared" si="105"/>
        <v>18565.869994982433</v>
      </c>
      <c r="W652" s="8">
        <v>2021</v>
      </c>
      <c r="X652" s="107"/>
      <c r="AD652" s="28">
        <f>+'Прил 2 оконч'!E652-'Приложение №1'!N652</f>
        <v>0</v>
      </c>
    </row>
    <row r="653" spans="1:30" ht="15" customHeight="1" x14ac:dyDescent="0.25">
      <c r="A653" s="5">
        <f t="shared" si="104"/>
        <v>627</v>
      </c>
      <c r="B653" s="23">
        <f t="shared" si="104"/>
        <v>111</v>
      </c>
      <c r="C653" s="3" t="s">
        <v>104</v>
      </c>
      <c r="D653" s="3" t="s">
        <v>491</v>
      </c>
      <c r="E653" s="6">
        <v>1962</v>
      </c>
      <c r="F653" s="6">
        <v>2016</v>
      </c>
      <c r="G653" s="6" t="s">
        <v>65</v>
      </c>
      <c r="H653" s="6">
        <v>2</v>
      </c>
      <c r="I653" s="6">
        <v>2</v>
      </c>
      <c r="J653" s="29">
        <v>546.70000000000005</v>
      </c>
      <c r="K653" s="29">
        <v>502.7</v>
      </c>
      <c r="L653" s="29">
        <v>0</v>
      </c>
      <c r="M653" s="7">
        <v>26</v>
      </c>
      <c r="N653" s="27">
        <f t="shared" si="103"/>
        <v>202583.07</v>
      </c>
      <c r="O653" s="21"/>
      <c r="P653" s="1">
        <v>7791.320000000007</v>
      </c>
      <c r="Q653" s="1"/>
      <c r="R653" s="1">
        <v>107058.7994</v>
      </c>
      <c r="S653" s="1">
        <v>87732.950599999996</v>
      </c>
      <c r="T653" s="29"/>
      <c r="U653" s="1">
        <f t="shared" si="105"/>
        <v>402.98999403222598</v>
      </c>
      <c r="V653" s="1">
        <f t="shared" si="105"/>
        <v>402.98999403222598</v>
      </c>
      <c r="W653" s="8">
        <v>2021</v>
      </c>
      <c r="X653" s="107"/>
      <c r="AD653" s="28">
        <f>+'Прил 2 оконч'!E653-'Приложение №1'!N653</f>
        <v>0</v>
      </c>
    </row>
    <row r="654" spans="1:30" ht="15" customHeight="1" x14ac:dyDescent="0.25">
      <c r="A654" s="5">
        <f t="shared" si="104"/>
        <v>628</v>
      </c>
      <c r="B654" s="23">
        <f t="shared" si="104"/>
        <v>112</v>
      </c>
      <c r="C654" s="3" t="s">
        <v>104</v>
      </c>
      <c r="D654" s="3" t="s">
        <v>492</v>
      </c>
      <c r="E654" s="6">
        <v>1987</v>
      </c>
      <c r="F654" s="6">
        <v>1987</v>
      </c>
      <c r="G654" s="6" t="s">
        <v>65</v>
      </c>
      <c r="H654" s="6">
        <v>2</v>
      </c>
      <c r="I654" s="6">
        <v>3</v>
      </c>
      <c r="J654" s="29">
        <v>819.3</v>
      </c>
      <c r="K654" s="29">
        <v>730</v>
      </c>
      <c r="L654" s="29">
        <v>0</v>
      </c>
      <c r="M654" s="7">
        <v>29</v>
      </c>
      <c r="N654" s="27">
        <f t="shared" si="103"/>
        <v>13847267.799999999</v>
      </c>
      <c r="O654" s="21"/>
      <c r="P654" s="1">
        <v>13156327.16</v>
      </c>
      <c r="Q654" s="1"/>
      <c r="R654" s="1">
        <v>199504.63999999998</v>
      </c>
      <c r="S654" s="1">
        <v>491435.99999999872</v>
      </c>
      <c r="T654" s="29"/>
      <c r="U654" s="1">
        <f t="shared" si="105"/>
        <v>18968.859999999997</v>
      </c>
      <c r="V654" s="1">
        <f t="shared" si="105"/>
        <v>18968.859999999997</v>
      </c>
      <c r="W654" s="8">
        <v>2021</v>
      </c>
      <c r="X654" s="107"/>
      <c r="AD654" s="28">
        <f>+'Прил 2 оконч'!E654-'Приложение №1'!N654</f>
        <v>0</v>
      </c>
    </row>
    <row r="655" spans="1:30" ht="15" customHeight="1" x14ac:dyDescent="0.25">
      <c r="A655" s="5">
        <f t="shared" si="104"/>
        <v>629</v>
      </c>
      <c r="B655" s="23">
        <f t="shared" si="104"/>
        <v>113</v>
      </c>
      <c r="C655" s="3" t="s">
        <v>104</v>
      </c>
      <c r="D655" s="3" t="s">
        <v>493</v>
      </c>
      <c r="E655" s="6">
        <v>1987</v>
      </c>
      <c r="F655" s="6">
        <v>1987</v>
      </c>
      <c r="G655" s="6" t="s">
        <v>65</v>
      </c>
      <c r="H655" s="6">
        <v>2</v>
      </c>
      <c r="I655" s="6">
        <v>3</v>
      </c>
      <c r="J655" s="29">
        <v>829.6</v>
      </c>
      <c r="K655" s="29">
        <v>739.8</v>
      </c>
      <c r="L655" s="29">
        <v>0</v>
      </c>
      <c r="M655" s="7">
        <v>38</v>
      </c>
      <c r="N655" s="27">
        <f t="shared" si="103"/>
        <v>14033162.630000003</v>
      </c>
      <c r="O655" s="21"/>
      <c r="P655" s="1">
        <v>13346658.190000003</v>
      </c>
      <c r="Q655" s="1"/>
      <c r="R655" s="1">
        <v>188471.07559999998</v>
      </c>
      <c r="S655" s="1">
        <v>498033.3643999995</v>
      </c>
      <c r="T655" s="29"/>
      <c r="U655" s="1">
        <f t="shared" si="105"/>
        <v>18968.860002703437</v>
      </c>
      <c r="V655" s="1">
        <f t="shared" si="105"/>
        <v>18968.860002703437</v>
      </c>
      <c r="W655" s="8">
        <v>2021</v>
      </c>
      <c r="X655" s="107"/>
      <c r="AD655" s="28">
        <f>+'Прил 2 оконч'!E655-'Приложение №1'!N655</f>
        <v>0</v>
      </c>
    </row>
    <row r="656" spans="1:30" ht="15" customHeight="1" x14ac:dyDescent="0.25">
      <c r="A656" s="5">
        <f t="shared" si="104"/>
        <v>630</v>
      </c>
      <c r="B656" s="23">
        <f t="shared" si="104"/>
        <v>114</v>
      </c>
      <c r="C656" s="3" t="s">
        <v>104</v>
      </c>
      <c r="D656" s="3" t="s">
        <v>494</v>
      </c>
      <c r="E656" s="6">
        <v>1994</v>
      </c>
      <c r="F656" s="6">
        <v>1995</v>
      </c>
      <c r="G656" s="6" t="s">
        <v>65</v>
      </c>
      <c r="H656" s="6">
        <v>2</v>
      </c>
      <c r="I656" s="6">
        <v>2</v>
      </c>
      <c r="J656" s="29">
        <v>924.79</v>
      </c>
      <c r="K656" s="29">
        <v>860.2</v>
      </c>
      <c r="L656" s="29">
        <v>0</v>
      </c>
      <c r="M656" s="7">
        <v>38</v>
      </c>
      <c r="N656" s="27">
        <f t="shared" si="103"/>
        <v>11520065.059999999</v>
      </c>
      <c r="O656" s="21"/>
      <c r="P656" s="1">
        <v>10729208.159999998</v>
      </c>
      <c r="Q656" s="1"/>
      <c r="R656" s="1">
        <v>211770.26439999999</v>
      </c>
      <c r="S656" s="1">
        <v>579086.63560000039</v>
      </c>
      <c r="T656" s="29"/>
      <c r="U656" s="1">
        <f t="shared" si="105"/>
        <v>13392.309997674956</v>
      </c>
      <c r="V656" s="1">
        <f t="shared" si="105"/>
        <v>13392.309997674956</v>
      </c>
      <c r="W656" s="8">
        <v>2021</v>
      </c>
      <c r="X656" s="107"/>
      <c r="AD656" s="28">
        <f>+'Прил 2 оконч'!E656-'Приложение №1'!N656</f>
        <v>0</v>
      </c>
    </row>
    <row r="657" spans="1:30" ht="15" customHeight="1" x14ac:dyDescent="0.25">
      <c r="A657" s="5">
        <f t="shared" si="104"/>
        <v>631</v>
      </c>
      <c r="B657" s="23">
        <f t="shared" si="104"/>
        <v>115</v>
      </c>
      <c r="C657" s="3" t="s">
        <v>104</v>
      </c>
      <c r="D657" s="3" t="s">
        <v>495</v>
      </c>
      <c r="E657" s="6">
        <v>1985</v>
      </c>
      <c r="F657" s="6">
        <v>2013</v>
      </c>
      <c r="G657" s="6" t="s">
        <v>50</v>
      </c>
      <c r="H657" s="6">
        <v>4</v>
      </c>
      <c r="I657" s="6">
        <v>3</v>
      </c>
      <c r="J657" s="29">
        <v>4058.34</v>
      </c>
      <c r="K657" s="29">
        <v>3922.15</v>
      </c>
      <c r="L657" s="29">
        <v>0</v>
      </c>
      <c r="M657" s="7">
        <v>277</v>
      </c>
      <c r="N657" s="27">
        <f t="shared" si="103"/>
        <v>14208184.490000006</v>
      </c>
      <c r="O657" s="21"/>
      <c r="P657" s="1">
        <v>11181802.715720028</v>
      </c>
      <c r="Q657" s="1"/>
      <c r="R657" s="1"/>
      <c r="S657" s="1">
        <v>3026381.7742799772</v>
      </c>
      <c r="T657" s="1"/>
      <c r="U657" s="1">
        <f t="shared" si="105"/>
        <v>3622.5500019122178</v>
      </c>
      <c r="V657" s="1">
        <f t="shared" si="105"/>
        <v>3622.5500019122178</v>
      </c>
      <c r="W657" s="8">
        <v>2021</v>
      </c>
      <c r="X657" s="107"/>
      <c r="AD657" s="28">
        <f>+'Прил 2 оконч'!E657-'Приложение №1'!N657</f>
        <v>0</v>
      </c>
    </row>
    <row r="658" spans="1:30" ht="15" customHeight="1" x14ac:dyDescent="0.25">
      <c r="A658" s="5">
        <f t="shared" si="104"/>
        <v>632</v>
      </c>
      <c r="B658" s="23">
        <f t="shared" si="104"/>
        <v>116</v>
      </c>
      <c r="C658" s="3" t="s">
        <v>104</v>
      </c>
      <c r="D658" s="3" t="s">
        <v>496</v>
      </c>
      <c r="E658" s="6">
        <v>1973</v>
      </c>
      <c r="F658" s="6">
        <v>2013</v>
      </c>
      <c r="G658" s="6" t="s">
        <v>50</v>
      </c>
      <c r="H658" s="6">
        <v>4</v>
      </c>
      <c r="I658" s="6">
        <v>4</v>
      </c>
      <c r="J658" s="29">
        <v>2253.3000000000002</v>
      </c>
      <c r="K658" s="29">
        <v>2039.7</v>
      </c>
      <c r="L658" s="29">
        <v>0</v>
      </c>
      <c r="M658" s="7">
        <v>97</v>
      </c>
      <c r="N658" s="27">
        <f t="shared" si="103"/>
        <v>12055712.7542</v>
      </c>
      <c r="O658" s="21"/>
      <c r="P658" s="1">
        <f>7863588.17-4543.8258</f>
        <v>7859044.3442000002</v>
      </c>
      <c r="Q658" s="1"/>
      <c r="R658" s="1">
        <v>1065411.7154000001</v>
      </c>
      <c r="S658" s="1">
        <v>3131256.6946</v>
      </c>
      <c r="T658" s="1"/>
      <c r="U658" s="1">
        <f t="shared" si="105"/>
        <v>5910.53231073197</v>
      </c>
      <c r="V658" s="1">
        <f t="shared" si="105"/>
        <v>5910.53231073197</v>
      </c>
      <c r="W658" s="8">
        <v>2021</v>
      </c>
      <c r="X658" s="107"/>
      <c r="AD658" s="28">
        <f>+'Прил 2 оконч'!E658-'Приложение №1'!N658</f>
        <v>-1.8000602722167969E-5</v>
      </c>
    </row>
    <row r="659" spans="1:30" ht="15" customHeight="1" x14ac:dyDescent="0.25">
      <c r="A659" s="5">
        <f t="shared" si="104"/>
        <v>633</v>
      </c>
      <c r="B659" s="23">
        <f t="shared" si="104"/>
        <v>117</v>
      </c>
      <c r="C659" s="3" t="s">
        <v>104</v>
      </c>
      <c r="D659" s="3" t="s">
        <v>497</v>
      </c>
      <c r="E659" s="6">
        <v>1976</v>
      </c>
      <c r="F659" s="6">
        <v>2013</v>
      </c>
      <c r="G659" s="6" t="s">
        <v>62</v>
      </c>
      <c r="H659" s="6">
        <v>4</v>
      </c>
      <c r="I659" s="6">
        <v>6</v>
      </c>
      <c r="J659" s="29">
        <v>5727.3</v>
      </c>
      <c r="K659" s="29">
        <v>5005.7</v>
      </c>
      <c r="L659" s="29">
        <v>0</v>
      </c>
      <c r="M659" s="7">
        <v>234</v>
      </c>
      <c r="N659" s="27">
        <f t="shared" si="103"/>
        <v>8101376.7311999993</v>
      </c>
      <c r="O659" s="21"/>
      <c r="P659" s="1">
        <f>8170503.77-69127.0388</f>
        <v>8101376.7311999993</v>
      </c>
      <c r="Q659" s="1"/>
      <c r="R659" s="1"/>
      <c r="S659" s="1">
        <v>0</v>
      </c>
      <c r="T659" s="1"/>
      <c r="U659" s="1">
        <f t="shared" si="105"/>
        <v>1618.4303356573505</v>
      </c>
      <c r="V659" s="1">
        <f t="shared" si="105"/>
        <v>1618.4303356573505</v>
      </c>
      <c r="W659" s="8">
        <v>2021</v>
      </c>
      <c r="X659" s="107"/>
      <c r="AD659" s="28">
        <f>+'Прил 2 оконч'!E659-'Приложение №1'!N659</f>
        <v>-1.3999640941619873E-5</v>
      </c>
    </row>
    <row r="660" spans="1:30" ht="15" customHeight="1" x14ac:dyDescent="0.25">
      <c r="A660" s="5">
        <f t="shared" ref="A660:B675" si="106">+A659+1</f>
        <v>634</v>
      </c>
      <c r="B660" s="23">
        <f t="shared" si="106"/>
        <v>118</v>
      </c>
      <c r="C660" s="3" t="s">
        <v>104</v>
      </c>
      <c r="D660" s="3" t="s">
        <v>498</v>
      </c>
      <c r="E660" s="6">
        <v>1973</v>
      </c>
      <c r="F660" s="6">
        <v>2013</v>
      </c>
      <c r="G660" s="6" t="s">
        <v>62</v>
      </c>
      <c r="H660" s="6">
        <v>4</v>
      </c>
      <c r="I660" s="6">
        <v>4</v>
      </c>
      <c r="J660" s="29">
        <v>4671.96</v>
      </c>
      <c r="K660" s="29">
        <v>3440.7</v>
      </c>
      <c r="L660" s="29">
        <v>0</v>
      </c>
      <c r="M660" s="7">
        <v>128</v>
      </c>
      <c r="N660" s="27">
        <f t="shared" si="103"/>
        <v>1550298.52</v>
      </c>
      <c r="O660" s="21"/>
      <c r="P660" s="1">
        <f>1002752.79-33834.17</f>
        <v>968918.62</v>
      </c>
      <c r="Q660" s="1"/>
      <c r="R660" s="1">
        <v>581379.9</v>
      </c>
      <c r="S660" s="1">
        <v>0</v>
      </c>
      <c r="T660" s="1"/>
      <c r="U660" s="1">
        <f t="shared" si="105"/>
        <v>450.57648734269191</v>
      </c>
      <c r="V660" s="1">
        <f t="shared" si="105"/>
        <v>450.57648734269191</v>
      </c>
      <c r="W660" s="8">
        <v>2021</v>
      </c>
      <c r="X660" s="107"/>
      <c r="AD660" s="28">
        <f>+'Прил 2 оконч'!E660-'Приложение №1'!N660</f>
        <v>0</v>
      </c>
    </row>
    <row r="661" spans="1:30" ht="15" customHeight="1" x14ac:dyDescent="0.25">
      <c r="A661" s="5">
        <f t="shared" si="106"/>
        <v>635</v>
      </c>
      <c r="B661" s="23">
        <f t="shared" si="106"/>
        <v>119</v>
      </c>
      <c r="C661" s="3" t="s">
        <v>104</v>
      </c>
      <c r="D661" s="3" t="s">
        <v>500</v>
      </c>
      <c r="E661" s="6">
        <v>1986</v>
      </c>
      <c r="F661" s="6">
        <v>1987</v>
      </c>
      <c r="G661" s="6" t="s">
        <v>65</v>
      </c>
      <c r="H661" s="6">
        <v>2</v>
      </c>
      <c r="I661" s="6">
        <v>1</v>
      </c>
      <c r="J661" s="29">
        <v>694.9</v>
      </c>
      <c r="K661" s="29">
        <v>618.20000000000005</v>
      </c>
      <c r="L661" s="29">
        <v>0</v>
      </c>
      <c r="M661" s="7">
        <v>28</v>
      </c>
      <c r="N661" s="27">
        <f t="shared" si="103"/>
        <v>11477420.83</v>
      </c>
      <c r="O661" s="21"/>
      <c r="P661" s="1">
        <v>10909659.420000002</v>
      </c>
      <c r="Q661" s="1"/>
      <c r="R661" s="1">
        <v>151589.1704</v>
      </c>
      <c r="S661" s="1">
        <v>416172.23959999828</v>
      </c>
      <c r="T661" s="29"/>
      <c r="U661" s="1">
        <f t="shared" si="105"/>
        <v>18565.869993529599</v>
      </c>
      <c r="V661" s="1">
        <f t="shared" si="105"/>
        <v>18565.869993529599</v>
      </c>
      <c r="W661" s="8">
        <v>2021</v>
      </c>
      <c r="X661" s="107"/>
      <c r="AD661" s="28">
        <f>+'Прил 2 оконч'!E661-'Приложение №1'!N661</f>
        <v>0</v>
      </c>
    </row>
    <row r="662" spans="1:30" ht="15" customHeight="1" x14ac:dyDescent="0.25">
      <c r="A662" s="5">
        <f t="shared" si="106"/>
        <v>636</v>
      </c>
      <c r="B662" s="23">
        <f t="shared" si="106"/>
        <v>120</v>
      </c>
      <c r="C662" s="3" t="s">
        <v>104</v>
      </c>
      <c r="D662" s="3" t="s">
        <v>501</v>
      </c>
      <c r="E662" s="6">
        <v>1986</v>
      </c>
      <c r="F662" s="6">
        <v>2015</v>
      </c>
      <c r="G662" s="6" t="s">
        <v>65</v>
      </c>
      <c r="H662" s="6">
        <v>2</v>
      </c>
      <c r="I662" s="6">
        <v>2</v>
      </c>
      <c r="J662" s="29">
        <v>1329.47</v>
      </c>
      <c r="K662" s="29">
        <v>989.47</v>
      </c>
      <c r="L662" s="29">
        <v>0</v>
      </c>
      <c r="M662" s="7">
        <v>82</v>
      </c>
      <c r="N662" s="27">
        <f t="shared" si="103"/>
        <v>18370371.390000001</v>
      </c>
      <c r="O662" s="21"/>
      <c r="P662" s="1">
        <v>17494695.960000001</v>
      </c>
      <c r="Q662" s="1"/>
      <c r="R662" s="1">
        <v>209564.22234000001</v>
      </c>
      <c r="S662" s="1">
        <v>666111.20765999972</v>
      </c>
      <c r="T662" s="29"/>
      <c r="U662" s="1">
        <f t="shared" si="105"/>
        <v>18565.870001111707</v>
      </c>
      <c r="V662" s="1">
        <f t="shared" si="105"/>
        <v>18565.870001111707</v>
      </c>
      <c r="W662" s="8">
        <v>2021</v>
      </c>
      <c r="X662" s="107"/>
      <c r="AD662" s="28">
        <f>+'Прил 2 оконч'!E662-'Приложение №1'!N662</f>
        <v>0</v>
      </c>
    </row>
    <row r="663" spans="1:30" ht="15" customHeight="1" x14ac:dyDescent="0.25">
      <c r="A663" s="5">
        <f t="shared" si="106"/>
        <v>637</v>
      </c>
      <c r="B663" s="23">
        <f t="shared" si="106"/>
        <v>121</v>
      </c>
      <c r="C663" s="3" t="s">
        <v>104</v>
      </c>
      <c r="D663" s="3" t="s">
        <v>502</v>
      </c>
      <c r="E663" s="6">
        <v>1980</v>
      </c>
      <c r="F663" s="6">
        <v>2016</v>
      </c>
      <c r="G663" s="6" t="s">
        <v>65</v>
      </c>
      <c r="H663" s="6">
        <v>2</v>
      </c>
      <c r="I663" s="6">
        <v>2</v>
      </c>
      <c r="J663" s="29">
        <v>557.29999999999995</v>
      </c>
      <c r="K663" s="29">
        <v>512.9</v>
      </c>
      <c r="L663" s="29">
        <v>0</v>
      </c>
      <c r="M663" s="7">
        <v>26</v>
      </c>
      <c r="N663" s="27">
        <f t="shared" si="103"/>
        <v>2653518.92</v>
      </c>
      <c r="O663" s="21"/>
      <c r="P663" s="1">
        <v>2165165.9500000002</v>
      </c>
      <c r="Q663" s="1"/>
      <c r="R663" s="1">
        <v>143068.69380000001</v>
      </c>
      <c r="S663" s="1">
        <v>345284.27619999973</v>
      </c>
      <c r="T663" s="29"/>
      <c r="U663" s="1">
        <f t="shared" si="105"/>
        <v>5173.5599922012088</v>
      </c>
      <c r="V663" s="1">
        <f t="shared" si="105"/>
        <v>5173.5599922012088</v>
      </c>
      <c r="W663" s="8">
        <v>2021</v>
      </c>
      <c r="X663" s="107"/>
      <c r="AD663" s="28">
        <f>+'Прил 2 оконч'!E663-'Приложение №1'!N663</f>
        <v>0</v>
      </c>
    </row>
    <row r="664" spans="1:30" ht="15" customHeight="1" x14ac:dyDescent="0.25">
      <c r="A664" s="5">
        <f t="shared" si="106"/>
        <v>638</v>
      </c>
      <c r="B664" s="23">
        <f t="shared" si="106"/>
        <v>122</v>
      </c>
      <c r="C664" s="3" t="s">
        <v>104</v>
      </c>
      <c r="D664" s="3" t="s">
        <v>503</v>
      </c>
      <c r="E664" s="6">
        <v>2000</v>
      </c>
      <c r="F664" s="6">
        <v>2013</v>
      </c>
      <c r="G664" s="6" t="s">
        <v>50</v>
      </c>
      <c r="H664" s="6">
        <v>5</v>
      </c>
      <c r="I664" s="6">
        <v>4</v>
      </c>
      <c r="J664" s="29">
        <v>3429.7</v>
      </c>
      <c r="K664" s="29">
        <v>3062.7</v>
      </c>
      <c r="L664" s="29">
        <v>0</v>
      </c>
      <c r="M664" s="7">
        <v>123</v>
      </c>
      <c r="N664" s="27">
        <f t="shared" si="103"/>
        <v>7969084.1500000013</v>
      </c>
      <c r="O664" s="21"/>
      <c r="P664" s="1">
        <f>7931408.1804+14009.63</f>
        <v>7945417.8103999998</v>
      </c>
      <c r="Q664" s="1"/>
      <c r="R664" s="1"/>
      <c r="S664" s="1">
        <v>23666.339600001462</v>
      </c>
      <c r="T664" s="1">
        <v>0</v>
      </c>
      <c r="U664" s="1">
        <f t="shared" si="105"/>
        <v>2601.9800013060376</v>
      </c>
      <c r="V664" s="1">
        <f t="shared" si="105"/>
        <v>2601.9800013060376</v>
      </c>
      <c r="W664" s="8">
        <v>2021</v>
      </c>
      <c r="X664" s="107"/>
      <c r="AD664" s="28">
        <f>+'Прил 2 оконч'!E664-'Приложение №1'!N664</f>
        <v>0</v>
      </c>
    </row>
    <row r="665" spans="1:30" ht="15" customHeight="1" x14ac:dyDescent="0.25">
      <c r="A665" s="5">
        <f t="shared" si="106"/>
        <v>639</v>
      </c>
      <c r="B665" s="23">
        <f t="shared" si="106"/>
        <v>123</v>
      </c>
      <c r="C665" s="3" t="s">
        <v>104</v>
      </c>
      <c r="D665" s="3" t="s">
        <v>504</v>
      </c>
      <c r="E665" s="6">
        <v>1976</v>
      </c>
      <c r="F665" s="6">
        <v>2013</v>
      </c>
      <c r="G665" s="6" t="s">
        <v>50</v>
      </c>
      <c r="H665" s="6">
        <v>5</v>
      </c>
      <c r="I665" s="6">
        <v>4</v>
      </c>
      <c r="J665" s="29">
        <v>3698.5</v>
      </c>
      <c r="K665" s="29">
        <v>3401</v>
      </c>
      <c r="L665" s="29">
        <v>0</v>
      </c>
      <c r="M665" s="7">
        <v>143</v>
      </c>
      <c r="N665" s="27">
        <f t="shared" si="103"/>
        <v>31334841.419999994</v>
      </c>
      <c r="O665" s="21"/>
      <c r="P665" s="1">
        <v>24055432.11999999</v>
      </c>
      <c r="Q665" s="1"/>
      <c r="R665" s="1"/>
      <c r="S665" s="1">
        <v>7279409.3000000026</v>
      </c>
      <c r="T665" s="1"/>
      <c r="U665" s="1">
        <f t="shared" si="105"/>
        <v>9213.4199999999983</v>
      </c>
      <c r="V665" s="1">
        <f t="shared" si="105"/>
        <v>9213.4199999999983</v>
      </c>
      <c r="W665" s="8">
        <v>2021</v>
      </c>
      <c r="X665" s="107"/>
      <c r="AD665" s="28">
        <f>+'Прил 2 оконч'!E665-'Приложение №1'!N665</f>
        <v>0</v>
      </c>
    </row>
    <row r="666" spans="1:30" ht="15" customHeight="1" x14ac:dyDescent="0.25">
      <c r="A666" s="5">
        <f t="shared" si="106"/>
        <v>640</v>
      </c>
      <c r="B666" s="23">
        <f t="shared" si="106"/>
        <v>124</v>
      </c>
      <c r="C666" s="3" t="s">
        <v>104</v>
      </c>
      <c r="D666" s="3" t="s">
        <v>505</v>
      </c>
      <c r="E666" s="6">
        <v>1977</v>
      </c>
      <c r="F666" s="6">
        <v>2016</v>
      </c>
      <c r="G666" s="6" t="s">
        <v>50</v>
      </c>
      <c r="H666" s="6">
        <v>4</v>
      </c>
      <c r="I666" s="6">
        <v>3</v>
      </c>
      <c r="J666" s="29">
        <v>4282.03</v>
      </c>
      <c r="K666" s="29">
        <v>3616.33</v>
      </c>
      <c r="L666" s="29">
        <v>0</v>
      </c>
      <c r="M666" s="7">
        <v>288</v>
      </c>
      <c r="N666" s="27">
        <f t="shared" si="103"/>
        <v>23141293.460000001</v>
      </c>
      <c r="O666" s="21"/>
      <c r="P666" s="1">
        <f>12865130.34+537016.12</f>
        <v>13402146.459999999</v>
      </c>
      <c r="Q666" s="1"/>
      <c r="R666" s="1">
        <v>698386.29706000001</v>
      </c>
      <c r="S666" s="1">
        <v>9040760.7029400002</v>
      </c>
      <c r="T666" s="1">
        <v>0</v>
      </c>
      <c r="U666" s="1">
        <f t="shared" si="105"/>
        <v>6399.1099982579026</v>
      </c>
      <c r="V666" s="1">
        <f t="shared" si="105"/>
        <v>6399.1099982579026</v>
      </c>
      <c r="W666" s="8">
        <v>2021</v>
      </c>
      <c r="X666" s="107"/>
      <c r="AD666" s="28">
        <f>+'Прил 2 оконч'!E666-'Приложение №1'!N666</f>
        <v>0</v>
      </c>
    </row>
    <row r="667" spans="1:30" ht="15" customHeight="1" x14ac:dyDescent="0.25">
      <c r="A667" s="5">
        <f t="shared" si="106"/>
        <v>641</v>
      </c>
      <c r="B667" s="23">
        <f t="shared" si="106"/>
        <v>125</v>
      </c>
      <c r="C667" s="3" t="s">
        <v>104</v>
      </c>
      <c r="D667" s="3" t="s">
        <v>506</v>
      </c>
      <c r="E667" s="6">
        <v>1987</v>
      </c>
      <c r="F667" s="6">
        <v>1989</v>
      </c>
      <c r="G667" s="6" t="s">
        <v>65</v>
      </c>
      <c r="H667" s="6">
        <v>2</v>
      </c>
      <c r="I667" s="6">
        <v>1</v>
      </c>
      <c r="J667" s="29">
        <v>682.4</v>
      </c>
      <c r="K667" s="29">
        <v>606.20000000000005</v>
      </c>
      <c r="L667" s="29">
        <v>0</v>
      </c>
      <c r="M667" s="7">
        <v>36</v>
      </c>
      <c r="N667" s="27">
        <f t="shared" si="103"/>
        <v>11254630.389999999</v>
      </c>
      <c r="O667" s="21"/>
      <c r="P667" s="1">
        <v>10703814.437389998</v>
      </c>
      <c r="Q667" s="1"/>
      <c r="R667" s="1">
        <v>142722.1164</v>
      </c>
      <c r="S667" s="1">
        <v>408093.83621000097</v>
      </c>
      <c r="T667" s="29">
        <v>0</v>
      </c>
      <c r="U667" s="1">
        <f t="shared" si="105"/>
        <v>18565.869993401513</v>
      </c>
      <c r="V667" s="1">
        <f t="shared" si="105"/>
        <v>18565.869993401513</v>
      </c>
      <c r="W667" s="8">
        <v>2021</v>
      </c>
      <c r="X667" s="107"/>
      <c r="AD667" s="28">
        <f>+'Прил 2 оконч'!E667-'Приложение №1'!N667</f>
        <v>0</v>
      </c>
    </row>
    <row r="668" spans="1:30" ht="15" customHeight="1" x14ac:dyDescent="0.25">
      <c r="A668" s="5">
        <f t="shared" si="106"/>
        <v>642</v>
      </c>
      <c r="B668" s="23">
        <f t="shared" si="106"/>
        <v>126</v>
      </c>
      <c r="C668" s="3" t="s">
        <v>104</v>
      </c>
      <c r="D668" s="3" t="s">
        <v>507</v>
      </c>
      <c r="E668" s="6">
        <v>1980</v>
      </c>
      <c r="F668" s="6">
        <v>1989</v>
      </c>
      <c r="G668" s="6" t="s">
        <v>65</v>
      </c>
      <c r="H668" s="6">
        <v>2</v>
      </c>
      <c r="I668" s="6">
        <v>2</v>
      </c>
      <c r="J668" s="29">
        <v>908.7</v>
      </c>
      <c r="K668" s="29">
        <v>834.4</v>
      </c>
      <c r="L668" s="29">
        <v>0</v>
      </c>
      <c r="M668" s="7">
        <v>32</v>
      </c>
      <c r="N668" s="27">
        <f t="shared" si="103"/>
        <v>15491361.920000002</v>
      </c>
      <c r="O668" s="21"/>
      <c r="P668" s="1">
        <v>14759651.697074501</v>
      </c>
      <c r="Q668" s="1"/>
      <c r="R668" s="1">
        <v>169992.14679999999</v>
      </c>
      <c r="S668" s="1">
        <v>561718.07612550096</v>
      </c>
      <c r="T668" s="29"/>
      <c r="U668" s="1">
        <f t="shared" si="105"/>
        <v>18565.869990412273</v>
      </c>
      <c r="V668" s="1">
        <f t="shared" si="105"/>
        <v>18565.869990412273</v>
      </c>
      <c r="W668" s="8">
        <v>2021</v>
      </c>
      <c r="X668" s="107"/>
      <c r="AD668" s="28">
        <f>+'Прил 2 оконч'!E668-'Приложение №1'!N668</f>
        <v>0</v>
      </c>
    </row>
    <row r="669" spans="1:30" ht="15" customHeight="1" x14ac:dyDescent="0.25">
      <c r="A669" s="5">
        <f t="shared" si="106"/>
        <v>643</v>
      </c>
      <c r="B669" s="23">
        <f t="shared" si="106"/>
        <v>127</v>
      </c>
      <c r="C669" s="3" t="s">
        <v>104</v>
      </c>
      <c r="D669" s="3" t="s">
        <v>508</v>
      </c>
      <c r="E669" s="6">
        <v>1989</v>
      </c>
      <c r="F669" s="6">
        <v>1989</v>
      </c>
      <c r="G669" s="6" t="s">
        <v>65</v>
      </c>
      <c r="H669" s="6">
        <v>2</v>
      </c>
      <c r="I669" s="6">
        <v>2</v>
      </c>
      <c r="J669" s="29">
        <v>938</v>
      </c>
      <c r="K669" s="29">
        <v>842.4</v>
      </c>
      <c r="L669" s="29">
        <v>0</v>
      </c>
      <c r="M669" s="7">
        <v>37</v>
      </c>
      <c r="N669" s="27">
        <f t="shared" si="103"/>
        <v>15639888.879999999</v>
      </c>
      <c r="O669" s="21"/>
      <c r="P669" s="1">
        <v>14872541.243106473</v>
      </c>
      <c r="Q669" s="1"/>
      <c r="R669" s="1">
        <v>200243.95280000003</v>
      </c>
      <c r="S669" s="1">
        <v>567103.68409352563</v>
      </c>
      <c r="T669" s="29"/>
      <c r="U669" s="1">
        <f t="shared" ref="U669:V687" si="107">$N669/($K669+$L669)</f>
        <v>18565.869990503325</v>
      </c>
      <c r="V669" s="1">
        <f t="shared" si="107"/>
        <v>18565.869990503325</v>
      </c>
      <c r="W669" s="8">
        <v>2021</v>
      </c>
      <c r="X669" s="107"/>
      <c r="AD669" s="28">
        <f>+'Прил 2 оконч'!E669-'Приложение №1'!N669</f>
        <v>0</v>
      </c>
    </row>
    <row r="670" spans="1:30" ht="15" customHeight="1" x14ac:dyDescent="0.25">
      <c r="A670" s="5">
        <f t="shared" si="106"/>
        <v>644</v>
      </c>
      <c r="B670" s="23">
        <f t="shared" si="106"/>
        <v>128</v>
      </c>
      <c r="C670" s="3" t="s">
        <v>104</v>
      </c>
      <c r="D670" s="3" t="s">
        <v>509</v>
      </c>
      <c r="E670" s="6">
        <v>1972</v>
      </c>
      <c r="F670" s="6">
        <v>2013</v>
      </c>
      <c r="G670" s="6" t="s">
        <v>62</v>
      </c>
      <c r="H670" s="6">
        <v>4</v>
      </c>
      <c r="I670" s="6">
        <v>4</v>
      </c>
      <c r="J670" s="29">
        <v>4697.3599999999997</v>
      </c>
      <c r="K670" s="29">
        <v>3466.1</v>
      </c>
      <c r="L670" s="29">
        <v>0</v>
      </c>
      <c r="M670" s="7">
        <v>140</v>
      </c>
      <c r="N670" s="27">
        <f t="shared" si="103"/>
        <v>10605893.634199994</v>
      </c>
      <c r="O670" s="21"/>
      <c r="P670" s="1">
        <f>7146554.01388832-20857.0158</f>
        <v>7125696.9980883198</v>
      </c>
      <c r="Q670" s="1"/>
      <c r="R670" s="1">
        <v>279651.88020000001</v>
      </c>
      <c r="S670" s="1">
        <v>3200544.7559116748</v>
      </c>
      <c r="T670" s="1"/>
      <c r="U670" s="1">
        <f t="shared" si="107"/>
        <v>3059.8925692276603</v>
      </c>
      <c r="V670" s="1">
        <f t="shared" si="107"/>
        <v>3059.8925692276603</v>
      </c>
      <c r="W670" s="8">
        <v>2021</v>
      </c>
      <c r="X670" s="107"/>
      <c r="AD670" s="28">
        <f>+'Прил 2 оконч'!E670-'Приложение №1'!N670</f>
        <v>-2.3992732167243958E-5</v>
      </c>
    </row>
    <row r="671" spans="1:30" ht="15" customHeight="1" x14ac:dyDescent="0.25">
      <c r="A671" s="5">
        <f t="shared" si="106"/>
        <v>645</v>
      </c>
      <c r="B671" s="23">
        <f t="shared" si="106"/>
        <v>129</v>
      </c>
      <c r="C671" s="3" t="s">
        <v>104</v>
      </c>
      <c r="D671" s="3" t="s">
        <v>510</v>
      </c>
      <c r="E671" s="6">
        <v>1971</v>
      </c>
      <c r="F671" s="6">
        <v>2013</v>
      </c>
      <c r="G671" s="6" t="s">
        <v>62</v>
      </c>
      <c r="H671" s="6">
        <v>4</v>
      </c>
      <c r="I671" s="6">
        <v>4</v>
      </c>
      <c r="J671" s="29">
        <v>4741.46</v>
      </c>
      <c r="K671" s="29">
        <v>3510.2</v>
      </c>
      <c r="L671" s="29">
        <v>0</v>
      </c>
      <c r="M671" s="7">
        <v>145</v>
      </c>
      <c r="N671" s="27">
        <f t="shared" si="103"/>
        <v>10756408.1642</v>
      </c>
      <c r="O671" s="21"/>
      <c r="P671" s="1">
        <f>7237481.3-5549.1158</f>
        <v>7231932.1842</v>
      </c>
      <c r="Q671" s="1"/>
      <c r="R671" s="1">
        <v>303289.71940000006</v>
      </c>
      <c r="S671" s="1">
        <v>3221186.2606000006</v>
      </c>
      <c r="T671" s="1"/>
      <c r="U671" s="1">
        <f t="shared" si="107"/>
        <v>3064.3291448350524</v>
      </c>
      <c r="V671" s="1">
        <f t="shared" si="107"/>
        <v>3064.3291448350524</v>
      </c>
      <c r="W671" s="8">
        <v>2021</v>
      </c>
      <c r="X671" s="107"/>
      <c r="AD671" s="28">
        <f>+'Прил 2 оконч'!E671-'Приложение №1'!N671</f>
        <v>-2.4002045392990112E-5</v>
      </c>
    </row>
    <row r="672" spans="1:30" ht="15" customHeight="1" x14ac:dyDescent="0.25">
      <c r="A672" s="5">
        <f t="shared" si="106"/>
        <v>646</v>
      </c>
      <c r="B672" s="23">
        <f t="shared" si="106"/>
        <v>130</v>
      </c>
      <c r="C672" s="3" t="s">
        <v>104</v>
      </c>
      <c r="D672" s="3" t="s">
        <v>511</v>
      </c>
      <c r="E672" s="6">
        <v>1972</v>
      </c>
      <c r="F672" s="6">
        <v>2013</v>
      </c>
      <c r="G672" s="6" t="s">
        <v>62</v>
      </c>
      <c r="H672" s="6">
        <v>4</v>
      </c>
      <c r="I672" s="6">
        <v>4</v>
      </c>
      <c r="J672" s="29">
        <v>4744.0600000000004</v>
      </c>
      <c r="K672" s="29">
        <v>3512.8</v>
      </c>
      <c r="L672" s="29">
        <v>0</v>
      </c>
      <c r="M672" s="7">
        <v>131</v>
      </c>
      <c r="N672" s="27">
        <f t="shared" si="103"/>
        <v>10717070.4342</v>
      </c>
      <c r="O672" s="21"/>
      <c r="P672" s="1">
        <f>10769928.65-52858.2158</f>
        <v>10717070.4342</v>
      </c>
      <c r="Q672" s="1"/>
      <c r="R672" s="1"/>
      <c r="S672" s="1">
        <v>0</v>
      </c>
      <c r="T672" s="1"/>
      <c r="U672" s="1">
        <f t="shared" si="107"/>
        <v>3050.8626833864723</v>
      </c>
      <c r="V672" s="1">
        <f t="shared" si="107"/>
        <v>3050.8626833864723</v>
      </c>
      <c r="W672" s="8">
        <v>2021</v>
      </c>
      <c r="X672" s="107"/>
      <c r="AD672" s="28">
        <f>+'Прил 2 оконч'!E672-'Приложение №1'!N672</f>
        <v>-2.399832010269165E-5</v>
      </c>
    </row>
    <row r="673" spans="1:30" ht="15" customHeight="1" x14ac:dyDescent="0.25">
      <c r="A673" s="5">
        <f t="shared" si="106"/>
        <v>647</v>
      </c>
      <c r="B673" s="23">
        <f t="shared" si="106"/>
        <v>131</v>
      </c>
      <c r="C673" s="3" t="s">
        <v>104</v>
      </c>
      <c r="D673" s="3" t="s">
        <v>512</v>
      </c>
      <c r="E673" s="6">
        <v>1972</v>
      </c>
      <c r="F673" s="6">
        <v>2013</v>
      </c>
      <c r="G673" s="6" t="s">
        <v>62</v>
      </c>
      <c r="H673" s="6">
        <v>4</v>
      </c>
      <c r="I673" s="6">
        <v>4</v>
      </c>
      <c r="J673" s="29">
        <v>4681.66</v>
      </c>
      <c r="K673" s="29">
        <v>3450.4</v>
      </c>
      <c r="L673" s="29">
        <v>0</v>
      </c>
      <c r="M673" s="7">
        <v>142</v>
      </c>
      <c r="N673" s="27">
        <f t="shared" si="103"/>
        <v>10554632.254200002</v>
      </c>
      <c r="O673" s="21"/>
      <c r="P673" s="1">
        <f>7114183.08641956-23983.6058</f>
        <v>7090199.48061956</v>
      </c>
      <c r="Q673" s="1"/>
      <c r="R673" s="1">
        <v>278385.1728</v>
      </c>
      <c r="S673" s="1">
        <v>3186047.6007804428</v>
      </c>
      <c r="T673" s="1"/>
      <c r="U673" s="1">
        <f t="shared" si="107"/>
        <v>3058.9590349524697</v>
      </c>
      <c r="V673" s="1">
        <f t="shared" si="107"/>
        <v>3058.9590349524697</v>
      </c>
      <c r="W673" s="8">
        <v>2021</v>
      </c>
      <c r="X673" s="107"/>
      <c r="AD673" s="28">
        <f>+'Прил 2 оконч'!E673-'Приложение №1'!N673</f>
        <v>-2.4003908038139343E-5</v>
      </c>
    </row>
    <row r="674" spans="1:30" ht="15" customHeight="1" x14ac:dyDescent="0.25">
      <c r="A674" s="5">
        <f t="shared" si="106"/>
        <v>648</v>
      </c>
      <c r="B674" s="23">
        <f t="shared" si="106"/>
        <v>132</v>
      </c>
      <c r="C674" s="3" t="s">
        <v>104</v>
      </c>
      <c r="D674" s="3" t="s">
        <v>513</v>
      </c>
      <c r="E674" s="6">
        <v>1974</v>
      </c>
      <c r="F674" s="6">
        <v>2013</v>
      </c>
      <c r="G674" s="6" t="s">
        <v>50</v>
      </c>
      <c r="H674" s="6">
        <v>4</v>
      </c>
      <c r="I674" s="6">
        <v>2</v>
      </c>
      <c r="J674" s="29">
        <v>2101.6</v>
      </c>
      <c r="K674" s="29">
        <v>1783.5</v>
      </c>
      <c r="L674" s="29">
        <v>0</v>
      </c>
      <c r="M674" s="7">
        <v>60</v>
      </c>
      <c r="N674" s="27">
        <f t="shared" si="103"/>
        <v>5539943.3700000001</v>
      </c>
      <c r="O674" s="21"/>
      <c r="P674" s="1">
        <v>3773618.97</v>
      </c>
      <c r="Q674" s="1"/>
      <c r="R674" s="1">
        <v>162846.44700000004</v>
      </c>
      <c r="S674" s="1">
        <v>1603477.9529999997</v>
      </c>
      <c r="T674" s="1"/>
      <c r="U674" s="1">
        <f t="shared" si="107"/>
        <v>3106.2200000000003</v>
      </c>
      <c r="V674" s="1">
        <f t="shared" si="107"/>
        <v>3106.2200000000003</v>
      </c>
      <c r="W674" s="8">
        <v>2021</v>
      </c>
      <c r="X674" s="107"/>
      <c r="AD674" s="28">
        <f>+'Прил 2 оконч'!E674-'Приложение №1'!N674</f>
        <v>0</v>
      </c>
    </row>
    <row r="675" spans="1:30" ht="15" customHeight="1" x14ac:dyDescent="0.25">
      <c r="A675" s="5">
        <f t="shared" si="106"/>
        <v>649</v>
      </c>
      <c r="B675" s="23">
        <f t="shared" si="106"/>
        <v>133</v>
      </c>
      <c r="C675" s="3" t="s">
        <v>104</v>
      </c>
      <c r="D675" s="3" t="s">
        <v>514</v>
      </c>
      <c r="E675" s="6">
        <v>1970</v>
      </c>
      <c r="F675" s="6">
        <v>2013</v>
      </c>
      <c r="G675" s="6" t="s">
        <v>50</v>
      </c>
      <c r="H675" s="6">
        <v>4</v>
      </c>
      <c r="I675" s="6">
        <v>4</v>
      </c>
      <c r="J675" s="29">
        <v>3209.3</v>
      </c>
      <c r="K675" s="29">
        <v>2712.9</v>
      </c>
      <c r="L675" s="29">
        <v>0</v>
      </c>
      <c r="M675" s="7">
        <v>128</v>
      </c>
      <c r="N675" s="27">
        <f t="shared" si="103"/>
        <v>8384825.7977</v>
      </c>
      <c r="O675" s="21"/>
      <c r="P675" s="1">
        <f>8426864.24-42038.4423</f>
        <v>8384825.7977</v>
      </c>
      <c r="Q675" s="1"/>
      <c r="R675" s="1"/>
      <c r="S675" s="1">
        <v>0</v>
      </c>
      <c r="T675" s="1"/>
      <c r="U675" s="1">
        <f t="shared" si="107"/>
        <v>3090.724242581739</v>
      </c>
      <c r="V675" s="1">
        <f t="shared" si="107"/>
        <v>3090.724242581739</v>
      </c>
      <c r="W675" s="8">
        <v>2021</v>
      </c>
      <c r="X675" s="107"/>
      <c r="AD675" s="28">
        <f>+'Прил 2 оконч'!E675-'Приложение №1'!N675</f>
        <v>-1.7999671399593353E-5</v>
      </c>
    </row>
    <row r="676" spans="1:30" x14ac:dyDescent="0.25">
      <c r="A676" s="5">
        <f t="shared" ref="A676:B691" si="108">+A675+1</f>
        <v>650</v>
      </c>
      <c r="B676" s="23">
        <f t="shared" si="108"/>
        <v>134</v>
      </c>
      <c r="C676" s="3" t="s">
        <v>104</v>
      </c>
      <c r="D676" s="3" t="s">
        <v>515</v>
      </c>
      <c r="E676" s="6">
        <v>1972</v>
      </c>
      <c r="F676" s="6">
        <v>2013</v>
      </c>
      <c r="G676" s="6" t="s">
        <v>62</v>
      </c>
      <c r="H676" s="6">
        <v>4</v>
      </c>
      <c r="I676" s="6">
        <v>4</v>
      </c>
      <c r="J676" s="29">
        <v>4795.5600000000004</v>
      </c>
      <c r="K676" s="29">
        <v>3564.3</v>
      </c>
      <c r="L676" s="29">
        <v>0</v>
      </c>
      <c r="M676" s="7">
        <v>159</v>
      </c>
      <c r="N676" s="27">
        <f t="shared" si="103"/>
        <v>1454339.57</v>
      </c>
      <c r="O676" s="21"/>
      <c r="P676" s="1">
        <f>1641039.36-186699.79</f>
        <v>1454339.57</v>
      </c>
      <c r="Q676" s="1"/>
      <c r="R676" s="1"/>
      <c r="S676" s="1"/>
      <c r="T676" s="1"/>
      <c r="U676" s="1">
        <f t="shared" si="107"/>
        <v>408.02950649496393</v>
      </c>
      <c r="V676" s="1">
        <f t="shared" si="107"/>
        <v>408.02950649496393</v>
      </c>
      <c r="W676" s="8">
        <v>2021</v>
      </c>
      <c r="X676" s="107"/>
      <c r="AD676" s="28">
        <f>+'Прил 2 оконч'!E676-'Приложение №1'!N676</f>
        <v>0</v>
      </c>
    </row>
    <row r="677" spans="1:30" x14ac:dyDescent="0.25">
      <c r="A677" s="5">
        <f t="shared" si="108"/>
        <v>651</v>
      </c>
      <c r="B677" s="23">
        <f t="shared" si="108"/>
        <v>135</v>
      </c>
      <c r="C677" s="3" t="s">
        <v>104</v>
      </c>
      <c r="D677" s="3" t="s">
        <v>516</v>
      </c>
      <c r="E677" s="6">
        <v>1973</v>
      </c>
      <c r="F677" s="6">
        <v>2013</v>
      </c>
      <c r="G677" s="6" t="s">
        <v>62</v>
      </c>
      <c r="H677" s="6">
        <v>4</v>
      </c>
      <c r="I677" s="6">
        <v>4</v>
      </c>
      <c r="J677" s="29">
        <v>4678.76</v>
      </c>
      <c r="K677" s="29">
        <v>3447.5</v>
      </c>
      <c r="L677" s="29">
        <v>0</v>
      </c>
      <c r="M677" s="7">
        <v>168</v>
      </c>
      <c r="N677" s="27">
        <f t="shared" si="103"/>
        <v>1494080.68</v>
      </c>
      <c r="O677" s="21"/>
      <c r="P677" s="1">
        <f>1587263.48-93182.8</f>
        <v>1494080.68</v>
      </c>
      <c r="Q677" s="1"/>
      <c r="R677" s="1"/>
      <c r="S677" s="1"/>
      <c r="T677" s="1"/>
      <c r="U677" s="1">
        <f t="shared" si="107"/>
        <v>433.38090790427844</v>
      </c>
      <c r="V677" s="1">
        <f t="shared" si="107"/>
        <v>433.38090790427844</v>
      </c>
      <c r="W677" s="8">
        <v>2021</v>
      </c>
      <c r="X677" s="107"/>
      <c r="AD677" s="28">
        <f>+'Прил 2 оконч'!E677-'Приложение №1'!N677</f>
        <v>0</v>
      </c>
    </row>
    <row r="678" spans="1:30" ht="15" customHeight="1" x14ac:dyDescent="0.25">
      <c r="A678" s="5">
        <f t="shared" si="108"/>
        <v>652</v>
      </c>
      <c r="B678" s="23">
        <f t="shared" si="108"/>
        <v>136</v>
      </c>
      <c r="C678" s="3" t="s">
        <v>104</v>
      </c>
      <c r="D678" s="3" t="s">
        <v>518</v>
      </c>
      <c r="E678" s="6">
        <v>1987</v>
      </c>
      <c r="F678" s="6">
        <v>1987</v>
      </c>
      <c r="G678" s="6" t="s">
        <v>65</v>
      </c>
      <c r="H678" s="6">
        <v>2</v>
      </c>
      <c r="I678" s="6">
        <v>2</v>
      </c>
      <c r="J678" s="29">
        <v>1084.2</v>
      </c>
      <c r="K678" s="29">
        <v>924.2</v>
      </c>
      <c r="L678" s="29">
        <v>0</v>
      </c>
      <c r="M678" s="7">
        <v>45</v>
      </c>
      <c r="N678" s="27">
        <f t="shared" si="103"/>
        <v>17158577.049999997</v>
      </c>
      <c r="O678" s="21"/>
      <c r="P678" s="1">
        <f>16319975.29+13704</f>
        <v>16333679.289999999</v>
      </c>
      <c r="Q678" s="1"/>
      <c r="R678" s="1">
        <v>202726.3224</v>
      </c>
      <c r="S678" s="1">
        <v>622171.43759999983</v>
      </c>
      <c r="T678" s="29">
        <v>0</v>
      </c>
      <c r="U678" s="1">
        <f t="shared" si="107"/>
        <v>18565.869995671928</v>
      </c>
      <c r="V678" s="1">
        <f t="shared" si="107"/>
        <v>18565.869995671928</v>
      </c>
      <c r="W678" s="8">
        <v>2021</v>
      </c>
      <c r="X678" s="107"/>
      <c r="AD678" s="28">
        <f>+'Прил 2 оконч'!E678-'Приложение №1'!N678</f>
        <v>0</v>
      </c>
    </row>
    <row r="679" spans="1:30" ht="15" customHeight="1" x14ac:dyDescent="0.25">
      <c r="A679" s="5">
        <f t="shared" si="108"/>
        <v>653</v>
      </c>
      <c r="B679" s="23">
        <f t="shared" si="108"/>
        <v>137</v>
      </c>
      <c r="C679" s="3" t="s">
        <v>104</v>
      </c>
      <c r="D679" s="3" t="s">
        <v>519</v>
      </c>
      <c r="E679" s="6">
        <v>1975</v>
      </c>
      <c r="F679" s="6">
        <v>2013</v>
      </c>
      <c r="G679" s="6" t="s">
        <v>50</v>
      </c>
      <c r="H679" s="6">
        <v>4</v>
      </c>
      <c r="I679" s="6">
        <v>4</v>
      </c>
      <c r="J679" s="29">
        <v>2483.4</v>
      </c>
      <c r="K679" s="29">
        <v>2056.6999999999998</v>
      </c>
      <c r="L679" s="29">
        <v>0</v>
      </c>
      <c r="M679" s="7">
        <v>104</v>
      </c>
      <c r="N679" s="27">
        <f t="shared" si="103"/>
        <v>33480583.040000007</v>
      </c>
      <c r="O679" s="21"/>
      <c r="P679" s="1">
        <f>26357429.57-51319.02</f>
        <v>26306110.550000001</v>
      </c>
      <c r="Q679" s="1"/>
      <c r="R679" s="1">
        <v>1317813.5693999999</v>
      </c>
      <c r="S679" s="1">
        <v>5856658.9206000026</v>
      </c>
      <c r="T679" s="1"/>
      <c r="U679" s="1">
        <f t="shared" si="107"/>
        <v>16278.787883502702</v>
      </c>
      <c r="V679" s="1">
        <f t="shared" si="107"/>
        <v>16278.787883502702</v>
      </c>
      <c r="W679" s="8">
        <v>2021</v>
      </c>
      <c r="X679" s="107"/>
      <c r="AD679" s="28">
        <f>+'Прил 2 оконч'!E679-'Приложение №1'!N679</f>
        <v>-2.9600784182548523E-4</v>
      </c>
    </row>
    <row r="680" spans="1:30" ht="15" customHeight="1" x14ac:dyDescent="0.25">
      <c r="A680" s="5">
        <f t="shared" si="108"/>
        <v>654</v>
      </c>
      <c r="B680" s="23">
        <f t="shared" si="108"/>
        <v>138</v>
      </c>
      <c r="C680" s="3" t="s">
        <v>104</v>
      </c>
      <c r="D680" s="3" t="s">
        <v>520</v>
      </c>
      <c r="E680" s="6">
        <v>1994</v>
      </c>
      <c r="F680" s="6">
        <v>2013</v>
      </c>
      <c r="G680" s="6" t="s">
        <v>50</v>
      </c>
      <c r="H680" s="6">
        <v>4</v>
      </c>
      <c r="I680" s="6">
        <v>2</v>
      </c>
      <c r="J680" s="29">
        <v>1882.24</v>
      </c>
      <c r="K680" s="29">
        <v>1732.34</v>
      </c>
      <c r="L680" s="29">
        <v>0</v>
      </c>
      <c r="M680" s="7">
        <v>61</v>
      </c>
      <c r="N680" s="27">
        <f t="shared" si="103"/>
        <v>6275488.2600000007</v>
      </c>
      <c r="O680" s="21"/>
      <c r="P680" s="1">
        <v>6275488.2600000007</v>
      </c>
      <c r="Q680" s="1"/>
      <c r="R680" s="1"/>
      <c r="S680" s="1"/>
      <c r="T680" s="1"/>
      <c r="U680" s="1">
        <f t="shared" si="107"/>
        <v>3622.5499959592235</v>
      </c>
      <c r="V680" s="1">
        <f t="shared" si="107"/>
        <v>3622.5499959592235</v>
      </c>
      <c r="W680" s="8">
        <v>2021</v>
      </c>
      <c r="X680" s="107"/>
      <c r="AD680" s="28">
        <f>+'Прил 2 оконч'!E680-'Приложение №1'!N680</f>
        <v>0</v>
      </c>
    </row>
    <row r="681" spans="1:30" ht="15" customHeight="1" x14ac:dyDescent="0.25">
      <c r="A681" s="5">
        <f t="shared" si="108"/>
        <v>655</v>
      </c>
      <c r="B681" s="23">
        <f t="shared" si="108"/>
        <v>139</v>
      </c>
      <c r="C681" s="3" t="s">
        <v>104</v>
      </c>
      <c r="D681" s="3" t="s">
        <v>521</v>
      </c>
      <c r="E681" s="6">
        <v>1985</v>
      </c>
      <c r="F681" s="6">
        <v>1985</v>
      </c>
      <c r="G681" s="6" t="s">
        <v>65</v>
      </c>
      <c r="H681" s="6">
        <v>2</v>
      </c>
      <c r="I681" s="6">
        <v>1</v>
      </c>
      <c r="J681" s="29">
        <v>591.79</v>
      </c>
      <c r="K681" s="29">
        <v>551</v>
      </c>
      <c r="L681" s="29">
        <v>0</v>
      </c>
      <c r="M681" s="7">
        <v>27</v>
      </c>
      <c r="N681" s="27">
        <f t="shared" si="103"/>
        <v>10451841.860000001</v>
      </c>
      <c r="O681" s="21"/>
      <c r="P681" s="1">
        <v>9999328.4683469422</v>
      </c>
      <c r="Q681" s="1"/>
      <c r="R681" s="1">
        <v>81580.19200000001</v>
      </c>
      <c r="S681" s="1">
        <v>370933.19965305901</v>
      </c>
      <c r="T681" s="29"/>
      <c r="U681" s="1">
        <f t="shared" si="107"/>
        <v>18968.86</v>
      </c>
      <c r="V681" s="1">
        <f t="shared" si="107"/>
        <v>18968.86</v>
      </c>
      <c r="W681" s="8">
        <v>2021</v>
      </c>
      <c r="X681" s="107"/>
      <c r="AD681" s="28">
        <f>+'Прил 2 оконч'!E681-'Приложение №1'!N681</f>
        <v>0</v>
      </c>
    </row>
    <row r="682" spans="1:30" ht="15" customHeight="1" x14ac:dyDescent="0.25">
      <c r="A682" s="5">
        <f t="shared" si="108"/>
        <v>656</v>
      </c>
      <c r="B682" s="23">
        <f t="shared" si="108"/>
        <v>140</v>
      </c>
      <c r="C682" s="3" t="s">
        <v>104</v>
      </c>
      <c r="D682" s="3" t="s">
        <v>522</v>
      </c>
      <c r="E682" s="6">
        <v>1986</v>
      </c>
      <c r="F682" s="6">
        <v>2013</v>
      </c>
      <c r="G682" s="6" t="s">
        <v>65</v>
      </c>
      <c r="H682" s="6">
        <v>2</v>
      </c>
      <c r="I682" s="6">
        <v>1</v>
      </c>
      <c r="J682" s="29">
        <v>641.5</v>
      </c>
      <c r="K682" s="29">
        <v>611.70000000000005</v>
      </c>
      <c r="L682" s="29">
        <v>0</v>
      </c>
      <c r="M682" s="7">
        <v>39</v>
      </c>
      <c r="N682" s="27">
        <f t="shared" si="103"/>
        <v>11603251.66</v>
      </c>
      <c r="O682" s="21"/>
      <c r="P682" s="1">
        <v>11052626.954630284</v>
      </c>
      <c r="Q682" s="1"/>
      <c r="R682" s="1">
        <v>138828.26740000001</v>
      </c>
      <c r="S682" s="1">
        <v>411796.4379697165</v>
      </c>
      <c r="T682" s="29"/>
      <c r="U682" s="1">
        <f t="shared" si="107"/>
        <v>18968.859996730422</v>
      </c>
      <c r="V682" s="1">
        <f t="shared" si="107"/>
        <v>18968.859996730422</v>
      </c>
      <c r="W682" s="8">
        <v>2021</v>
      </c>
      <c r="X682" s="107"/>
      <c r="AD682" s="28">
        <f>+'Прил 2 оконч'!E682-'Приложение №1'!N682</f>
        <v>0</v>
      </c>
    </row>
    <row r="683" spans="1:30" ht="15" customHeight="1" x14ac:dyDescent="0.25">
      <c r="A683" s="5">
        <f t="shared" si="108"/>
        <v>657</v>
      </c>
      <c r="B683" s="23">
        <f t="shared" si="108"/>
        <v>141</v>
      </c>
      <c r="C683" s="3" t="s">
        <v>104</v>
      </c>
      <c r="D683" s="3" t="s">
        <v>523</v>
      </c>
      <c r="E683" s="6">
        <v>1986</v>
      </c>
      <c r="F683" s="6">
        <v>2013</v>
      </c>
      <c r="G683" s="6" t="s">
        <v>65</v>
      </c>
      <c r="H683" s="6">
        <v>2</v>
      </c>
      <c r="I683" s="6">
        <v>1</v>
      </c>
      <c r="J683" s="29">
        <v>748.62</v>
      </c>
      <c r="K683" s="29">
        <v>596.22</v>
      </c>
      <c r="L683" s="29">
        <v>0</v>
      </c>
      <c r="M683" s="7">
        <v>35</v>
      </c>
      <c r="N683" s="27">
        <f t="shared" si="103"/>
        <v>11309613.699999999</v>
      </c>
      <c r="O683" s="21"/>
      <c r="P683" s="1">
        <v>10761770.5586756</v>
      </c>
      <c r="Q683" s="1"/>
      <c r="R683" s="1">
        <v>146467.84084000002</v>
      </c>
      <c r="S683" s="1">
        <v>401375.30048439902</v>
      </c>
      <c r="T683" s="29"/>
      <c r="U683" s="1">
        <f t="shared" si="107"/>
        <v>18968.859984569452</v>
      </c>
      <c r="V683" s="1">
        <f t="shared" si="107"/>
        <v>18968.859984569452</v>
      </c>
      <c r="W683" s="8">
        <v>2021</v>
      </c>
      <c r="X683" s="107"/>
      <c r="AD683" s="28">
        <f>+'Прил 2 оконч'!E683-'Приложение №1'!N683</f>
        <v>0</v>
      </c>
    </row>
    <row r="684" spans="1:30" ht="15" customHeight="1" x14ac:dyDescent="0.25">
      <c r="A684" s="5">
        <f t="shared" si="108"/>
        <v>658</v>
      </c>
      <c r="B684" s="23">
        <f t="shared" si="108"/>
        <v>142</v>
      </c>
      <c r="C684" s="3" t="s">
        <v>104</v>
      </c>
      <c r="D684" s="3" t="s">
        <v>524</v>
      </c>
      <c r="E684" s="6">
        <v>1968</v>
      </c>
      <c r="F684" s="6">
        <v>2013</v>
      </c>
      <c r="G684" s="6" t="s">
        <v>50</v>
      </c>
      <c r="H684" s="6">
        <v>4</v>
      </c>
      <c r="I684" s="6">
        <v>2</v>
      </c>
      <c r="J684" s="29">
        <v>1340.1</v>
      </c>
      <c r="K684" s="29">
        <v>1243.3</v>
      </c>
      <c r="L684" s="29">
        <v>0</v>
      </c>
      <c r="M684" s="7">
        <v>47</v>
      </c>
      <c r="N684" s="27">
        <f t="shared" si="103"/>
        <v>7345879.3543999996</v>
      </c>
      <c r="O684" s="21"/>
      <c r="P684" s="1">
        <f>6285951.64-5455.1456</f>
        <v>6280496.4943999993</v>
      </c>
      <c r="Q684" s="1"/>
      <c r="R684" s="1"/>
      <c r="S684" s="1">
        <v>1065382.8599999999</v>
      </c>
      <c r="T684" s="1"/>
      <c r="U684" s="1">
        <f t="shared" si="107"/>
        <v>5908.3723593662025</v>
      </c>
      <c r="V684" s="1">
        <f t="shared" si="107"/>
        <v>5908.3723593662025</v>
      </c>
      <c r="W684" s="8">
        <v>2021</v>
      </c>
      <c r="X684" s="107"/>
      <c r="AD684" s="28">
        <f>+'Прил 2 оконч'!E684-'Приложение №1'!N684</f>
        <v>1.2001022696495056E-5</v>
      </c>
    </row>
    <row r="685" spans="1:30" ht="15" customHeight="1" x14ac:dyDescent="0.25">
      <c r="A685" s="5">
        <f t="shared" si="108"/>
        <v>659</v>
      </c>
      <c r="B685" s="23">
        <f t="shared" si="108"/>
        <v>143</v>
      </c>
      <c r="C685" s="3" t="s">
        <v>104</v>
      </c>
      <c r="D685" s="3" t="s">
        <v>525</v>
      </c>
      <c r="E685" s="6">
        <v>1988</v>
      </c>
      <c r="F685" s="6">
        <v>2008</v>
      </c>
      <c r="G685" s="6" t="s">
        <v>65</v>
      </c>
      <c r="H685" s="6">
        <v>2</v>
      </c>
      <c r="I685" s="6">
        <v>1</v>
      </c>
      <c r="J685" s="29">
        <v>692.5</v>
      </c>
      <c r="K685" s="29">
        <v>623.29999999999995</v>
      </c>
      <c r="L685" s="29">
        <v>0</v>
      </c>
      <c r="M685" s="7">
        <v>35</v>
      </c>
      <c r="N685" s="27">
        <f t="shared" si="103"/>
        <v>9954693.1500000004</v>
      </c>
      <c r="O685" s="21"/>
      <c r="P685" s="1">
        <v>9367213.4399999995</v>
      </c>
      <c r="Q685" s="1"/>
      <c r="R685" s="1">
        <v>167874.15259999997</v>
      </c>
      <c r="S685" s="1">
        <v>419605.55740000092</v>
      </c>
      <c r="T685" s="29"/>
      <c r="U685" s="1">
        <f t="shared" si="107"/>
        <v>15970.95002406546</v>
      </c>
      <c r="V685" s="1">
        <f t="shared" si="107"/>
        <v>15970.95002406546</v>
      </c>
      <c r="W685" s="8">
        <v>2021</v>
      </c>
      <c r="X685" s="107"/>
      <c r="AD685" s="28">
        <f>+'Прил 2 оконч'!E685-'Приложение №1'!N685</f>
        <v>0</v>
      </c>
    </row>
    <row r="686" spans="1:30" ht="15" customHeight="1" x14ac:dyDescent="0.25">
      <c r="A686" s="5">
        <f t="shared" si="108"/>
        <v>660</v>
      </c>
      <c r="B686" s="23">
        <f t="shared" si="108"/>
        <v>144</v>
      </c>
      <c r="C686" s="3" t="s">
        <v>104</v>
      </c>
      <c r="D686" s="3" t="s">
        <v>526</v>
      </c>
      <c r="E686" s="6">
        <v>1973</v>
      </c>
      <c r="F686" s="6">
        <v>2011</v>
      </c>
      <c r="G686" s="6" t="s">
        <v>50</v>
      </c>
      <c r="H686" s="6">
        <v>5</v>
      </c>
      <c r="I686" s="6">
        <v>4</v>
      </c>
      <c r="J686" s="29">
        <v>3343.7</v>
      </c>
      <c r="K686" s="29">
        <v>3064.9</v>
      </c>
      <c r="L686" s="29">
        <v>0</v>
      </c>
      <c r="M686" s="7">
        <v>160</v>
      </c>
      <c r="N686" s="27">
        <f t="shared" si="103"/>
        <v>26291754.259999998</v>
      </c>
      <c r="O686" s="21"/>
      <c r="P686" s="1">
        <v>21173932.5682</v>
      </c>
      <c r="Q686" s="1"/>
      <c r="R686" s="1"/>
      <c r="S686" s="1">
        <v>5117821.6917999992</v>
      </c>
      <c r="T686" s="1"/>
      <c r="U686" s="1">
        <f t="shared" si="107"/>
        <v>8578.3399980423492</v>
      </c>
      <c r="V686" s="1">
        <f t="shared" si="107"/>
        <v>8578.3399980423492</v>
      </c>
      <c r="W686" s="8">
        <v>2021</v>
      </c>
      <c r="X686" s="107"/>
      <c r="AD686" s="28">
        <f>+'Прил 2 оконч'!E686-'Приложение №1'!N686</f>
        <v>0</v>
      </c>
    </row>
    <row r="687" spans="1:30" ht="15" customHeight="1" x14ac:dyDescent="0.25">
      <c r="A687" s="5">
        <f t="shared" si="108"/>
        <v>661</v>
      </c>
      <c r="B687" s="23">
        <f t="shared" si="108"/>
        <v>145</v>
      </c>
      <c r="C687" s="3" t="s">
        <v>104</v>
      </c>
      <c r="D687" s="3" t="s">
        <v>527</v>
      </c>
      <c r="E687" s="6">
        <v>1977</v>
      </c>
      <c r="F687" s="6">
        <v>1977</v>
      </c>
      <c r="G687" s="6" t="s">
        <v>62</v>
      </c>
      <c r="H687" s="6">
        <v>4</v>
      </c>
      <c r="I687" s="6">
        <v>4</v>
      </c>
      <c r="J687" s="29">
        <v>3973.6</v>
      </c>
      <c r="K687" s="29">
        <v>3477.1</v>
      </c>
      <c r="L687" s="29">
        <v>0</v>
      </c>
      <c r="M687" s="7">
        <v>136</v>
      </c>
      <c r="N687" s="27">
        <f t="shared" si="103"/>
        <v>32007053.210000005</v>
      </c>
      <c r="O687" s="21"/>
      <c r="P687" s="1">
        <v>32007053.210000005</v>
      </c>
      <c r="Q687" s="1"/>
      <c r="R687" s="1"/>
      <c r="S687" s="1">
        <v>0</v>
      </c>
      <c r="T687" s="1"/>
      <c r="U687" s="1">
        <f t="shared" si="107"/>
        <v>9205.1000000000022</v>
      </c>
      <c r="V687" s="1">
        <f t="shared" si="107"/>
        <v>9205.1000000000022</v>
      </c>
      <c r="W687" s="8">
        <v>2021</v>
      </c>
      <c r="X687" s="107"/>
      <c r="AD687" s="28">
        <f>+'Прил 2 оконч'!E687-'Приложение №1'!N687</f>
        <v>0</v>
      </c>
    </row>
    <row r="688" spans="1:30" ht="15" customHeight="1" x14ac:dyDescent="0.25">
      <c r="A688" s="5">
        <f t="shared" si="108"/>
        <v>662</v>
      </c>
      <c r="B688" s="23">
        <f t="shared" si="108"/>
        <v>146</v>
      </c>
      <c r="C688" s="3" t="s">
        <v>104</v>
      </c>
      <c r="D688" s="3" t="s">
        <v>528</v>
      </c>
      <c r="E688" s="6">
        <v>1973</v>
      </c>
      <c r="F688" s="6">
        <v>2013</v>
      </c>
      <c r="G688" s="6" t="s">
        <v>50</v>
      </c>
      <c r="H688" s="6">
        <v>5</v>
      </c>
      <c r="I688" s="6">
        <v>4</v>
      </c>
      <c r="J688" s="29">
        <v>2752.85</v>
      </c>
      <c r="K688" s="29">
        <v>2509.85</v>
      </c>
      <c r="L688" s="29">
        <v>0</v>
      </c>
      <c r="M688" s="7">
        <v>119</v>
      </c>
      <c r="N688" s="27">
        <f t="shared" si="103"/>
        <v>1264729.77</v>
      </c>
      <c r="O688" s="21"/>
      <c r="P688" s="1">
        <f>873022.1-836.99</f>
        <v>872185.11</v>
      </c>
      <c r="Q688" s="1"/>
      <c r="R688" s="1">
        <v>392544.66</v>
      </c>
      <c r="S688" s="1">
        <v>0</v>
      </c>
      <c r="T688" s="1"/>
      <c r="U688" s="1">
        <f t="shared" ref="U688:V703" si="109">$N688/($K688+$L688)</f>
        <v>503.90651632567688</v>
      </c>
      <c r="V688" s="1">
        <f t="shared" si="109"/>
        <v>503.90651632567688</v>
      </c>
      <c r="W688" s="8">
        <v>2021</v>
      </c>
      <c r="X688" s="107"/>
      <c r="AD688" s="28">
        <f>+'Прил 2 оконч'!E688-'Приложение №1'!N688</f>
        <v>0</v>
      </c>
    </row>
    <row r="689" spans="1:30" ht="15" customHeight="1" x14ac:dyDescent="0.25">
      <c r="A689" s="5">
        <f t="shared" si="108"/>
        <v>663</v>
      </c>
      <c r="B689" s="23">
        <f t="shared" si="108"/>
        <v>147</v>
      </c>
      <c r="C689" s="3" t="s">
        <v>104</v>
      </c>
      <c r="D689" s="3" t="s">
        <v>529</v>
      </c>
      <c r="E689" s="6">
        <v>1971</v>
      </c>
      <c r="F689" s="6">
        <v>2013</v>
      </c>
      <c r="G689" s="6" t="s">
        <v>50</v>
      </c>
      <c r="H689" s="6">
        <v>4</v>
      </c>
      <c r="I689" s="6">
        <v>4</v>
      </c>
      <c r="J689" s="29">
        <v>3003.8</v>
      </c>
      <c r="K689" s="29">
        <v>2699.8</v>
      </c>
      <c r="L689" s="29">
        <v>0</v>
      </c>
      <c r="M689" s="7">
        <v>120</v>
      </c>
      <c r="N689" s="27">
        <f t="shared" si="103"/>
        <v>21441082.737900048</v>
      </c>
      <c r="O689" s="21"/>
      <c r="P689" s="1">
        <f>13284599.3603659-172679.1121</f>
        <v>13111920.2482659</v>
      </c>
      <c r="Q689" s="1"/>
      <c r="R689" s="1">
        <v>984918.39360000007</v>
      </c>
      <c r="S689" s="1">
        <v>7344244.0960341468</v>
      </c>
      <c r="T689" s="1"/>
      <c r="U689" s="1">
        <f t="shared" si="109"/>
        <v>7941.7300310763931</v>
      </c>
      <c r="V689" s="1">
        <f t="shared" si="109"/>
        <v>7941.7300310763931</v>
      </c>
      <c r="W689" s="8">
        <v>2021</v>
      </c>
      <c r="X689" s="107"/>
      <c r="AD689" s="28">
        <f>+'Прил 2 оконч'!E689-'Приложение №1'!N689</f>
        <v>-6.0461461544036865E-6</v>
      </c>
    </row>
    <row r="690" spans="1:30" ht="15" customHeight="1" x14ac:dyDescent="0.25">
      <c r="A690" s="5">
        <f t="shared" si="108"/>
        <v>664</v>
      </c>
      <c r="B690" s="23">
        <f t="shared" si="108"/>
        <v>148</v>
      </c>
      <c r="C690" s="3" t="s">
        <v>104</v>
      </c>
      <c r="D690" s="3" t="s">
        <v>530</v>
      </c>
      <c r="E690" s="6">
        <v>1992</v>
      </c>
      <c r="F690" s="6">
        <v>2013</v>
      </c>
      <c r="G690" s="6" t="s">
        <v>62</v>
      </c>
      <c r="H690" s="6">
        <v>9</v>
      </c>
      <c r="I690" s="6">
        <v>2</v>
      </c>
      <c r="J690" s="29">
        <v>1397.1</v>
      </c>
      <c r="K690" s="29">
        <v>516</v>
      </c>
      <c r="L690" s="29">
        <v>0</v>
      </c>
      <c r="M690" s="7">
        <v>161</v>
      </c>
      <c r="N690" s="27">
        <f t="shared" si="103"/>
        <v>272117.16332236794</v>
      </c>
      <c r="O690" s="21"/>
      <c r="P690" s="1"/>
      <c r="Q690" s="29"/>
      <c r="R690" s="1">
        <v>272117.16332236794</v>
      </c>
      <c r="S690" s="1">
        <v>0</v>
      </c>
      <c r="T690" s="29"/>
      <c r="U690" s="1">
        <f t="shared" si="109"/>
        <v>527.35884364799983</v>
      </c>
      <c r="V690" s="1">
        <f t="shared" si="109"/>
        <v>527.35884364799983</v>
      </c>
      <c r="W690" s="8">
        <v>2021</v>
      </c>
      <c r="X690" s="107"/>
      <c r="AD690" s="28">
        <f>+'Прил 2 оконч'!E690-'Приложение №1'!N690</f>
        <v>0</v>
      </c>
    </row>
    <row r="691" spans="1:30" ht="15" customHeight="1" x14ac:dyDescent="0.25">
      <c r="A691" s="5">
        <f t="shared" si="108"/>
        <v>665</v>
      </c>
      <c r="B691" s="23">
        <f t="shared" si="108"/>
        <v>149</v>
      </c>
      <c r="C691" s="3" t="s">
        <v>104</v>
      </c>
      <c r="D691" s="3" t="s">
        <v>531</v>
      </c>
      <c r="E691" s="6">
        <v>1976</v>
      </c>
      <c r="F691" s="6">
        <v>2013</v>
      </c>
      <c r="G691" s="6" t="s">
        <v>62</v>
      </c>
      <c r="H691" s="6">
        <v>4</v>
      </c>
      <c r="I691" s="6">
        <v>6</v>
      </c>
      <c r="J691" s="29">
        <v>6512.4</v>
      </c>
      <c r="K691" s="29">
        <v>5062.3999999999996</v>
      </c>
      <c r="L691" s="29">
        <v>0</v>
      </c>
      <c r="M691" s="7">
        <v>192</v>
      </c>
      <c r="N691" s="27">
        <f t="shared" si="103"/>
        <v>8700949.370000001</v>
      </c>
      <c r="O691" s="21"/>
      <c r="P691" s="1">
        <v>3502892.2965824865</v>
      </c>
      <c r="Q691" s="1"/>
      <c r="R691" s="1"/>
      <c r="S691" s="1">
        <v>5198057.0734175146</v>
      </c>
      <c r="T691" s="1"/>
      <c r="U691" s="1">
        <f t="shared" si="109"/>
        <v>1718.7399988147918</v>
      </c>
      <c r="V691" s="1">
        <f t="shared" si="109"/>
        <v>1718.7399988147918</v>
      </c>
      <c r="W691" s="8">
        <v>2021</v>
      </c>
      <c r="X691" s="107"/>
      <c r="AD691" s="28">
        <f>+'Прил 2 оконч'!E691-'Приложение №1'!N691</f>
        <v>0</v>
      </c>
    </row>
    <row r="692" spans="1:30" ht="15" customHeight="1" x14ac:dyDescent="0.25">
      <c r="A692" s="5">
        <f t="shared" ref="A692:B707" si="110">+A691+1</f>
        <v>666</v>
      </c>
      <c r="B692" s="23">
        <f t="shared" si="110"/>
        <v>150</v>
      </c>
      <c r="C692" s="3" t="s">
        <v>104</v>
      </c>
      <c r="D692" s="3" t="s">
        <v>532</v>
      </c>
      <c r="E692" s="6">
        <v>1976</v>
      </c>
      <c r="F692" s="6">
        <v>2013</v>
      </c>
      <c r="G692" s="6" t="s">
        <v>50</v>
      </c>
      <c r="H692" s="6">
        <v>4</v>
      </c>
      <c r="I692" s="6">
        <v>4</v>
      </c>
      <c r="J692" s="29">
        <v>2850.8</v>
      </c>
      <c r="K692" s="29">
        <v>2595</v>
      </c>
      <c r="L692" s="29">
        <v>0</v>
      </c>
      <c r="M692" s="7">
        <v>135</v>
      </c>
      <c r="N692" s="27">
        <f t="shared" si="103"/>
        <v>19713431.555</v>
      </c>
      <c r="O692" s="21"/>
      <c r="P692" s="1">
        <f>13466069.9-128846.695</f>
        <v>13337223.205</v>
      </c>
      <c r="Q692" s="1"/>
      <c r="R692" s="1"/>
      <c r="S692" s="1">
        <v>6376208.3500000006</v>
      </c>
      <c r="T692" s="1"/>
      <c r="U692" s="1">
        <f t="shared" si="109"/>
        <v>7596.6980944123316</v>
      </c>
      <c r="V692" s="1">
        <f t="shared" si="109"/>
        <v>7596.6980944123316</v>
      </c>
      <c r="W692" s="8">
        <v>2021</v>
      </c>
      <c r="X692" s="107"/>
      <c r="AD692" s="28">
        <f>+'Прил 2 оконч'!E692-'Приложение №1'!N692</f>
        <v>2.7995556592941284E-5</v>
      </c>
    </row>
    <row r="693" spans="1:30" ht="15" customHeight="1" x14ac:dyDescent="0.25">
      <c r="A693" s="5">
        <f t="shared" si="110"/>
        <v>667</v>
      </c>
      <c r="B693" s="23">
        <f t="shared" si="110"/>
        <v>151</v>
      </c>
      <c r="C693" s="3" t="s">
        <v>104</v>
      </c>
      <c r="D693" s="3" t="s">
        <v>533</v>
      </c>
      <c r="E693" s="6">
        <v>1981</v>
      </c>
      <c r="F693" s="6">
        <v>1989</v>
      </c>
      <c r="G693" s="6" t="s">
        <v>65</v>
      </c>
      <c r="H693" s="6">
        <v>2</v>
      </c>
      <c r="I693" s="6">
        <v>2</v>
      </c>
      <c r="J693" s="29">
        <v>486.7</v>
      </c>
      <c r="K693" s="29">
        <v>417.2</v>
      </c>
      <c r="L693" s="29">
        <v>0</v>
      </c>
      <c r="M693" s="7">
        <v>27</v>
      </c>
      <c r="N693" s="27">
        <f t="shared" si="103"/>
        <v>7745680.96</v>
      </c>
      <c r="O693" s="21"/>
      <c r="P693" s="1">
        <v>7352277.0499999998</v>
      </c>
      <c r="Q693" s="1"/>
      <c r="R693" s="1">
        <v>112544.86840000001</v>
      </c>
      <c r="S693" s="1">
        <v>280859.04160000011</v>
      </c>
      <c r="T693" s="29"/>
      <c r="U693" s="1">
        <f t="shared" si="109"/>
        <v>18565.869990412273</v>
      </c>
      <c r="V693" s="1">
        <f t="shared" si="109"/>
        <v>18565.869990412273</v>
      </c>
      <c r="W693" s="8">
        <v>2021</v>
      </c>
      <c r="X693" s="107"/>
      <c r="AD693" s="28">
        <f>+'Прил 2 оконч'!E693-'Приложение №1'!N693</f>
        <v>0</v>
      </c>
    </row>
    <row r="694" spans="1:30" ht="15" customHeight="1" x14ac:dyDescent="0.25">
      <c r="A694" s="5">
        <f t="shared" si="110"/>
        <v>668</v>
      </c>
      <c r="B694" s="23">
        <f t="shared" si="110"/>
        <v>152</v>
      </c>
      <c r="C694" s="3" t="s">
        <v>104</v>
      </c>
      <c r="D694" s="3" t="s">
        <v>534</v>
      </c>
      <c r="E694" s="6">
        <v>1982</v>
      </c>
      <c r="F694" s="6">
        <v>1989</v>
      </c>
      <c r="G694" s="6" t="s">
        <v>65</v>
      </c>
      <c r="H694" s="6">
        <v>2</v>
      </c>
      <c r="I694" s="6">
        <v>1</v>
      </c>
      <c r="J694" s="29">
        <v>702.5</v>
      </c>
      <c r="K694" s="29">
        <v>637</v>
      </c>
      <c r="L694" s="29">
        <v>0</v>
      </c>
      <c r="M694" s="7">
        <v>22</v>
      </c>
      <c r="N694" s="27">
        <f t="shared" si="103"/>
        <v>11826459.190000001</v>
      </c>
      <c r="O694" s="21"/>
      <c r="P694" s="1">
        <v>11276494.130000001</v>
      </c>
      <c r="Q694" s="1"/>
      <c r="R694" s="1">
        <v>121136.664</v>
      </c>
      <c r="S694" s="1">
        <v>428828.39600000053</v>
      </c>
      <c r="T694" s="29"/>
      <c r="U694" s="1">
        <f t="shared" si="109"/>
        <v>18565.870000000003</v>
      </c>
      <c r="V694" s="1">
        <f t="shared" si="109"/>
        <v>18565.870000000003</v>
      </c>
      <c r="W694" s="8">
        <v>2021</v>
      </c>
      <c r="X694" s="107"/>
      <c r="AD694" s="28">
        <f>+'Прил 2 оконч'!E694-'Приложение №1'!N694</f>
        <v>0</v>
      </c>
    </row>
    <row r="695" spans="1:30" ht="15" customHeight="1" x14ac:dyDescent="0.25">
      <c r="A695" s="5">
        <f t="shared" si="110"/>
        <v>669</v>
      </c>
      <c r="B695" s="23">
        <f t="shared" si="110"/>
        <v>153</v>
      </c>
      <c r="C695" s="3" t="s">
        <v>104</v>
      </c>
      <c r="D695" s="3" t="s">
        <v>535</v>
      </c>
      <c r="E695" s="6">
        <v>1986</v>
      </c>
      <c r="F695" s="6">
        <v>1986</v>
      </c>
      <c r="G695" s="6" t="s">
        <v>65</v>
      </c>
      <c r="H695" s="6">
        <v>2</v>
      </c>
      <c r="I695" s="6">
        <v>2</v>
      </c>
      <c r="J695" s="29">
        <v>531.70000000000005</v>
      </c>
      <c r="K695" s="29">
        <v>492.9</v>
      </c>
      <c r="L695" s="29">
        <v>0</v>
      </c>
      <c r="M695" s="7">
        <v>38</v>
      </c>
      <c r="N695" s="27">
        <f t="shared" si="103"/>
        <v>9151117.3299999982</v>
      </c>
      <c r="O695" s="21"/>
      <c r="P695" s="1">
        <v>8725716.5999999978</v>
      </c>
      <c r="Q695" s="1"/>
      <c r="R695" s="1">
        <v>93580.453800000003</v>
      </c>
      <c r="S695" s="1">
        <v>331820.27620000043</v>
      </c>
      <c r="T695" s="29"/>
      <c r="U695" s="1">
        <f t="shared" si="109"/>
        <v>18565.870014201661</v>
      </c>
      <c r="V695" s="1">
        <f t="shared" si="109"/>
        <v>18565.870014201661</v>
      </c>
      <c r="W695" s="8">
        <v>2021</v>
      </c>
      <c r="X695" s="107"/>
      <c r="AD695" s="28">
        <f>+'Прил 2 оконч'!E695-'Приложение №1'!N695</f>
        <v>0</v>
      </c>
    </row>
    <row r="696" spans="1:30" ht="15" customHeight="1" x14ac:dyDescent="0.25">
      <c r="A696" s="5">
        <f t="shared" si="110"/>
        <v>670</v>
      </c>
      <c r="B696" s="23">
        <f t="shared" si="110"/>
        <v>154</v>
      </c>
      <c r="C696" s="3" t="s">
        <v>104</v>
      </c>
      <c r="D696" s="3" t="s">
        <v>536</v>
      </c>
      <c r="E696" s="6">
        <v>1988</v>
      </c>
      <c r="F696" s="6">
        <v>1988</v>
      </c>
      <c r="G696" s="6" t="s">
        <v>65</v>
      </c>
      <c r="H696" s="6">
        <v>2</v>
      </c>
      <c r="I696" s="6">
        <v>2</v>
      </c>
      <c r="J696" s="29">
        <v>505.6</v>
      </c>
      <c r="K696" s="29">
        <v>466.8</v>
      </c>
      <c r="L696" s="29">
        <v>0</v>
      </c>
      <c r="M696" s="7">
        <v>24</v>
      </c>
      <c r="N696" s="27">
        <f t="shared" si="103"/>
        <v>8666548.120000001</v>
      </c>
      <c r="O696" s="21"/>
      <c r="P696" s="1">
        <v>8243229.6100000013</v>
      </c>
      <c r="Q696" s="1"/>
      <c r="R696" s="1">
        <v>109068.74960000001</v>
      </c>
      <c r="S696" s="1">
        <v>314249.7603999998</v>
      </c>
      <c r="T696" s="29"/>
      <c r="U696" s="1">
        <f t="shared" si="109"/>
        <v>18565.870008568982</v>
      </c>
      <c r="V696" s="1">
        <f t="shared" si="109"/>
        <v>18565.870008568982</v>
      </c>
      <c r="W696" s="8">
        <v>2021</v>
      </c>
      <c r="X696" s="107"/>
      <c r="AD696" s="28">
        <f>+'Прил 2 оконч'!E696-'Приложение №1'!N696</f>
        <v>0</v>
      </c>
    </row>
    <row r="697" spans="1:30" ht="15" customHeight="1" x14ac:dyDescent="0.25">
      <c r="A697" s="5">
        <f t="shared" si="110"/>
        <v>671</v>
      </c>
      <c r="B697" s="23">
        <f t="shared" si="110"/>
        <v>155</v>
      </c>
      <c r="C697" s="3" t="s">
        <v>104</v>
      </c>
      <c r="D697" s="3" t="s">
        <v>537</v>
      </c>
      <c r="E697" s="6">
        <v>1986</v>
      </c>
      <c r="F697" s="6">
        <v>1986</v>
      </c>
      <c r="G697" s="6" t="s">
        <v>65</v>
      </c>
      <c r="H697" s="6">
        <v>2</v>
      </c>
      <c r="I697" s="6">
        <v>2</v>
      </c>
      <c r="J697" s="29">
        <v>414.5</v>
      </c>
      <c r="K697" s="29">
        <v>335.5</v>
      </c>
      <c r="L697" s="29">
        <v>0</v>
      </c>
      <c r="M697" s="7">
        <v>12</v>
      </c>
      <c r="N697" s="27">
        <f t="shared" si="103"/>
        <v>6228849.4099999992</v>
      </c>
      <c r="O697" s="21"/>
      <c r="P697" s="1">
        <v>5920585.75</v>
      </c>
      <c r="Q697" s="1"/>
      <c r="R697" s="1">
        <v>82405.061000000002</v>
      </c>
      <c r="S697" s="1">
        <v>225858.59899999923</v>
      </c>
      <c r="T697" s="29"/>
      <c r="U697" s="1">
        <f t="shared" si="109"/>
        <v>18565.870074515646</v>
      </c>
      <c r="V697" s="1">
        <f t="shared" si="109"/>
        <v>18565.870074515646</v>
      </c>
      <c r="W697" s="8">
        <v>2021</v>
      </c>
      <c r="X697" s="107"/>
      <c r="AD697" s="28">
        <f>+'Прил 2 оконч'!E697-'Приложение №1'!N697</f>
        <v>0</v>
      </c>
    </row>
    <row r="698" spans="1:30" ht="15" customHeight="1" x14ac:dyDescent="0.25">
      <c r="A698" s="5">
        <f t="shared" si="110"/>
        <v>672</v>
      </c>
      <c r="B698" s="23">
        <f t="shared" si="110"/>
        <v>156</v>
      </c>
      <c r="C698" s="3" t="s">
        <v>104</v>
      </c>
      <c r="D698" s="3" t="s">
        <v>538</v>
      </c>
      <c r="E698" s="6">
        <v>1983</v>
      </c>
      <c r="F698" s="6">
        <v>1985</v>
      </c>
      <c r="G698" s="6" t="s">
        <v>65</v>
      </c>
      <c r="H698" s="6">
        <v>2</v>
      </c>
      <c r="I698" s="6">
        <v>2</v>
      </c>
      <c r="J698" s="29">
        <v>1113.5999999999999</v>
      </c>
      <c r="K698" s="29">
        <v>1036.0999999999999</v>
      </c>
      <c r="L698" s="29">
        <v>0</v>
      </c>
      <c r="M698" s="7">
        <v>22</v>
      </c>
      <c r="N698" s="27">
        <f t="shared" si="103"/>
        <v>19236097.91</v>
      </c>
      <c r="O698" s="21"/>
      <c r="P698" s="1">
        <v>18416274.280000001</v>
      </c>
      <c r="Q698" s="1"/>
      <c r="R698" s="1">
        <v>122321.1142</v>
      </c>
      <c r="S698" s="1">
        <v>697502.515799999</v>
      </c>
      <c r="T698" s="29"/>
      <c r="U698" s="1">
        <f t="shared" si="109"/>
        <v>18565.870002895474</v>
      </c>
      <c r="V698" s="1">
        <f t="shared" si="109"/>
        <v>18565.870002895474</v>
      </c>
      <c r="W698" s="8">
        <v>2021</v>
      </c>
      <c r="X698" s="107"/>
      <c r="AD698" s="28">
        <f>+'Прил 2 оконч'!E698-'Приложение №1'!N698</f>
        <v>0</v>
      </c>
    </row>
    <row r="699" spans="1:30" ht="15" customHeight="1" x14ac:dyDescent="0.25">
      <c r="A699" s="5">
        <f t="shared" si="110"/>
        <v>673</v>
      </c>
      <c r="B699" s="23">
        <f t="shared" si="110"/>
        <v>157</v>
      </c>
      <c r="C699" s="3" t="s">
        <v>104</v>
      </c>
      <c r="D699" s="3" t="s">
        <v>539</v>
      </c>
      <c r="E699" s="6">
        <v>1983</v>
      </c>
      <c r="F699" s="6">
        <v>1985</v>
      </c>
      <c r="G699" s="6" t="s">
        <v>65</v>
      </c>
      <c r="H699" s="6">
        <v>2</v>
      </c>
      <c r="I699" s="6">
        <v>2</v>
      </c>
      <c r="J699" s="29">
        <v>411.8</v>
      </c>
      <c r="K699" s="29">
        <v>335.4</v>
      </c>
      <c r="L699" s="29">
        <v>0</v>
      </c>
      <c r="M699" s="7">
        <v>20</v>
      </c>
      <c r="N699" s="27">
        <f t="shared" ref="N699:N760" si="111">SUM(O699:T699)</f>
        <v>6226992.7899999991</v>
      </c>
      <c r="O699" s="21"/>
      <c r="P699" s="1">
        <v>5906144.46</v>
      </c>
      <c r="Q699" s="1"/>
      <c r="R699" s="1">
        <v>95057.04879999999</v>
      </c>
      <c r="S699" s="1">
        <v>225791.28119999915</v>
      </c>
      <c r="T699" s="29"/>
      <c r="U699" s="1">
        <f t="shared" si="109"/>
        <v>18565.869976147882</v>
      </c>
      <c r="V699" s="1">
        <f t="shared" si="109"/>
        <v>18565.869976147882</v>
      </c>
      <c r="W699" s="8">
        <v>2021</v>
      </c>
      <c r="X699" s="107"/>
      <c r="AD699" s="28">
        <f>+'Прил 2 оконч'!E699-'Приложение №1'!N699</f>
        <v>0</v>
      </c>
    </row>
    <row r="700" spans="1:30" ht="15" customHeight="1" x14ac:dyDescent="0.25">
      <c r="A700" s="5">
        <f t="shared" si="110"/>
        <v>674</v>
      </c>
      <c r="B700" s="23">
        <f t="shared" si="110"/>
        <v>158</v>
      </c>
      <c r="C700" s="3" t="s">
        <v>104</v>
      </c>
      <c r="D700" s="3" t="s">
        <v>540</v>
      </c>
      <c r="E700" s="6">
        <v>2004</v>
      </c>
      <c r="F700" s="6">
        <v>2005</v>
      </c>
      <c r="G700" s="6" t="s">
        <v>50</v>
      </c>
      <c r="H700" s="6">
        <v>7</v>
      </c>
      <c r="I700" s="6">
        <v>3</v>
      </c>
      <c r="J700" s="29">
        <v>3311.6</v>
      </c>
      <c r="K700" s="29">
        <v>2794.8</v>
      </c>
      <c r="L700" s="29">
        <v>0</v>
      </c>
      <c r="M700" s="7">
        <v>75</v>
      </c>
      <c r="N700" s="27">
        <f t="shared" si="111"/>
        <v>6068209.5</v>
      </c>
      <c r="O700" s="21"/>
      <c r="P700" s="1">
        <v>1713873.6500000004</v>
      </c>
      <c r="Q700" s="1"/>
      <c r="R700" s="1">
        <v>563572.96</v>
      </c>
      <c r="S700" s="1">
        <v>3790762.8899999997</v>
      </c>
      <c r="T700" s="29"/>
      <c r="U700" s="1">
        <f t="shared" si="109"/>
        <v>2171.25</v>
      </c>
      <c r="V700" s="1">
        <f t="shared" si="109"/>
        <v>2171.25</v>
      </c>
      <c r="W700" s="8">
        <v>2021</v>
      </c>
      <c r="X700" s="107"/>
      <c r="AD700" s="28">
        <f>+'Прил 2 оконч'!E700-'Приложение №1'!N700</f>
        <v>0</v>
      </c>
    </row>
    <row r="701" spans="1:30" ht="15" customHeight="1" x14ac:dyDescent="0.25">
      <c r="A701" s="5">
        <f t="shared" si="110"/>
        <v>675</v>
      </c>
      <c r="B701" s="23">
        <f t="shared" si="110"/>
        <v>159</v>
      </c>
      <c r="C701" s="3" t="s">
        <v>104</v>
      </c>
      <c r="D701" s="3" t="s">
        <v>541</v>
      </c>
      <c r="E701" s="6">
        <v>1968</v>
      </c>
      <c r="F701" s="6">
        <v>2013</v>
      </c>
      <c r="G701" s="6" t="s">
        <v>62</v>
      </c>
      <c r="H701" s="6">
        <v>4</v>
      </c>
      <c r="I701" s="6">
        <v>4</v>
      </c>
      <c r="J701" s="29">
        <v>1627.9</v>
      </c>
      <c r="K701" s="29">
        <v>1480.7</v>
      </c>
      <c r="L701" s="29">
        <v>0</v>
      </c>
      <c r="M701" s="7">
        <v>80</v>
      </c>
      <c r="N701" s="27">
        <f t="shared" si="111"/>
        <v>670440.25</v>
      </c>
      <c r="O701" s="21"/>
      <c r="P701" s="1">
        <f>431533.14-11288.84</f>
        <v>420244.3</v>
      </c>
      <c r="Q701" s="1"/>
      <c r="R701" s="1">
        <v>250195.95</v>
      </c>
      <c r="S701" s="1">
        <v>0</v>
      </c>
      <c r="T701" s="1"/>
      <c r="U701" s="1">
        <f t="shared" si="109"/>
        <v>452.78601337205373</v>
      </c>
      <c r="V701" s="1">
        <f t="shared" si="109"/>
        <v>452.78601337205373</v>
      </c>
      <c r="W701" s="8">
        <v>2021</v>
      </c>
      <c r="X701" s="107"/>
      <c r="AD701" s="28">
        <f>+'Прил 2 оконч'!E701-'Приложение №1'!N701</f>
        <v>0</v>
      </c>
    </row>
    <row r="702" spans="1:30" ht="15" customHeight="1" x14ac:dyDescent="0.25">
      <c r="A702" s="5">
        <f t="shared" si="110"/>
        <v>676</v>
      </c>
      <c r="B702" s="23">
        <f t="shared" si="110"/>
        <v>160</v>
      </c>
      <c r="C702" s="3" t="s">
        <v>104</v>
      </c>
      <c r="D702" s="3" t="s">
        <v>542</v>
      </c>
      <c r="E702" s="6">
        <v>1987</v>
      </c>
      <c r="F702" s="6">
        <v>1987</v>
      </c>
      <c r="G702" s="6" t="s">
        <v>65</v>
      </c>
      <c r="H702" s="6">
        <v>2</v>
      </c>
      <c r="I702" s="6">
        <v>2</v>
      </c>
      <c r="J702" s="29">
        <v>900.1</v>
      </c>
      <c r="K702" s="29">
        <v>819.4</v>
      </c>
      <c r="L702" s="29">
        <v>0</v>
      </c>
      <c r="M702" s="7">
        <v>39</v>
      </c>
      <c r="N702" s="27">
        <f t="shared" si="111"/>
        <v>15543083.879999999</v>
      </c>
      <c r="O702" s="21"/>
      <c r="P702" s="1">
        <v>14944576.09</v>
      </c>
      <c r="Q702" s="1"/>
      <c r="R702" s="1">
        <v>46887.7068</v>
      </c>
      <c r="S702" s="1">
        <v>551620.08319999906</v>
      </c>
      <c r="T702" s="29"/>
      <c r="U702" s="1">
        <f t="shared" si="109"/>
        <v>18968.859995118379</v>
      </c>
      <c r="V702" s="1">
        <f t="shared" si="109"/>
        <v>18968.859995118379</v>
      </c>
      <c r="W702" s="8">
        <v>2021</v>
      </c>
      <c r="X702" s="107"/>
      <c r="AD702" s="28">
        <f>+'Прил 2 оконч'!E702-'Приложение №1'!N702</f>
        <v>0</v>
      </c>
    </row>
    <row r="703" spans="1:30" ht="15" customHeight="1" x14ac:dyDescent="0.25">
      <c r="A703" s="5">
        <f t="shared" si="110"/>
        <v>677</v>
      </c>
      <c r="B703" s="23">
        <f t="shared" si="110"/>
        <v>161</v>
      </c>
      <c r="C703" s="3" t="s">
        <v>104</v>
      </c>
      <c r="D703" s="3" t="s">
        <v>543</v>
      </c>
      <c r="E703" s="6">
        <v>1985</v>
      </c>
      <c r="F703" s="6">
        <v>1985</v>
      </c>
      <c r="G703" s="6" t="s">
        <v>65</v>
      </c>
      <c r="H703" s="6">
        <v>2</v>
      </c>
      <c r="I703" s="6">
        <v>1</v>
      </c>
      <c r="J703" s="29">
        <v>650.20000000000005</v>
      </c>
      <c r="K703" s="29">
        <v>611.5</v>
      </c>
      <c r="L703" s="29">
        <v>0</v>
      </c>
      <c r="M703" s="7">
        <v>27</v>
      </c>
      <c r="N703" s="27">
        <f t="shared" si="111"/>
        <v>11599457.919999998</v>
      </c>
      <c r="O703" s="21"/>
      <c r="P703" s="1">
        <v>11025353.929999998</v>
      </c>
      <c r="Q703" s="1"/>
      <c r="R703" s="1">
        <v>162442.193</v>
      </c>
      <c r="S703" s="1">
        <v>411661.79700000025</v>
      </c>
      <c r="T703" s="29"/>
      <c r="U703" s="1">
        <f t="shared" si="109"/>
        <v>18968.860049059687</v>
      </c>
      <c r="V703" s="1">
        <f t="shared" si="109"/>
        <v>18968.860049059687</v>
      </c>
      <c r="W703" s="8">
        <v>2021</v>
      </c>
      <c r="X703" s="107"/>
      <c r="AD703" s="28">
        <f>+'Прил 2 оконч'!E703-'Приложение №1'!N703</f>
        <v>0</v>
      </c>
    </row>
    <row r="704" spans="1:30" ht="15" customHeight="1" x14ac:dyDescent="0.25">
      <c r="A704" s="5">
        <f t="shared" si="110"/>
        <v>678</v>
      </c>
      <c r="B704" s="23">
        <f t="shared" si="110"/>
        <v>162</v>
      </c>
      <c r="C704" s="3" t="s">
        <v>104</v>
      </c>
      <c r="D704" s="3" t="s">
        <v>544</v>
      </c>
      <c r="E704" s="6">
        <v>1994</v>
      </c>
      <c r="F704" s="6">
        <v>2012</v>
      </c>
      <c r="G704" s="6" t="s">
        <v>50</v>
      </c>
      <c r="H704" s="6">
        <v>5</v>
      </c>
      <c r="I704" s="6">
        <v>4</v>
      </c>
      <c r="J704" s="29">
        <v>3361.6</v>
      </c>
      <c r="K704" s="29">
        <v>3048.1</v>
      </c>
      <c r="L704" s="29">
        <v>0</v>
      </c>
      <c r="M704" s="7">
        <v>127</v>
      </c>
      <c r="N704" s="27">
        <f t="shared" si="111"/>
        <v>7931095.2400000002</v>
      </c>
      <c r="O704" s="21"/>
      <c r="P704" s="1">
        <v>5389077.1394022191</v>
      </c>
      <c r="Q704" s="1"/>
      <c r="R704" s="1">
        <v>1069321.6742</v>
      </c>
      <c r="S704" s="1">
        <v>1472696.4263977811</v>
      </c>
      <c r="T704" s="1"/>
      <c r="U704" s="1">
        <f t="shared" ref="U704:V762" si="112">$N704/($K704+$L704)</f>
        <v>2601.9800006561468</v>
      </c>
      <c r="V704" s="1">
        <f t="shared" si="112"/>
        <v>2601.9800006561468</v>
      </c>
      <c r="W704" s="8">
        <v>2021</v>
      </c>
      <c r="X704" s="107"/>
      <c r="AD704" s="28">
        <f>+'Прил 2 оконч'!E704-'Приложение №1'!N704</f>
        <v>0</v>
      </c>
    </row>
    <row r="705" spans="1:30" ht="15" customHeight="1" x14ac:dyDescent="0.25">
      <c r="A705" s="5">
        <f t="shared" si="110"/>
        <v>679</v>
      </c>
      <c r="B705" s="23">
        <f t="shared" si="110"/>
        <v>163</v>
      </c>
      <c r="C705" s="3" t="s">
        <v>104</v>
      </c>
      <c r="D705" s="3" t="s">
        <v>546</v>
      </c>
      <c r="E705" s="6">
        <v>1987</v>
      </c>
      <c r="F705" s="6">
        <v>1987</v>
      </c>
      <c r="G705" s="6" t="s">
        <v>65</v>
      </c>
      <c r="H705" s="6">
        <v>2</v>
      </c>
      <c r="I705" s="6">
        <v>2</v>
      </c>
      <c r="J705" s="29">
        <v>757.9</v>
      </c>
      <c r="K705" s="29">
        <v>723.5</v>
      </c>
      <c r="L705" s="29">
        <v>0</v>
      </c>
      <c r="M705" s="7">
        <v>31</v>
      </c>
      <c r="N705" s="27">
        <f t="shared" si="111"/>
        <v>13432406.970000003</v>
      </c>
      <c r="O705" s="21"/>
      <c r="P705" s="1">
        <v>12828226.800000001</v>
      </c>
      <c r="Q705" s="1"/>
      <c r="R705" s="1">
        <v>117119.967</v>
      </c>
      <c r="S705" s="1">
        <v>487060.20300000178</v>
      </c>
      <c r="T705" s="29"/>
      <c r="U705" s="1">
        <f t="shared" si="112"/>
        <v>18565.870034554253</v>
      </c>
      <c r="V705" s="1">
        <f t="shared" si="112"/>
        <v>18565.870034554253</v>
      </c>
      <c r="W705" s="8">
        <v>2021</v>
      </c>
      <c r="X705" s="107"/>
      <c r="AD705" s="28">
        <f>+'Прил 2 оконч'!E705-'Приложение №1'!N705</f>
        <v>0</v>
      </c>
    </row>
    <row r="706" spans="1:30" ht="15" customHeight="1" x14ac:dyDescent="0.25">
      <c r="A706" s="5">
        <f t="shared" si="110"/>
        <v>680</v>
      </c>
      <c r="B706" s="23">
        <f t="shared" si="110"/>
        <v>164</v>
      </c>
      <c r="C706" s="3" t="s">
        <v>104</v>
      </c>
      <c r="D706" s="3" t="s">
        <v>547</v>
      </c>
      <c r="E706" s="6">
        <v>1977</v>
      </c>
      <c r="F706" s="6">
        <v>2013</v>
      </c>
      <c r="G706" s="6" t="s">
        <v>50</v>
      </c>
      <c r="H706" s="6">
        <v>9</v>
      </c>
      <c r="I706" s="6">
        <v>1</v>
      </c>
      <c r="J706" s="29">
        <v>2365.9899999999998</v>
      </c>
      <c r="K706" s="29">
        <v>1903.9</v>
      </c>
      <c r="L706" s="29">
        <v>0</v>
      </c>
      <c r="M706" s="7">
        <v>70</v>
      </c>
      <c r="N706" s="27">
        <f t="shared" si="111"/>
        <v>26854433.359999992</v>
      </c>
      <c r="O706" s="21"/>
      <c r="P706" s="1">
        <v>19605046.867199995</v>
      </c>
      <c r="Q706" s="1"/>
      <c r="R706" s="1"/>
      <c r="S706" s="1">
        <v>7249386.4927999992</v>
      </c>
      <c r="T706" s="29"/>
      <c r="U706" s="1">
        <f t="shared" si="112"/>
        <v>14104.960008403797</v>
      </c>
      <c r="V706" s="1">
        <f t="shared" si="112"/>
        <v>14104.960008403797</v>
      </c>
      <c r="W706" s="8">
        <v>2021</v>
      </c>
      <c r="X706" s="107"/>
      <c r="AD706" s="28">
        <f>+'Прил 2 оконч'!E706-'Приложение №1'!N706</f>
        <v>0</v>
      </c>
    </row>
    <row r="707" spans="1:30" ht="15" customHeight="1" x14ac:dyDescent="0.25">
      <c r="A707" s="5">
        <f t="shared" si="110"/>
        <v>681</v>
      </c>
      <c r="B707" s="23">
        <f t="shared" si="110"/>
        <v>165</v>
      </c>
      <c r="C707" s="3" t="s">
        <v>104</v>
      </c>
      <c r="D707" s="3" t="s">
        <v>548</v>
      </c>
      <c r="E707" s="6">
        <v>1977</v>
      </c>
      <c r="F707" s="6">
        <v>2013</v>
      </c>
      <c r="G707" s="6" t="s">
        <v>50</v>
      </c>
      <c r="H707" s="6">
        <v>9</v>
      </c>
      <c r="I707" s="6">
        <v>1</v>
      </c>
      <c r="J707" s="29">
        <v>2366.89</v>
      </c>
      <c r="K707" s="29">
        <v>1904.8</v>
      </c>
      <c r="L707" s="29">
        <v>0</v>
      </c>
      <c r="M707" s="7">
        <v>59</v>
      </c>
      <c r="N707" s="27">
        <f t="shared" si="111"/>
        <v>28541976.041199997</v>
      </c>
      <c r="O707" s="21"/>
      <c r="P707" s="1">
        <f>21152236.09-38957.4688</f>
        <v>21113278.621199999</v>
      </c>
      <c r="Q707" s="1"/>
      <c r="R707" s="1">
        <v>228553.41959999994</v>
      </c>
      <c r="S707" s="1">
        <v>7200144.0003999993</v>
      </c>
      <c r="T707" s="29"/>
      <c r="U707" s="1">
        <f t="shared" si="112"/>
        <v>14984.23773687526</v>
      </c>
      <c r="V707" s="1">
        <f t="shared" si="112"/>
        <v>14984.23773687526</v>
      </c>
      <c r="W707" s="8">
        <v>2021</v>
      </c>
      <c r="X707" s="107"/>
      <c r="AD707" s="28">
        <f>+'Прил 2 оконч'!E707-'Приложение №1'!N707</f>
        <v>4.6007335186004639E-5</v>
      </c>
    </row>
    <row r="708" spans="1:30" ht="15" customHeight="1" x14ac:dyDescent="0.25">
      <c r="A708" s="5">
        <f t="shared" ref="A708:B720" si="113">+A707+1</f>
        <v>682</v>
      </c>
      <c r="B708" s="23">
        <f t="shared" si="113"/>
        <v>166</v>
      </c>
      <c r="C708" s="3" t="s">
        <v>104</v>
      </c>
      <c r="D708" s="3" t="s">
        <v>549</v>
      </c>
      <c r="E708" s="6">
        <v>1964</v>
      </c>
      <c r="F708" s="6">
        <v>2016</v>
      </c>
      <c r="G708" s="6" t="s">
        <v>50</v>
      </c>
      <c r="H708" s="6">
        <v>4</v>
      </c>
      <c r="I708" s="6">
        <v>4</v>
      </c>
      <c r="J708" s="29">
        <v>2622.1</v>
      </c>
      <c r="K708" s="29">
        <v>2437.3000000000002</v>
      </c>
      <c r="L708" s="29">
        <v>0</v>
      </c>
      <c r="M708" s="7">
        <v>107</v>
      </c>
      <c r="N708" s="27">
        <f t="shared" si="111"/>
        <v>1186752.2000000002</v>
      </c>
      <c r="O708" s="21"/>
      <c r="P708" s="1">
        <f>847786.43-42231.95</f>
        <v>805554.4800000001</v>
      </c>
      <c r="Q708" s="1"/>
      <c r="R708" s="1">
        <v>381197.72</v>
      </c>
      <c r="S708" s="1">
        <v>0</v>
      </c>
      <c r="T708" s="1"/>
      <c r="U708" s="1">
        <f t="shared" si="112"/>
        <v>486.91264924301487</v>
      </c>
      <c r="V708" s="1">
        <f t="shared" si="112"/>
        <v>486.91264924301487</v>
      </c>
      <c r="W708" s="8">
        <v>2021</v>
      </c>
      <c r="X708" s="107"/>
      <c r="AD708" s="28">
        <f>+'Прил 2 оконч'!E708-'Приложение №1'!N708</f>
        <v>0</v>
      </c>
    </row>
    <row r="709" spans="1:30" ht="15" customHeight="1" x14ac:dyDescent="0.25">
      <c r="A709" s="5">
        <f t="shared" si="113"/>
        <v>683</v>
      </c>
      <c r="B709" s="23">
        <f t="shared" si="113"/>
        <v>167</v>
      </c>
      <c r="C709" s="3" t="s">
        <v>104</v>
      </c>
      <c r="D709" s="3" t="s">
        <v>552</v>
      </c>
      <c r="E709" s="6">
        <v>1977</v>
      </c>
      <c r="F709" s="6">
        <v>2013</v>
      </c>
      <c r="G709" s="6" t="s">
        <v>62</v>
      </c>
      <c r="H709" s="6">
        <v>4</v>
      </c>
      <c r="I709" s="6">
        <v>4</v>
      </c>
      <c r="J709" s="29">
        <v>3912.5</v>
      </c>
      <c r="K709" s="29">
        <v>3429.3</v>
      </c>
      <c r="L709" s="29">
        <v>0</v>
      </c>
      <c r="M709" s="7">
        <v>156</v>
      </c>
      <c r="N709" s="27">
        <f t="shared" si="111"/>
        <v>36417108.420000002</v>
      </c>
      <c r="O709" s="21"/>
      <c r="P709" s="1">
        <v>27058935.003800005</v>
      </c>
      <c r="Q709" s="1"/>
      <c r="R709" s="1"/>
      <c r="S709" s="1">
        <v>9358173.4161999989</v>
      </c>
      <c r="T709" s="1"/>
      <c r="U709" s="1">
        <f t="shared" si="112"/>
        <v>10619.4</v>
      </c>
      <c r="V709" s="1">
        <f t="shared" si="112"/>
        <v>10619.4</v>
      </c>
      <c r="W709" s="8">
        <v>2021</v>
      </c>
      <c r="X709" s="107"/>
      <c r="AD709" s="28">
        <f>+'Прил 2 оконч'!E709-'Приложение №1'!N709</f>
        <v>0</v>
      </c>
    </row>
    <row r="710" spans="1:30" ht="15" customHeight="1" x14ac:dyDescent="0.25">
      <c r="A710" s="5">
        <f t="shared" si="113"/>
        <v>684</v>
      </c>
      <c r="B710" s="23">
        <f t="shared" si="113"/>
        <v>168</v>
      </c>
      <c r="C710" s="3" t="s">
        <v>104</v>
      </c>
      <c r="D710" s="3" t="s">
        <v>553</v>
      </c>
      <c r="E710" s="6">
        <v>1977</v>
      </c>
      <c r="F710" s="6">
        <v>2013</v>
      </c>
      <c r="G710" s="6" t="s">
        <v>50</v>
      </c>
      <c r="H710" s="6">
        <v>9</v>
      </c>
      <c r="I710" s="6">
        <v>1</v>
      </c>
      <c r="J710" s="29">
        <v>2362.6</v>
      </c>
      <c r="K710" s="29">
        <v>1901.6</v>
      </c>
      <c r="L710" s="29">
        <v>0</v>
      </c>
      <c r="M710" s="7">
        <v>72</v>
      </c>
      <c r="N710" s="27">
        <f t="shared" si="111"/>
        <v>28501175.670000002</v>
      </c>
      <c r="O710" s="21"/>
      <c r="P710" s="1">
        <f>21032753.06-31742.83</f>
        <v>21001010.23</v>
      </c>
      <c r="Q710" s="1"/>
      <c r="R710" s="1">
        <v>312117.43999999994</v>
      </c>
      <c r="S710" s="1">
        <v>7188048</v>
      </c>
      <c r="T710" s="29"/>
      <c r="U710" s="1">
        <f t="shared" si="112"/>
        <v>14987.997302271773</v>
      </c>
      <c r="V710" s="1">
        <f t="shared" si="112"/>
        <v>14987.997302271773</v>
      </c>
      <c r="W710" s="8">
        <v>2021</v>
      </c>
      <c r="X710" s="107"/>
      <c r="AD710" s="28">
        <f>+'Прил 2 оконч'!E710-'Приложение №1'!N710</f>
        <v>3.8799643516540527E-4</v>
      </c>
    </row>
    <row r="711" spans="1:30" ht="15" customHeight="1" x14ac:dyDescent="0.25">
      <c r="A711" s="5">
        <f t="shared" si="113"/>
        <v>685</v>
      </c>
      <c r="B711" s="23">
        <f t="shared" si="113"/>
        <v>169</v>
      </c>
      <c r="C711" s="3" t="s">
        <v>104</v>
      </c>
      <c r="D711" s="3" t="s">
        <v>554</v>
      </c>
      <c r="E711" s="6">
        <v>1995</v>
      </c>
      <c r="F711" s="6">
        <v>2013</v>
      </c>
      <c r="G711" s="6" t="s">
        <v>50</v>
      </c>
      <c r="H711" s="6">
        <v>4</v>
      </c>
      <c r="I711" s="6">
        <v>3</v>
      </c>
      <c r="J711" s="29">
        <v>1839</v>
      </c>
      <c r="K711" s="29">
        <v>1783</v>
      </c>
      <c r="L711" s="29">
        <v>0</v>
      </c>
      <c r="M711" s="7">
        <v>81</v>
      </c>
      <c r="N711" s="27">
        <f t="shared" si="111"/>
        <v>23166447.68</v>
      </c>
      <c r="O711" s="21"/>
      <c r="P711" s="1">
        <v>17481095.170000002</v>
      </c>
      <c r="Q711" s="1"/>
      <c r="R711" s="1">
        <v>608081.70600000001</v>
      </c>
      <c r="S711" s="1">
        <v>5077270.8039999995</v>
      </c>
      <c r="T711" s="1"/>
      <c r="U711" s="1">
        <f t="shared" si="112"/>
        <v>12992.96</v>
      </c>
      <c r="V711" s="1">
        <f t="shared" si="112"/>
        <v>12992.96</v>
      </c>
      <c r="W711" s="8">
        <v>2021</v>
      </c>
      <c r="X711" s="107"/>
      <c r="AD711" s="28">
        <f>+'Прил 2 оконч'!E711-'Приложение №1'!N711</f>
        <v>0</v>
      </c>
    </row>
    <row r="712" spans="1:30" ht="15" customHeight="1" x14ac:dyDescent="0.25">
      <c r="A712" s="5">
        <f t="shared" si="113"/>
        <v>686</v>
      </c>
      <c r="B712" s="23">
        <f t="shared" si="113"/>
        <v>170</v>
      </c>
      <c r="C712" s="3" t="s">
        <v>54</v>
      </c>
      <c r="D712" s="3" t="s">
        <v>555</v>
      </c>
      <c r="E712" s="6">
        <v>1966</v>
      </c>
      <c r="F712" s="6">
        <v>1966</v>
      </c>
      <c r="G712" s="6" t="s">
        <v>50</v>
      </c>
      <c r="H712" s="6">
        <v>4</v>
      </c>
      <c r="I712" s="6">
        <v>2</v>
      </c>
      <c r="J712" s="29">
        <v>1327.2</v>
      </c>
      <c r="K712" s="29">
        <v>1232.7</v>
      </c>
      <c r="L712" s="29">
        <v>0</v>
      </c>
      <c r="M712" s="7">
        <v>61</v>
      </c>
      <c r="N712" s="27">
        <f t="shared" si="111"/>
        <v>621576.65</v>
      </c>
      <c r="O712" s="21"/>
      <c r="P712" s="1">
        <v>428780.35</v>
      </c>
      <c r="Q712" s="1"/>
      <c r="R712" s="1">
        <v>192796.30000000002</v>
      </c>
      <c r="S712" s="1">
        <v>0</v>
      </c>
      <c r="T712" s="1"/>
      <c r="U712" s="1">
        <f t="shared" si="112"/>
        <v>504.24000162245477</v>
      </c>
      <c r="V712" s="1">
        <f t="shared" si="112"/>
        <v>504.24000162245477</v>
      </c>
      <c r="W712" s="8">
        <v>2021</v>
      </c>
      <c r="X712" s="107"/>
      <c r="AD712" s="28">
        <f>+'Прил 2 оконч'!E712-'Приложение №1'!N712</f>
        <v>0</v>
      </c>
    </row>
    <row r="713" spans="1:30" ht="15" customHeight="1" x14ac:dyDescent="0.25">
      <c r="A713" s="5">
        <f t="shared" si="113"/>
        <v>687</v>
      </c>
      <c r="B713" s="23">
        <f t="shared" si="113"/>
        <v>171</v>
      </c>
      <c r="C713" s="3" t="s">
        <v>179</v>
      </c>
      <c r="D713" s="3" t="s">
        <v>556</v>
      </c>
      <c r="E713" s="6">
        <v>1981</v>
      </c>
      <c r="F713" s="6">
        <v>1986</v>
      </c>
      <c r="G713" s="6" t="s">
        <v>65</v>
      </c>
      <c r="H713" s="6">
        <v>2</v>
      </c>
      <c r="I713" s="6">
        <v>2</v>
      </c>
      <c r="J713" s="29">
        <v>535</v>
      </c>
      <c r="K713" s="29">
        <v>494.6</v>
      </c>
      <c r="L713" s="29">
        <v>0</v>
      </c>
      <c r="M713" s="7">
        <v>29</v>
      </c>
      <c r="N713" s="27">
        <f t="shared" si="111"/>
        <v>2022251.24</v>
      </c>
      <c r="O713" s="21"/>
      <c r="P713" s="1">
        <v>1556616.3299999998</v>
      </c>
      <c r="Q713" s="1"/>
      <c r="R713" s="1">
        <v>132670.1912</v>
      </c>
      <c r="S713" s="1">
        <v>332964.71880000015</v>
      </c>
      <c r="T713" s="29"/>
      <c r="U713" s="1">
        <f t="shared" si="112"/>
        <v>4088.6600080873432</v>
      </c>
      <c r="V713" s="1">
        <f t="shared" si="112"/>
        <v>4088.6600080873432</v>
      </c>
      <c r="W713" s="8">
        <v>2021</v>
      </c>
      <c r="X713" s="107"/>
      <c r="AD713" s="28">
        <f>+'Прил 2 оконч'!E713-'Приложение №1'!N713</f>
        <v>0</v>
      </c>
    </row>
    <row r="714" spans="1:30" ht="15" customHeight="1" x14ac:dyDescent="0.25">
      <c r="A714" s="5">
        <f t="shared" si="113"/>
        <v>688</v>
      </c>
      <c r="B714" s="23">
        <f t="shared" si="113"/>
        <v>172</v>
      </c>
      <c r="C714" s="3" t="s">
        <v>179</v>
      </c>
      <c r="D714" s="3" t="s">
        <v>557</v>
      </c>
      <c r="E714" s="6">
        <v>1980</v>
      </c>
      <c r="F714" s="6">
        <v>1986</v>
      </c>
      <c r="G714" s="6" t="s">
        <v>65</v>
      </c>
      <c r="H714" s="6">
        <v>2</v>
      </c>
      <c r="I714" s="6">
        <v>1</v>
      </c>
      <c r="J714" s="29">
        <v>666.4</v>
      </c>
      <c r="K714" s="29">
        <v>634</v>
      </c>
      <c r="L714" s="29">
        <v>0</v>
      </c>
      <c r="M714" s="7">
        <v>29</v>
      </c>
      <c r="N714" s="27">
        <f t="shared" si="111"/>
        <v>6737847.6800000016</v>
      </c>
      <c r="O714" s="21"/>
      <c r="P714" s="1">
        <v>6157053.5400000028</v>
      </c>
      <c r="Q714" s="1"/>
      <c r="R714" s="1">
        <v>153985.33799999999</v>
      </c>
      <c r="S714" s="1">
        <v>426808.80199999874</v>
      </c>
      <c r="T714" s="29"/>
      <c r="U714" s="1">
        <f t="shared" si="112"/>
        <v>10627.520000000002</v>
      </c>
      <c r="V714" s="1">
        <f t="shared" si="112"/>
        <v>10627.520000000002</v>
      </c>
      <c r="W714" s="8">
        <v>2021</v>
      </c>
      <c r="X714" s="107"/>
      <c r="AD714" s="28">
        <f>+'Прил 2 оконч'!E714-'Приложение №1'!N714</f>
        <v>0</v>
      </c>
    </row>
    <row r="715" spans="1:30" ht="15" customHeight="1" x14ac:dyDescent="0.25">
      <c r="A715" s="5">
        <f t="shared" si="113"/>
        <v>689</v>
      </c>
      <c r="B715" s="23">
        <f t="shared" si="113"/>
        <v>173</v>
      </c>
      <c r="C715" s="3" t="s">
        <v>179</v>
      </c>
      <c r="D715" s="3" t="s">
        <v>558</v>
      </c>
      <c r="E715" s="6">
        <v>1980</v>
      </c>
      <c r="F715" s="6">
        <v>1986</v>
      </c>
      <c r="G715" s="6" t="s">
        <v>65</v>
      </c>
      <c r="H715" s="6">
        <v>2</v>
      </c>
      <c r="I715" s="6">
        <v>2</v>
      </c>
      <c r="J715" s="29">
        <v>318.60000000000002</v>
      </c>
      <c r="K715" s="29">
        <v>292.60000000000002</v>
      </c>
      <c r="L715" s="29">
        <v>0</v>
      </c>
      <c r="M715" s="7">
        <v>5</v>
      </c>
      <c r="N715" s="27">
        <f t="shared" si="111"/>
        <v>3109612.3600000003</v>
      </c>
      <c r="O715" s="21"/>
      <c r="P715" s="1">
        <v>2842336.6100000003</v>
      </c>
      <c r="Q715" s="1"/>
      <c r="R715" s="1">
        <v>70297.427200000006</v>
      </c>
      <c r="S715" s="1">
        <v>196978.32279999999</v>
      </c>
      <c r="T715" s="29"/>
      <c r="U715" s="1">
        <f t="shared" si="112"/>
        <v>10627.520027341081</v>
      </c>
      <c r="V715" s="1">
        <f t="shared" si="112"/>
        <v>10627.520027341081</v>
      </c>
      <c r="W715" s="8">
        <v>2021</v>
      </c>
      <c r="X715" s="107"/>
      <c r="AD715" s="28">
        <f>+'Прил 2 оконч'!E715-'Приложение №1'!N715</f>
        <v>0</v>
      </c>
    </row>
    <row r="716" spans="1:30" ht="15" customHeight="1" x14ac:dyDescent="0.25">
      <c r="A716" s="5">
        <f t="shared" si="113"/>
        <v>690</v>
      </c>
      <c r="B716" s="23">
        <f t="shared" si="113"/>
        <v>174</v>
      </c>
      <c r="C716" s="3" t="s">
        <v>179</v>
      </c>
      <c r="D716" s="3" t="s">
        <v>559</v>
      </c>
      <c r="E716" s="6">
        <v>1981</v>
      </c>
      <c r="F716" s="6">
        <v>1986</v>
      </c>
      <c r="G716" s="6" t="s">
        <v>65</v>
      </c>
      <c r="H716" s="6">
        <v>2</v>
      </c>
      <c r="I716" s="6">
        <v>1</v>
      </c>
      <c r="J716" s="29">
        <v>365.2</v>
      </c>
      <c r="K716" s="29">
        <v>339.2</v>
      </c>
      <c r="L716" s="29">
        <v>0</v>
      </c>
      <c r="M716" s="7">
        <v>4</v>
      </c>
      <c r="N716" s="27">
        <f t="shared" si="111"/>
        <v>1386873.47</v>
      </c>
      <c r="O716" s="21"/>
      <c r="P716" s="1">
        <v>1067988.22</v>
      </c>
      <c r="Q716" s="1"/>
      <c r="R716" s="1">
        <v>90535.812399999995</v>
      </c>
      <c r="S716" s="1">
        <v>228349.4376</v>
      </c>
      <c r="T716" s="29"/>
      <c r="U716" s="1">
        <f t="shared" si="112"/>
        <v>4088.6599941037734</v>
      </c>
      <c r="V716" s="1">
        <f t="shared" si="112"/>
        <v>4088.6599941037734</v>
      </c>
      <c r="W716" s="8">
        <v>2021</v>
      </c>
      <c r="X716" s="107"/>
      <c r="AD716" s="28">
        <f>+'Прил 2 оконч'!E716-'Приложение №1'!N716</f>
        <v>0</v>
      </c>
    </row>
    <row r="717" spans="1:30" ht="15" customHeight="1" x14ac:dyDescent="0.25">
      <c r="A717" s="5">
        <f t="shared" si="113"/>
        <v>691</v>
      </c>
      <c r="B717" s="23">
        <f t="shared" si="113"/>
        <v>175</v>
      </c>
      <c r="C717" s="3" t="s">
        <v>179</v>
      </c>
      <c r="D717" s="3" t="s">
        <v>560</v>
      </c>
      <c r="E717" s="6">
        <v>1980</v>
      </c>
      <c r="F717" s="6">
        <v>1986</v>
      </c>
      <c r="G717" s="6" t="s">
        <v>65</v>
      </c>
      <c r="H717" s="6">
        <v>2</v>
      </c>
      <c r="I717" s="6">
        <v>3</v>
      </c>
      <c r="J717" s="29">
        <v>923.2</v>
      </c>
      <c r="K717" s="29">
        <v>891.6</v>
      </c>
      <c r="L717" s="29">
        <v>0</v>
      </c>
      <c r="M717" s="7">
        <v>23</v>
      </c>
      <c r="N717" s="27">
        <f t="shared" si="111"/>
        <v>9475496.8399999999</v>
      </c>
      <c r="O717" s="21"/>
      <c r="P717" s="1">
        <v>8626913.5800000001</v>
      </c>
      <c r="Q717" s="1"/>
      <c r="R717" s="1">
        <v>248358.13520000002</v>
      </c>
      <c r="S717" s="1">
        <v>600225.12480000069</v>
      </c>
      <c r="T717" s="29"/>
      <c r="U717" s="1">
        <f t="shared" si="112"/>
        <v>10627.520008972633</v>
      </c>
      <c r="V717" s="1">
        <f t="shared" si="112"/>
        <v>10627.520008972633</v>
      </c>
      <c r="W717" s="8">
        <v>2021</v>
      </c>
      <c r="X717" s="107"/>
      <c r="AD717" s="28">
        <f>+'Прил 2 оконч'!E717-'Приложение №1'!N717</f>
        <v>0</v>
      </c>
    </row>
    <row r="718" spans="1:30" ht="15" customHeight="1" x14ac:dyDescent="0.25">
      <c r="A718" s="5">
        <f t="shared" si="113"/>
        <v>692</v>
      </c>
      <c r="B718" s="23">
        <f t="shared" si="113"/>
        <v>176</v>
      </c>
      <c r="C718" s="3" t="s">
        <v>179</v>
      </c>
      <c r="D718" s="3" t="s">
        <v>561</v>
      </c>
      <c r="E718" s="6">
        <v>1980</v>
      </c>
      <c r="F718" s="6">
        <v>1986</v>
      </c>
      <c r="G718" s="6" t="s">
        <v>65</v>
      </c>
      <c r="H718" s="6">
        <v>2</v>
      </c>
      <c r="I718" s="6">
        <v>2</v>
      </c>
      <c r="J718" s="29">
        <v>939.2</v>
      </c>
      <c r="K718" s="29">
        <v>891.6</v>
      </c>
      <c r="L718" s="29">
        <v>0</v>
      </c>
      <c r="M718" s="7">
        <v>35</v>
      </c>
      <c r="N718" s="27">
        <f t="shared" si="111"/>
        <v>9475496.8399999999</v>
      </c>
      <c r="O718" s="21"/>
      <c r="P718" s="1">
        <v>8637524.4199999999</v>
      </c>
      <c r="Q718" s="1"/>
      <c r="R718" s="1">
        <v>237747.29519999999</v>
      </c>
      <c r="S718" s="1">
        <v>600225.12480000081</v>
      </c>
      <c r="T718" s="29"/>
      <c r="U718" s="1">
        <f t="shared" si="112"/>
        <v>10627.520008972633</v>
      </c>
      <c r="V718" s="1">
        <f t="shared" si="112"/>
        <v>10627.520008972633</v>
      </c>
      <c r="W718" s="8">
        <v>2021</v>
      </c>
      <c r="X718" s="107"/>
      <c r="AD718" s="28">
        <f>+'Прил 2 оконч'!E718-'Приложение №1'!N718</f>
        <v>0</v>
      </c>
    </row>
    <row r="719" spans="1:30" ht="15" customHeight="1" x14ac:dyDescent="0.25">
      <c r="A719" s="5">
        <f t="shared" si="113"/>
        <v>693</v>
      </c>
      <c r="B719" s="23">
        <f t="shared" si="113"/>
        <v>177</v>
      </c>
      <c r="C719" s="3" t="s">
        <v>181</v>
      </c>
      <c r="D719" s="3" t="s">
        <v>562</v>
      </c>
      <c r="E719" s="6">
        <v>1964</v>
      </c>
      <c r="F719" s="6">
        <v>2004</v>
      </c>
      <c r="G719" s="6" t="s">
        <v>65</v>
      </c>
      <c r="H719" s="6">
        <v>2</v>
      </c>
      <c r="I719" s="6">
        <v>2</v>
      </c>
      <c r="J719" s="29">
        <v>390.66</v>
      </c>
      <c r="K719" s="29">
        <v>357.06</v>
      </c>
      <c r="L719" s="29">
        <v>0</v>
      </c>
      <c r="M719" s="7">
        <v>14</v>
      </c>
      <c r="N719" s="27">
        <f t="shared" si="111"/>
        <v>2026304.7800000003</v>
      </c>
      <c r="O719" s="21"/>
      <c r="P719" s="1">
        <v>1639305.3800000008</v>
      </c>
      <c r="Q719" s="1"/>
      <c r="R719" s="1">
        <v>97058.087319999991</v>
      </c>
      <c r="S719" s="1">
        <v>289941.31267999945</v>
      </c>
      <c r="T719" s="29"/>
      <c r="U719" s="1">
        <f t="shared" si="112"/>
        <v>5674.9699770346724</v>
      </c>
      <c r="V719" s="1">
        <f t="shared" si="112"/>
        <v>5674.9699770346724</v>
      </c>
      <c r="W719" s="8">
        <v>2021</v>
      </c>
      <c r="X719" s="107"/>
      <c r="AD719" s="28">
        <f>+'Прил 2 оконч'!E719-'Приложение №1'!N719</f>
        <v>0</v>
      </c>
    </row>
    <row r="720" spans="1:30" ht="15" customHeight="1" x14ac:dyDescent="0.25">
      <c r="A720" s="5">
        <f t="shared" si="113"/>
        <v>694</v>
      </c>
      <c r="B720" s="23">
        <f t="shared" si="113"/>
        <v>178</v>
      </c>
      <c r="C720" s="3" t="s">
        <v>181</v>
      </c>
      <c r="D720" s="3" t="s">
        <v>563</v>
      </c>
      <c r="E720" s="6">
        <v>1983</v>
      </c>
      <c r="F720" s="6">
        <v>1983</v>
      </c>
      <c r="G720" s="6" t="s">
        <v>65</v>
      </c>
      <c r="H720" s="6">
        <v>2</v>
      </c>
      <c r="I720" s="6">
        <v>3</v>
      </c>
      <c r="J720" s="29">
        <v>941.94</v>
      </c>
      <c r="K720" s="29">
        <v>840.74</v>
      </c>
      <c r="L720" s="29">
        <v>0</v>
      </c>
      <c r="M720" s="7">
        <v>25</v>
      </c>
      <c r="N720" s="27">
        <f t="shared" si="111"/>
        <v>3599292.01</v>
      </c>
      <c r="O720" s="21"/>
      <c r="P720" s="1">
        <v>2855424.63</v>
      </c>
      <c r="Q720" s="1"/>
      <c r="R720" s="1">
        <v>177881.21428000001</v>
      </c>
      <c r="S720" s="1">
        <v>565986.16572000016</v>
      </c>
      <c r="T720" s="29"/>
      <c r="U720" s="1">
        <f t="shared" si="112"/>
        <v>4281.0999952422862</v>
      </c>
      <c r="V720" s="1">
        <f t="shared" si="112"/>
        <v>4281.0999952422862</v>
      </c>
      <c r="W720" s="8">
        <v>2021</v>
      </c>
      <c r="X720" s="107"/>
      <c r="AD720" s="28">
        <f>+'Прил 2 оконч'!E720-'Приложение №1'!N720</f>
        <v>0</v>
      </c>
    </row>
    <row r="721" spans="1:30" ht="15" customHeight="1" x14ac:dyDescent="0.25">
      <c r="A721" s="5">
        <f t="shared" ref="A721:A734" si="114">+A720+1</f>
        <v>695</v>
      </c>
      <c r="B721" s="23">
        <f t="shared" ref="B721:B734" si="115">+B720+1</f>
        <v>179</v>
      </c>
      <c r="C721" s="3" t="s">
        <v>181</v>
      </c>
      <c r="D721" s="3" t="s">
        <v>564</v>
      </c>
      <c r="E721" s="6">
        <v>1979</v>
      </c>
      <c r="F721" s="6">
        <v>1979</v>
      </c>
      <c r="G721" s="6" t="s">
        <v>65</v>
      </c>
      <c r="H721" s="6">
        <v>2</v>
      </c>
      <c r="I721" s="6">
        <v>2</v>
      </c>
      <c r="J721" s="29">
        <v>439.04</v>
      </c>
      <c r="K721" s="29">
        <v>386.8</v>
      </c>
      <c r="L721" s="29">
        <v>0</v>
      </c>
      <c r="M721" s="7">
        <v>22</v>
      </c>
      <c r="N721" s="27">
        <f t="shared" si="111"/>
        <v>1176421.26</v>
      </c>
      <c r="O721" s="21"/>
      <c r="P721" s="1">
        <v>821893.47216442367</v>
      </c>
      <c r="Q721" s="1"/>
      <c r="R721" s="1">
        <v>94134.029600000009</v>
      </c>
      <c r="S721" s="1">
        <v>260393.75823557633</v>
      </c>
      <c r="T721" s="29"/>
      <c r="U721" s="1">
        <f t="shared" si="112"/>
        <v>3041.4200103412618</v>
      </c>
      <c r="V721" s="1">
        <f t="shared" si="112"/>
        <v>3041.4200103412618</v>
      </c>
      <c r="W721" s="8">
        <v>2021</v>
      </c>
      <c r="X721" s="107"/>
      <c r="AD721" s="28">
        <f>+'Прил 2 оконч'!E721-'Приложение №1'!N721</f>
        <v>0</v>
      </c>
    </row>
    <row r="722" spans="1:30" ht="15" customHeight="1" x14ac:dyDescent="0.25">
      <c r="A722" s="5">
        <f t="shared" si="114"/>
        <v>696</v>
      </c>
      <c r="B722" s="23">
        <f t="shared" si="115"/>
        <v>180</v>
      </c>
      <c r="C722" s="3" t="s">
        <v>181</v>
      </c>
      <c r="D722" s="3" t="s">
        <v>565</v>
      </c>
      <c r="E722" s="6">
        <v>1960</v>
      </c>
      <c r="F722" s="6">
        <v>1990</v>
      </c>
      <c r="G722" s="6" t="s">
        <v>65</v>
      </c>
      <c r="H722" s="6">
        <v>2</v>
      </c>
      <c r="I722" s="6">
        <v>3</v>
      </c>
      <c r="J722" s="29">
        <v>674.93</v>
      </c>
      <c r="K722" s="29">
        <v>592.77</v>
      </c>
      <c r="L722" s="29">
        <v>0</v>
      </c>
      <c r="M722" s="7">
        <v>22</v>
      </c>
      <c r="N722" s="27">
        <f t="shared" si="111"/>
        <v>3363951.9799999995</v>
      </c>
      <c r="O722" s="21"/>
      <c r="P722" s="1">
        <v>2802342.8099999996</v>
      </c>
      <c r="Q722" s="1"/>
      <c r="R722" s="1">
        <v>162556.40494000001</v>
      </c>
      <c r="S722" s="1">
        <v>399052.76506000035</v>
      </c>
      <c r="T722" s="29"/>
      <c r="U722" s="1">
        <f t="shared" si="112"/>
        <v>5674.9700220996328</v>
      </c>
      <c r="V722" s="1">
        <f t="shared" si="112"/>
        <v>5674.9700220996328</v>
      </c>
      <c r="W722" s="8">
        <v>2021</v>
      </c>
      <c r="X722" s="107"/>
      <c r="AD722" s="28">
        <f>+'Прил 2 оконч'!E722-'Приложение №1'!N722</f>
        <v>0</v>
      </c>
    </row>
    <row r="723" spans="1:30" ht="15" customHeight="1" x14ac:dyDescent="0.25">
      <c r="A723" s="5">
        <f t="shared" si="114"/>
        <v>697</v>
      </c>
      <c r="B723" s="23">
        <f t="shared" si="115"/>
        <v>181</v>
      </c>
      <c r="C723" s="3" t="s">
        <v>181</v>
      </c>
      <c r="D723" s="3" t="s">
        <v>566</v>
      </c>
      <c r="E723" s="6">
        <v>1964</v>
      </c>
      <c r="F723" s="6">
        <v>1964</v>
      </c>
      <c r="G723" s="6" t="s">
        <v>50</v>
      </c>
      <c r="H723" s="6">
        <v>2</v>
      </c>
      <c r="I723" s="6">
        <v>2</v>
      </c>
      <c r="J723" s="29">
        <v>660.09</v>
      </c>
      <c r="K723" s="29">
        <v>609.62</v>
      </c>
      <c r="L723" s="29">
        <v>0</v>
      </c>
      <c r="M723" s="7">
        <v>32</v>
      </c>
      <c r="N723" s="27">
        <f t="shared" si="111"/>
        <v>4551398.5399999991</v>
      </c>
      <c r="O723" s="21"/>
      <c r="P723" s="1">
        <v>2583043.7780267852</v>
      </c>
      <c r="Q723" s="1"/>
      <c r="R723" s="1">
        <v>232400.85084</v>
      </c>
      <c r="S723" s="1">
        <v>1735953.9111332137</v>
      </c>
      <c r="T723" s="1"/>
      <c r="U723" s="1">
        <f t="shared" si="112"/>
        <v>7465.9600078737558</v>
      </c>
      <c r="V723" s="1">
        <f t="shared" si="112"/>
        <v>7465.9600078737558</v>
      </c>
      <c r="W723" s="8">
        <v>2021</v>
      </c>
      <c r="X723" s="107"/>
      <c r="AD723" s="28">
        <f>+'Прил 2 оконч'!E723-'Приложение №1'!N723</f>
        <v>0</v>
      </c>
    </row>
    <row r="724" spans="1:30" ht="15" customHeight="1" x14ac:dyDescent="0.25">
      <c r="A724" s="5">
        <f t="shared" si="114"/>
        <v>698</v>
      </c>
      <c r="B724" s="23">
        <f t="shared" si="115"/>
        <v>182</v>
      </c>
      <c r="C724" s="3" t="s">
        <v>181</v>
      </c>
      <c r="D724" s="3" t="s">
        <v>184</v>
      </c>
      <c r="E724" s="6">
        <v>1977</v>
      </c>
      <c r="F724" s="6">
        <v>1977</v>
      </c>
      <c r="G724" s="6" t="s">
        <v>65</v>
      </c>
      <c r="H724" s="6">
        <v>2</v>
      </c>
      <c r="I724" s="6">
        <v>2</v>
      </c>
      <c r="J724" s="29">
        <v>543.84</v>
      </c>
      <c r="K724" s="29">
        <v>502</v>
      </c>
      <c r="L724" s="29">
        <v>0</v>
      </c>
      <c r="M724" s="7">
        <v>23</v>
      </c>
      <c r="N724" s="27">
        <f t="shared" si="111"/>
        <v>2848834.9400000004</v>
      </c>
      <c r="O724" s="21"/>
      <c r="P724" s="1">
        <v>2482163.100000001</v>
      </c>
      <c r="Q724" s="1"/>
      <c r="R724" s="1">
        <v>28725.444</v>
      </c>
      <c r="S724" s="1">
        <v>337946.39599999937</v>
      </c>
      <c r="T724" s="29"/>
      <c r="U724" s="1">
        <f t="shared" si="112"/>
        <v>5674.9700000000012</v>
      </c>
      <c r="V724" s="1">
        <f t="shared" si="112"/>
        <v>5674.9700000000012</v>
      </c>
      <c r="W724" s="8">
        <v>2021</v>
      </c>
      <c r="X724" s="107"/>
      <c r="AD724" s="28">
        <f>+'Прил 2 оконч'!E724-'Приложение №1'!N724</f>
        <v>0</v>
      </c>
    </row>
    <row r="725" spans="1:30" ht="15" customHeight="1" x14ac:dyDescent="0.25">
      <c r="A725" s="5">
        <f t="shared" si="114"/>
        <v>699</v>
      </c>
      <c r="B725" s="23">
        <f t="shared" si="115"/>
        <v>183</v>
      </c>
      <c r="C725" s="3" t="s">
        <v>567</v>
      </c>
      <c r="D725" s="3" t="s">
        <v>568</v>
      </c>
      <c r="E725" s="6">
        <v>1986</v>
      </c>
      <c r="F725" s="6">
        <v>2013</v>
      </c>
      <c r="G725" s="6" t="s">
        <v>65</v>
      </c>
      <c r="H725" s="6">
        <v>2</v>
      </c>
      <c r="I725" s="6">
        <v>2</v>
      </c>
      <c r="J725" s="29">
        <v>884.7</v>
      </c>
      <c r="K725" s="29">
        <v>815.5</v>
      </c>
      <c r="L725" s="29">
        <v>0</v>
      </c>
      <c r="M725" s="7">
        <v>34</v>
      </c>
      <c r="N725" s="27">
        <f t="shared" si="111"/>
        <v>2012270.72</v>
      </c>
      <c r="O725" s="21"/>
      <c r="P725" s="1">
        <v>1349282.75</v>
      </c>
      <c r="Q725" s="1"/>
      <c r="R725" s="1">
        <v>113993.361</v>
      </c>
      <c r="S725" s="1">
        <v>548994.60899999994</v>
      </c>
      <c r="T725" s="29"/>
      <c r="U725" s="1">
        <f t="shared" si="112"/>
        <v>2467.5300061312078</v>
      </c>
      <c r="V725" s="1">
        <f t="shared" si="112"/>
        <v>2467.5300061312078</v>
      </c>
      <c r="W725" s="8">
        <v>2021</v>
      </c>
      <c r="X725" s="107"/>
      <c r="AD725" s="28">
        <f>+'Прил 2 оконч'!E725-'Приложение №1'!N725</f>
        <v>0</v>
      </c>
    </row>
    <row r="726" spans="1:30" ht="15" customHeight="1" x14ac:dyDescent="0.25">
      <c r="A726" s="5">
        <f t="shared" si="114"/>
        <v>700</v>
      </c>
      <c r="B726" s="23">
        <f t="shared" si="115"/>
        <v>184</v>
      </c>
      <c r="C726" s="3" t="s">
        <v>567</v>
      </c>
      <c r="D726" s="3" t="s">
        <v>569</v>
      </c>
      <c r="E726" s="6">
        <v>1981</v>
      </c>
      <c r="F726" s="6">
        <v>2010</v>
      </c>
      <c r="G726" s="6" t="s">
        <v>50</v>
      </c>
      <c r="H726" s="6">
        <v>2</v>
      </c>
      <c r="I726" s="6">
        <v>2</v>
      </c>
      <c r="J726" s="29">
        <v>774.6</v>
      </c>
      <c r="K726" s="29">
        <v>714.53</v>
      </c>
      <c r="L726" s="29">
        <v>0</v>
      </c>
      <c r="M726" s="7">
        <v>28</v>
      </c>
      <c r="N726" s="27">
        <f t="shared" si="111"/>
        <v>3874188.8000000003</v>
      </c>
      <c r="O726" s="21"/>
      <c r="P726" s="1">
        <v>1585258.8399999999</v>
      </c>
      <c r="Q726" s="1"/>
      <c r="R726" s="1">
        <v>254234.32945999998</v>
      </c>
      <c r="S726" s="1">
        <v>2034695.6305400005</v>
      </c>
      <c r="T726" s="1"/>
      <c r="U726" s="1">
        <f t="shared" si="112"/>
        <v>5422.0099925825371</v>
      </c>
      <c r="V726" s="1">
        <f t="shared" si="112"/>
        <v>5422.0099925825371</v>
      </c>
      <c r="W726" s="8">
        <v>2021</v>
      </c>
      <c r="X726" s="107"/>
      <c r="AD726" s="28">
        <f>+'Прил 2 оконч'!E726-'Приложение №1'!N726</f>
        <v>0</v>
      </c>
    </row>
    <row r="727" spans="1:30" ht="15" customHeight="1" x14ac:dyDescent="0.25">
      <c r="A727" s="5">
        <f t="shared" si="114"/>
        <v>701</v>
      </c>
      <c r="B727" s="23">
        <f t="shared" si="115"/>
        <v>185</v>
      </c>
      <c r="C727" s="3" t="s">
        <v>567</v>
      </c>
      <c r="D727" s="3" t="s">
        <v>570</v>
      </c>
      <c r="E727" s="6">
        <v>1983</v>
      </c>
      <c r="F727" s="6">
        <v>1983</v>
      </c>
      <c r="G727" s="6" t="s">
        <v>50</v>
      </c>
      <c r="H727" s="6">
        <v>2</v>
      </c>
      <c r="I727" s="6">
        <v>2</v>
      </c>
      <c r="J727" s="29">
        <v>910.77</v>
      </c>
      <c r="K727" s="29">
        <v>843.29</v>
      </c>
      <c r="L727" s="29">
        <v>0</v>
      </c>
      <c r="M727" s="7">
        <v>34</v>
      </c>
      <c r="N727" s="27">
        <f t="shared" si="111"/>
        <v>6295969.4100000001</v>
      </c>
      <c r="O727" s="21"/>
      <c r="P727" s="1">
        <v>3588862.6807772806</v>
      </c>
      <c r="Q727" s="1"/>
      <c r="R727" s="1">
        <v>305754.12377999997</v>
      </c>
      <c r="S727" s="1">
        <v>2401352.6054427195</v>
      </c>
      <c r="T727" s="1"/>
      <c r="U727" s="1">
        <f t="shared" si="112"/>
        <v>7465.9600018973315</v>
      </c>
      <c r="V727" s="1">
        <f t="shared" si="112"/>
        <v>7465.9600018973315</v>
      </c>
      <c r="W727" s="8">
        <v>2021</v>
      </c>
      <c r="X727" s="107"/>
      <c r="AD727" s="28">
        <f>+'Прил 2 оконч'!E727-'Приложение №1'!N727</f>
        <v>0</v>
      </c>
    </row>
    <row r="728" spans="1:30" ht="15" customHeight="1" x14ac:dyDescent="0.25">
      <c r="A728" s="5">
        <f t="shared" si="114"/>
        <v>702</v>
      </c>
      <c r="B728" s="23">
        <f t="shared" si="115"/>
        <v>186</v>
      </c>
      <c r="C728" s="3" t="s">
        <v>185</v>
      </c>
      <c r="D728" s="3" t="s">
        <v>573</v>
      </c>
      <c r="E728" s="6">
        <v>1984</v>
      </c>
      <c r="F728" s="6">
        <v>1984</v>
      </c>
      <c r="G728" s="6" t="s">
        <v>50</v>
      </c>
      <c r="H728" s="6">
        <v>2</v>
      </c>
      <c r="I728" s="6">
        <v>2</v>
      </c>
      <c r="J728" s="29">
        <v>638.79999999999995</v>
      </c>
      <c r="K728" s="29">
        <v>591.79999999999995</v>
      </c>
      <c r="L728" s="29">
        <v>0</v>
      </c>
      <c r="M728" s="7">
        <v>27</v>
      </c>
      <c r="N728" s="27">
        <f t="shared" si="111"/>
        <v>4418355.1300000008</v>
      </c>
      <c r="O728" s="21"/>
      <c r="P728" s="1">
        <v>2685397.8447520756</v>
      </c>
      <c r="Q728" s="1"/>
      <c r="R728" s="1">
        <v>47747.607600000003</v>
      </c>
      <c r="S728" s="1">
        <v>1685209.677647925</v>
      </c>
      <c r="T728" s="1"/>
      <c r="U728" s="1">
        <f t="shared" si="112"/>
        <v>7465.9600033795223</v>
      </c>
      <c r="V728" s="1">
        <f t="shared" si="112"/>
        <v>7465.9600033795223</v>
      </c>
      <c r="W728" s="8">
        <v>2021</v>
      </c>
      <c r="X728" s="107"/>
      <c r="AD728" s="28">
        <f>+'Прил 2 оконч'!E728-'Приложение №1'!N728</f>
        <v>0</v>
      </c>
    </row>
    <row r="729" spans="1:30" ht="15" customHeight="1" x14ac:dyDescent="0.25">
      <c r="A729" s="5">
        <f t="shared" si="114"/>
        <v>703</v>
      </c>
      <c r="B729" s="23">
        <f t="shared" si="115"/>
        <v>187</v>
      </c>
      <c r="C729" s="3" t="s">
        <v>186</v>
      </c>
      <c r="D729" s="3" t="s">
        <v>187</v>
      </c>
      <c r="E729" s="6">
        <v>1961</v>
      </c>
      <c r="F729" s="6">
        <v>2009</v>
      </c>
      <c r="G729" s="6" t="s">
        <v>50</v>
      </c>
      <c r="H729" s="6">
        <v>2</v>
      </c>
      <c r="I729" s="6">
        <v>2</v>
      </c>
      <c r="J729" s="29">
        <v>1068.6199999999999</v>
      </c>
      <c r="K729" s="29">
        <v>383.54</v>
      </c>
      <c r="L729" s="29">
        <v>254.2</v>
      </c>
      <c r="M729" s="7">
        <v>27</v>
      </c>
      <c r="N729" s="27">
        <f t="shared" si="111"/>
        <v>614213.77</v>
      </c>
      <c r="O729" s="21"/>
      <c r="P729" s="1">
        <v>497150.82692000008</v>
      </c>
      <c r="Q729" s="1"/>
      <c r="R729" s="1">
        <v>71963.503079999995</v>
      </c>
      <c r="S729" s="1">
        <v>45099.44</v>
      </c>
      <c r="T729" s="1"/>
      <c r="U729" s="1">
        <f t="shared" si="112"/>
        <v>963.10999780474799</v>
      </c>
      <c r="V729" s="1">
        <f t="shared" si="112"/>
        <v>963.10999780474799</v>
      </c>
      <c r="W729" s="8">
        <v>2021</v>
      </c>
      <c r="X729" s="107"/>
      <c r="AD729" s="28">
        <f>+'Прил 2 оконч'!E729-'Приложение №1'!N729</f>
        <v>0</v>
      </c>
    </row>
    <row r="730" spans="1:30" ht="15" customHeight="1" x14ac:dyDescent="0.25">
      <c r="A730" s="5">
        <f t="shared" si="114"/>
        <v>704</v>
      </c>
      <c r="B730" s="23">
        <f t="shared" si="115"/>
        <v>188</v>
      </c>
      <c r="C730" s="3" t="s">
        <v>186</v>
      </c>
      <c r="D730" s="3" t="s">
        <v>188</v>
      </c>
      <c r="E730" s="6">
        <v>1964</v>
      </c>
      <c r="F730" s="6">
        <v>2009</v>
      </c>
      <c r="G730" s="6" t="s">
        <v>50</v>
      </c>
      <c r="H730" s="6">
        <v>2</v>
      </c>
      <c r="I730" s="6">
        <v>2</v>
      </c>
      <c r="J730" s="29">
        <v>645.32000000000005</v>
      </c>
      <c r="K730" s="29">
        <v>377.82</v>
      </c>
      <c r="L730" s="29">
        <v>218.22</v>
      </c>
      <c r="M730" s="7">
        <v>18</v>
      </c>
      <c r="N730" s="27">
        <f t="shared" si="111"/>
        <v>574052.08000000007</v>
      </c>
      <c r="O730" s="21"/>
      <c r="P730" s="1">
        <v>465424.49468000012</v>
      </c>
      <c r="Q730" s="1"/>
      <c r="R730" s="1">
        <v>65696.125319999992</v>
      </c>
      <c r="S730" s="1">
        <v>42931.46</v>
      </c>
      <c r="T730" s="1"/>
      <c r="U730" s="1">
        <f t="shared" si="112"/>
        <v>963.1099926179453</v>
      </c>
      <c r="V730" s="1">
        <f t="shared" si="112"/>
        <v>963.1099926179453</v>
      </c>
      <c r="W730" s="8">
        <v>2021</v>
      </c>
      <c r="X730" s="107"/>
      <c r="AD730" s="28">
        <f>+'Прил 2 оконч'!E730-'Приложение №1'!N730</f>
        <v>0</v>
      </c>
    </row>
    <row r="731" spans="1:30" ht="15" customHeight="1" x14ac:dyDescent="0.25">
      <c r="A731" s="5">
        <f t="shared" si="114"/>
        <v>705</v>
      </c>
      <c r="B731" s="23">
        <f t="shared" si="115"/>
        <v>189</v>
      </c>
      <c r="C731" s="3" t="s">
        <v>186</v>
      </c>
      <c r="D731" s="3" t="s">
        <v>189</v>
      </c>
      <c r="E731" s="6">
        <v>1962</v>
      </c>
      <c r="F731" s="6">
        <v>2016</v>
      </c>
      <c r="G731" s="6" t="s">
        <v>65</v>
      </c>
      <c r="H731" s="6">
        <v>2</v>
      </c>
      <c r="I731" s="6">
        <v>3</v>
      </c>
      <c r="J731" s="29">
        <v>672.54</v>
      </c>
      <c r="K731" s="29">
        <v>349.59</v>
      </c>
      <c r="L731" s="29">
        <v>238.75</v>
      </c>
      <c r="M731" s="7">
        <v>15</v>
      </c>
      <c r="N731" s="27">
        <f t="shared" si="111"/>
        <v>204677.6</v>
      </c>
      <c r="O731" s="21"/>
      <c r="P731" s="1">
        <v>7559.8799999999974</v>
      </c>
      <c r="Q731" s="1"/>
      <c r="R731" s="1">
        <v>57555.793979999995</v>
      </c>
      <c r="S731" s="1">
        <v>139561.92602000001</v>
      </c>
      <c r="T731" s="29"/>
      <c r="U731" s="1">
        <f t="shared" si="112"/>
        <v>347.88999558078666</v>
      </c>
      <c r="V731" s="1">
        <f t="shared" si="112"/>
        <v>347.88999558078666</v>
      </c>
      <c r="W731" s="8">
        <v>2021</v>
      </c>
      <c r="X731" s="107"/>
      <c r="AD731" s="28">
        <f>+'Прил 2 оконч'!E731-'Приложение №1'!N731</f>
        <v>0</v>
      </c>
    </row>
    <row r="732" spans="1:30" ht="15" customHeight="1" x14ac:dyDescent="0.25">
      <c r="A732" s="5">
        <f t="shared" si="114"/>
        <v>706</v>
      </c>
      <c r="B732" s="23">
        <f t="shared" si="115"/>
        <v>190</v>
      </c>
      <c r="C732" s="3" t="s">
        <v>186</v>
      </c>
      <c r="D732" s="3" t="s">
        <v>1301</v>
      </c>
      <c r="E732" s="6">
        <v>1980</v>
      </c>
      <c r="F732" s="6">
        <v>2000</v>
      </c>
      <c r="G732" s="6" t="s">
        <v>65</v>
      </c>
      <c r="H732" s="6">
        <v>2</v>
      </c>
      <c r="I732" s="6">
        <v>2</v>
      </c>
      <c r="J732" s="29">
        <v>547.6</v>
      </c>
      <c r="K732" s="29">
        <v>486.4</v>
      </c>
      <c r="L732" s="29">
        <v>0</v>
      </c>
      <c r="M732" s="7">
        <v>17</v>
      </c>
      <c r="N732" s="27">
        <f t="shared" si="111"/>
        <v>4239652.0999999996</v>
      </c>
      <c r="O732" s="21"/>
      <c r="P732" s="1">
        <v>3798701.4851515517</v>
      </c>
      <c r="Q732" s="1"/>
      <c r="R732" s="1">
        <v>113506.13080000001</v>
      </c>
      <c r="S732" s="1">
        <v>327444.48404844792</v>
      </c>
      <c r="T732" s="29"/>
      <c r="U732" s="1">
        <f t="shared" si="112"/>
        <v>8716.3900082236833</v>
      </c>
      <c r="V732" s="1">
        <f t="shared" si="112"/>
        <v>8716.3900082236833</v>
      </c>
      <c r="W732" s="8">
        <v>2021</v>
      </c>
      <c r="X732" s="107"/>
      <c r="AD732" s="28">
        <f>+'Прил 2 оконч'!E732-'Приложение №1'!N732</f>
        <v>0</v>
      </c>
    </row>
    <row r="733" spans="1:30" ht="15" customHeight="1" x14ac:dyDescent="0.25">
      <c r="A733" s="5">
        <f t="shared" si="114"/>
        <v>707</v>
      </c>
      <c r="B733" s="23">
        <f t="shared" si="115"/>
        <v>191</v>
      </c>
      <c r="C733" s="3" t="s">
        <v>186</v>
      </c>
      <c r="D733" s="3" t="s">
        <v>574</v>
      </c>
      <c r="E733" s="6">
        <v>1977</v>
      </c>
      <c r="F733" s="6">
        <v>2009</v>
      </c>
      <c r="G733" s="6" t="s">
        <v>65</v>
      </c>
      <c r="H733" s="6">
        <v>2</v>
      </c>
      <c r="I733" s="6">
        <v>2</v>
      </c>
      <c r="J733" s="29">
        <v>1309.19</v>
      </c>
      <c r="K733" s="29">
        <v>618.66</v>
      </c>
      <c r="L733" s="29">
        <v>499.23</v>
      </c>
      <c r="M733" s="7">
        <v>41</v>
      </c>
      <c r="N733" s="27">
        <f t="shared" si="111"/>
        <v>11781465.049999997</v>
      </c>
      <c r="O733" s="21"/>
      <c r="P733" s="1">
        <v>10117425.285721654</v>
      </c>
      <c r="Q733" s="1"/>
      <c r="R733" s="1">
        <v>323782.66383999999</v>
      </c>
      <c r="S733" s="1">
        <v>1340257.1004383429</v>
      </c>
      <c r="T733" s="29"/>
      <c r="U733" s="1">
        <f t="shared" si="112"/>
        <v>10539.019984077144</v>
      </c>
      <c r="V733" s="1">
        <f t="shared" si="112"/>
        <v>10539.019984077144</v>
      </c>
      <c r="W733" s="8">
        <v>2021</v>
      </c>
      <c r="X733" s="107"/>
      <c r="AD733" s="28">
        <f>+'Прил 2 оконч'!E733-'Приложение №1'!N733</f>
        <v>0</v>
      </c>
    </row>
    <row r="734" spans="1:30" ht="15" customHeight="1" x14ac:dyDescent="0.25">
      <c r="A734" s="5">
        <f t="shared" si="114"/>
        <v>708</v>
      </c>
      <c r="B734" s="23">
        <f t="shared" si="115"/>
        <v>192</v>
      </c>
      <c r="C734" s="3" t="s">
        <v>186</v>
      </c>
      <c r="D734" s="3" t="s">
        <v>575</v>
      </c>
      <c r="E734" s="6">
        <v>1969</v>
      </c>
      <c r="F734" s="6">
        <v>1969</v>
      </c>
      <c r="G734" s="6" t="s">
        <v>50</v>
      </c>
      <c r="H734" s="6">
        <v>2</v>
      </c>
      <c r="I734" s="6">
        <v>2</v>
      </c>
      <c r="J734" s="29">
        <v>686.16</v>
      </c>
      <c r="K734" s="29">
        <v>410.21</v>
      </c>
      <c r="L734" s="29">
        <v>216.19</v>
      </c>
      <c r="M734" s="7">
        <v>29</v>
      </c>
      <c r="N734" s="27">
        <f t="shared" si="111"/>
        <v>603292.1</v>
      </c>
      <c r="O734" s="21"/>
      <c r="P734" s="1">
        <v>603292.1</v>
      </c>
      <c r="Q734" s="1"/>
      <c r="R734" s="1"/>
      <c r="S734" s="1"/>
      <c r="T734" s="1"/>
      <c r="U734" s="1">
        <f t="shared" si="112"/>
        <v>963.1099936143039</v>
      </c>
      <c r="V734" s="1">
        <f t="shared" si="112"/>
        <v>963.1099936143039</v>
      </c>
      <c r="W734" s="8">
        <v>2021</v>
      </c>
      <c r="X734" s="107"/>
      <c r="AD734" s="28">
        <f>+'Прил 2 оконч'!E734-'Приложение №1'!N734</f>
        <v>0</v>
      </c>
    </row>
    <row r="735" spans="1:30" ht="15" customHeight="1" x14ac:dyDescent="0.25">
      <c r="A735" s="5">
        <f t="shared" ref="A735:A798" si="116">+A734+1</f>
        <v>709</v>
      </c>
      <c r="B735" s="23">
        <f t="shared" ref="B735:B798" si="117">+B734+1</f>
        <v>193</v>
      </c>
      <c r="C735" s="3" t="s">
        <v>186</v>
      </c>
      <c r="D735" s="3" t="s">
        <v>576</v>
      </c>
      <c r="E735" s="6">
        <v>1963</v>
      </c>
      <c r="F735" s="6">
        <v>2008</v>
      </c>
      <c r="G735" s="6" t="s">
        <v>50</v>
      </c>
      <c r="H735" s="6">
        <v>2</v>
      </c>
      <c r="I735" s="6">
        <v>2</v>
      </c>
      <c r="J735" s="29">
        <v>815.23</v>
      </c>
      <c r="K735" s="29">
        <v>558.03</v>
      </c>
      <c r="L735" s="29">
        <v>0</v>
      </c>
      <c r="M735" s="7">
        <v>50</v>
      </c>
      <c r="N735" s="27">
        <f t="shared" si="111"/>
        <v>2343434.8514670711</v>
      </c>
      <c r="O735" s="21"/>
      <c r="P735" s="1">
        <v>1622697.7152514667</v>
      </c>
      <c r="Q735" s="1"/>
      <c r="R735" s="1">
        <v>169763.42645999999</v>
      </c>
      <c r="S735" s="1">
        <v>550973.70975560462</v>
      </c>
      <c r="T735" s="1"/>
      <c r="U735" s="1">
        <f t="shared" si="112"/>
        <v>4199.4782564863381</v>
      </c>
      <c r="V735" s="1">
        <f t="shared" si="112"/>
        <v>4199.4782564863381</v>
      </c>
      <c r="W735" s="8">
        <v>2021</v>
      </c>
      <c r="X735" s="107"/>
      <c r="AD735" s="28">
        <f>+'Прил 2 оконч'!E735-'Приложение №1'!N735</f>
        <v>0</v>
      </c>
    </row>
    <row r="736" spans="1:30" ht="15" customHeight="1" x14ac:dyDescent="0.25">
      <c r="A736" s="5">
        <f t="shared" si="116"/>
        <v>710</v>
      </c>
      <c r="B736" s="23">
        <f t="shared" si="117"/>
        <v>194</v>
      </c>
      <c r="C736" s="3" t="s">
        <v>186</v>
      </c>
      <c r="D736" s="3" t="s">
        <v>577</v>
      </c>
      <c r="E736" s="6">
        <v>1971</v>
      </c>
      <c r="F736" s="6">
        <v>2009</v>
      </c>
      <c r="G736" s="6" t="s">
        <v>50</v>
      </c>
      <c r="H736" s="6">
        <v>4</v>
      </c>
      <c r="I736" s="6">
        <v>4</v>
      </c>
      <c r="J736" s="29">
        <v>3316.04</v>
      </c>
      <c r="K736" s="29">
        <v>1664.3</v>
      </c>
      <c r="L736" s="29">
        <v>776.54</v>
      </c>
      <c r="M736" s="7">
        <v>114</v>
      </c>
      <c r="N736" s="27">
        <f t="shared" si="111"/>
        <v>1136772.4099999997</v>
      </c>
      <c r="O736" s="21"/>
      <c r="P736" s="1">
        <v>1136772.4099999997</v>
      </c>
      <c r="Q736" s="1"/>
      <c r="R736" s="1"/>
      <c r="S736" s="1"/>
      <c r="T736" s="1"/>
      <c r="U736" s="1">
        <f t="shared" si="112"/>
        <v>465.72999868897574</v>
      </c>
      <c r="V736" s="1">
        <f t="shared" si="112"/>
        <v>465.72999868897574</v>
      </c>
      <c r="W736" s="8">
        <v>2021</v>
      </c>
      <c r="X736" s="107"/>
      <c r="AD736" s="28">
        <f>+'Прил 2 оконч'!E736-'Приложение №1'!N736</f>
        <v>0</v>
      </c>
    </row>
    <row r="737" spans="1:30" ht="15" customHeight="1" x14ac:dyDescent="0.25">
      <c r="A737" s="5">
        <f t="shared" si="116"/>
        <v>711</v>
      </c>
      <c r="B737" s="23">
        <f t="shared" si="117"/>
        <v>195</v>
      </c>
      <c r="C737" s="3" t="s">
        <v>186</v>
      </c>
      <c r="D737" s="3" t="s">
        <v>578</v>
      </c>
      <c r="E737" s="6">
        <v>1976</v>
      </c>
      <c r="F737" s="6">
        <v>2008</v>
      </c>
      <c r="G737" s="6" t="s">
        <v>50</v>
      </c>
      <c r="H737" s="6">
        <v>4</v>
      </c>
      <c r="I737" s="6">
        <v>4</v>
      </c>
      <c r="J737" s="29">
        <v>4257.32</v>
      </c>
      <c r="K737" s="29">
        <v>2139.8000000000002</v>
      </c>
      <c r="L737" s="29">
        <v>991.08</v>
      </c>
      <c r="M737" s="7">
        <v>124</v>
      </c>
      <c r="N737" s="27">
        <f t="shared" si="111"/>
        <v>16411728.570000004</v>
      </c>
      <c r="O737" s="21"/>
      <c r="P737" s="1">
        <v>12372597.263280006</v>
      </c>
      <c r="Q737" s="1"/>
      <c r="R737" s="1"/>
      <c r="S737" s="1">
        <v>4039131.3067199984</v>
      </c>
      <c r="T737" s="1"/>
      <c r="U737" s="1">
        <f t="shared" si="112"/>
        <v>5241.8900021719146</v>
      </c>
      <c r="V737" s="1">
        <f t="shared" si="112"/>
        <v>5241.8900021719146</v>
      </c>
      <c r="W737" s="8">
        <v>2021</v>
      </c>
      <c r="X737" s="107"/>
      <c r="AD737" s="28">
        <f>+'Прил 2 оконч'!E737-'Приложение №1'!N737</f>
        <v>0</v>
      </c>
    </row>
    <row r="738" spans="1:30" ht="15" customHeight="1" x14ac:dyDescent="0.25">
      <c r="A738" s="5">
        <f t="shared" si="116"/>
        <v>712</v>
      </c>
      <c r="B738" s="23">
        <f t="shared" si="117"/>
        <v>196</v>
      </c>
      <c r="C738" s="3" t="s">
        <v>186</v>
      </c>
      <c r="D738" s="3" t="s">
        <v>579</v>
      </c>
      <c r="E738" s="6">
        <v>1964</v>
      </c>
      <c r="F738" s="6">
        <v>1964</v>
      </c>
      <c r="G738" s="6" t="s">
        <v>50</v>
      </c>
      <c r="H738" s="6">
        <v>2</v>
      </c>
      <c r="I738" s="6">
        <v>2</v>
      </c>
      <c r="J738" s="29">
        <v>643.32000000000005</v>
      </c>
      <c r="K738" s="29">
        <v>377.32</v>
      </c>
      <c r="L738" s="29">
        <v>218.72</v>
      </c>
      <c r="M738" s="7">
        <v>23</v>
      </c>
      <c r="N738" s="27">
        <f t="shared" si="111"/>
        <v>6301561.3699999992</v>
      </c>
      <c r="O738" s="21"/>
      <c r="P738" s="1">
        <v>5306003.8536799997</v>
      </c>
      <c r="Q738" s="1"/>
      <c r="R738" s="1"/>
      <c r="S738" s="1">
        <v>995557.5163199997</v>
      </c>
      <c r="T738" s="1"/>
      <c r="U738" s="1">
        <f t="shared" si="112"/>
        <v>10572.379991275753</v>
      </c>
      <c r="V738" s="1">
        <f t="shared" si="112"/>
        <v>10572.379991275753</v>
      </c>
      <c r="W738" s="8">
        <v>2021</v>
      </c>
      <c r="X738" s="107"/>
      <c r="AD738" s="28">
        <f>+'Прил 2 оконч'!E738-'Приложение №1'!N738</f>
        <v>0</v>
      </c>
    </row>
    <row r="739" spans="1:30" ht="15" customHeight="1" x14ac:dyDescent="0.25">
      <c r="A739" s="5">
        <f t="shared" si="116"/>
        <v>713</v>
      </c>
      <c r="B739" s="23">
        <f t="shared" si="117"/>
        <v>197</v>
      </c>
      <c r="C739" s="3" t="s">
        <v>186</v>
      </c>
      <c r="D739" s="3" t="s">
        <v>580</v>
      </c>
      <c r="E739" s="6">
        <v>1975</v>
      </c>
      <c r="F739" s="6">
        <v>2008</v>
      </c>
      <c r="G739" s="6" t="s">
        <v>50</v>
      </c>
      <c r="H739" s="6">
        <v>4</v>
      </c>
      <c r="I739" s="6">
        <v>4</v>
      </c>
      <c r="J739" s="29">
        <v>4182.96</v>
      </c>
      <c r="K739" s="29">
        <v>2083.25</v>
      </c>
      <c r="L739" s="29">
        <v>978.37</v>
      </c>
      <c r="M739" s="7">
        <v>135</v>
      </c>
      <c r="N739" s="27">
        <f t="shared" si="111"/>
        <v>16048675.259999996</v>
      </c>
      <c r="O739" s="21"/>
      <c r="P739" s="1">
        <v>12126434.166819995</v>
      </c>
      <c r="Q739" s="1"/>
      <c r="R739" s="1"/>
      <c r="S739" s="1">
        <v>3922241.0931800008</v>
      </c>
      <c r="T739" s="1"/>
      <c r="U739" s="1">
        <f t="shared" si="112"/>
        <v>5241.8899994120748</v>
      </c>
      <c r="V739" s="1">
        <f t="shared" si="112"/>
        <v>5241.8899994120748</v>
      </c>
      <c r="W739" s="8">
        <v>2021</v>
      </c>
      <c r="X739" s="107"/>
      <c r="AD739" s="28">
        <f>+'Прил 2 оконч'!E739-'Приложение №1'!N739</f>
        <v>0</v>
      </c>
    </row>
    <row r="740" spans="1:30" ht="15" customHeight="1" x14ac:dyDescent="0.25">
      <c r="A740" s="5">
        <f t="shared" si="116"/>
        <v>714</v>
      </c>
      <c r="B740" s="23">
        <f t="shared" si="117"/>
        <v>198</v>
      </c>
      <c r="C740" s="3" t="s">
        <v>186</v>
      </c>
      <c r="D740" s="3" t="s">
        <v>581</v>
      </c>
      <c r="E740" s="6">
        <v>1978</v>
      </c>
      <c r="F740" s="6">
        <v>2007</v>
      </c>
      <c r="G740" s="6" t="s">
        <v>50</v>
      </c>
      <c r="H740" s="6">
        <v>4</v>
      </c>
      <c r="I740" s="6">
        <v>4</v>
      </c>
      <c r="J740" s="29">
        <v>3454.2</v>
      </c>
      <c r="K740" s="29">
        <v>1889.6</v>
      </c>
      <c r="L740" s="29">
        <v>843</v>
      </c>
      <c r="M740" s="7">
        <v>110</v>
      </c>
      <c r="N740" s="27">
        <f t="shared" si="111"/>
        <v>14323988.610000001</v>
      </c>
      <c r="O740" s="21"/>
      <c r="P740" s="1">
        <v>10814547.200800002</v>
      </c>
      <c r="Q740" s="1"/>
      <c r="R740" s="1"/>
      <c r="S740" s="1">
        <v>3509441.4092000001</v>
      </c>
      <c r="T740" s="1"/>
      <c r="U740" s="1">
        <f t="shared" si="112"/>
        <v>5241.8899985361932</v>
      </c>
      <c r="V740" s="1">
        <f t="shared" si="112"/>
        <v>5241.8899985361932</v>
      </c>
      <c r="W740" s="8">
        <v>2021</v>
      </c>
      <c r="X740" s="107"/>
      <c r="AD740" s="28">
        <f>+'Прил 2 оконч'!E740-'Приложение №1'!N740</f>
        <v>0</v>
      </c>
    </row>
    <row r="741" spans="1:30" ht="15" customHeight="1" x14ac:dyDescent="0.25">
      <c r="A741" s="5">
        <f t="shared" si="116"/>
        <v>715</v>
      </c>
      <c r="B741" s="23">
        <f t="shared" si="117"/>
        <v>199</v>
      </c>
      <c r="C741" s="3" t="s">
        <v>186</v>
      </c>
      <c r="D741" s="3" t="s">
        <v>582</v>
      </c>
      <c r="E741" s="6">
        <v>1964</v>
      </c>
      <c r="F741" s="6">
        <v>1964</v>
      </c>
      <c r="G741" s="6" t="s">
        <v>50</v>
      </c>
      <c r="H741" s="6">
        <v>2</v>
      </c>
      <c r="I741" s="6">
        <v>2</v>
      </c>
      <c r="J741" s="29">
        <v>848.81</v>
      </c>
      <c r="K741" s="29">
        <v>359.96</v>
      </c>
      <c r="L741" s="29">
        <v>255.31</v>
      </c>
      <c r="M741" s="7">
        <v>26</v>
      </c>
      <c r="N741" s="27">
        <f t="shared" si="111"/>
        <v>6504868.2400000012</v>
      </c>
      <c r="O741" s="21"/>
      <c r="P741" s="1">
        <v>5490989.4344400009</v>
      </c>
      <c r="Q741" s="1"/>
      <c r="R741" s="1"/>
      <c r="S741" s="1">
        <v>1013878.80556</v>
      </c>
      <c r="T741" s="1"/>
      <c r="U741" s="1">
        <f t="shared" si="112"/>
        <v>10572.379995774216</v>
      </c>
      <c r="V741" s="1">
        <f t="shared" si="112"/>
        <v>10572.379995774216</v>
      </c>
      <c r="W741" s="8">
        <v>2021</v>
      </c>
      <c r="X741" s="107"/>
      <c r="AD741" s="28">
        <f>+'Прил 2 оконч'!E741-'Приложение №1'!N741</f>
        <v>0</v>
      </c>
    </row>
    <row r="742" spans="1:30" ht="15" customHeight="1" x14ac:dyDescent="0.25">
      <c r="A742" s="5">
        <f t="shared" si="116"/>
        <v>716</v>
      </c>
      <c r="B742" s="23">
        <f t="shared" si="117"/>
        <v>200</v>
      </c>
      <c r="C742" s="3" t="s">
        <v>186</v>
      </c>
      <c r="D742" s="3" t="s">
        <v>583</v>
      </c>
      <c r="E742" s="6">
        <v>1962</v>
      </c>
      <c r="F742" s="6">
        <v>2017</v>
      </c>
      <c r="G742" s="6" t="s">
        <v>50</v>
      </c>
      <c r="H742" s="6">
        <v>2</v>
      </c>
      <c r="I742" s="6">
        <v>2</v>
      </c>
      <c r="J742" s="29">
        <v>1087.26</v>
      </c>
      <c r="K742" s="29">
        <v>386</v>
      </c>
      <c r="L742" s="29">
        <v>254.58</v>
      </c>
      <c r="M742" s="7">
        <v>29</v>
      </c>
      <c r="N742" s="27">
        <f t="shared" si="111"/>
        <v>616949</v>
      </c>
      <c r="O742" s="21"/>
      <c r="P742" s="1">
        <v>532961.78088000009</v>
      </c>
      <c r="Q742" s="1"/>
      <c r="R742" s="1"/>
      <c r="S742" s="1">
        <v>83987.219119999907</v>
      </c>
      <c r="T742" s="1"/>
      <c r="U742" s="1">
        <f t="shared" si="112"/>
        <v>963.10999406787596</v>
      </c>
      <c r="V742" s="1">
        <f t="shared" si="112"/>
        <v>963.10999406787596</v>
      </c>
      <c r="W742" s="8">
        <v>2021</v>
      </c>
      <c r="X742" s="107"/>
      <c r="AD742" s="28">
        <f>+'Прил 2 оконч'!E742-'Приложение №1'!N742</f>
        <v>0</v>
      </c>
    </row>
    <row r="743" spans="1:30" ht="15" customHeight="1" x14ac:dyDescent="0.25">
      <c r="A743" s="5">
        <f t="shared" si="116"/>
        <v>717</v>
      </c>
      <c r="B743" s="23">
        <f t="shared" si="117"/>
        <v>201</v>
      </c>
      <c r="C743" s="3" t="s">
        <v>186</v>
      </c>
      <c r="D743" s="3" t="s">
        <v>584</v>
      </c>
      <c r="E743" s="6">
        <v>1963</v>
      </c>
      <c r="F743" s="6">
        <v>2009</v>
      </c>
      <c r="G743" s="6" t="s">
        <v>50</v>
      </c>
      <c r="H743" s="6">
        <v>2</v>
      </c>
      <c r="I743" s="6">
        <v>2</v>
      </c>
      <c r="J743" s="29">
        <v>818.79</v>
      </c>
      <c r="K743" s="29">
        <v>649.51</v>
      </c>
      <c r="L743" s="29">
        <v>0</v>
      </c>
      <c r="M743" s="7">
        <v>77</v>
      </c>
      <c r="N743" s="27">
        <f t="shared" si="111"/>
        <v>5481994.3100000005</v>
      </c>
      <c r="O743" s="21"/>
      <c r="P743" s="1">
        <v>4643103.9854278136</v>
      </c>
      <c r="Q743" s="1"/>
      <c r="R743" s="1">
        <v>194424.35582</v>
      </c>
      <c r="S743" s="1">
        <v>644465.96875218675</v>
      </c>
      <c r="T743" s="1"/>
      <c r="U743" s="1">
        <f t="shared" si="112"/>
        <v>8440.2000123169782</v>
      </c>
      <c r="V743" s="1">
        <f t="shared" si="112"/>
        <v>8440.2000123169782</v>
      </c>
      <c r="W743" s="8">
        <v>2021</v>
      </c>
      <c r="X743" s="107"/>
      <c r="AD743" s="28">
        <f>+'Прил 2 оконч'!E743-'Приложение №1'!N743</f>
        <v>0</v>
      </c>
    </row>
    <row r="744" spans="1:30" ht="15" customHeight="1" x14ac:dyDescent="0.25">
      <c r="A744" s="5">
        <f t="shared" si="116"/>
        <v>718</v>
      </c>
      <c r="B744" s="23">
        <f t="shared" si="117"/>
        <v>202</v>
      </c>
      <c r="C744" s="3" t="s">
        <v>186</v>
      </c>
      <c r="D744" s="3" t="s">
        <v>585</v>
      </c>
      <c r="E744" s="6">
        <v>1975</v>
      </c>
      <c r="F744" s="6">
        <v>2008</v>
      </c>
      <c r="G744" s="6" t="s">
        <v>50</v>
      </c>
      <c r="H744" s="6">
        <v>2</v>
      </c>
      <c r="I744" s="6">
        <v>2</v>
      </c>
      <c r="J744" s="29">
        <v>772.26</v>
      </c>
      <c r="K744" s="29">
        <v>472.46</v>
      </c>
      <c r="L744" s="29">
        <v>0</v>
      </c>
      <c r="M744" s="7">
        <v>34</v>
      </c>
      <c r="N744" s="27">
        <f t="shared" si="111"/>
        <v>3527367.4699999997</v>
      </c>
      <c r="O744" s="21"/>
      <c r="P744" s="1">
        <v>2017885.0799999998</v>
      </c>
      <c r="Q744" s="1"/>
      <c r="R744" s="1">
        <v>164105.29772</v>
      </c>
      <c r="S744" s="1">
        <v>1345377.09228</v>
      </c>
      <c r="T744" s="1"/>
      <c r="U744" s="1">
        <f t="shared" si="112"/>
        <v>7465.9600177792827</v>
      </c>
      <c r="V744" s="1">
        <f t="shared" si="112"/>
        <v>7465.9600177792827</v>
      </c>
      <c r="W744" s="8">
        <v>2021</v>
      </c>
      <c r="X744" s="107"/>
      <c r="AD744" s="28">
        <f>+'Прил 2 оконч'!E744-'Приложение №1'!N744</f>
        <v>0</v>
      </c>
    </row>
    <row r="745" spans="1:30" ht="15" customHeight="1" x14ac:dyDescent="0.25">
      <c r="A745" s="5">
        <f t="shared" si="116"/>
        <v>719</v>
      </c>
      <c r="B745" s="23">
        <f t="shared" si="117"/>
        <v>203</v>
      </c>
      <c r="C745" s="3" t="s">
        <v>186</v>
      </c>
      <c r="D745" s="3" t="s">
        <v>586</v>
      </c>
      <c r="E745" s="6">
        <v>1980</v>
      </c>
      <c r="F745" s="6">
        <v>1980</v>
      </c>
      <c r="G745" s="6" t="s">
        <v>65</v>
      </c>
      <c r="H745" s="6">
        <v>2</v>
      </c>
      <c r="I745" s="6">
        <v>1</v>
      </c>
      <c r="J745" s="29">
        <v>623.6</v>
      </c>
      <c r="K745" s="29">
        <v>596.29999999999995</v>
      </c>
      <c r="L745" s="29">
        <v>0</v>
      </c>
      <c r="M745" s="7">
        <v>21</v>
      </c>
      <c r="N745" s="27">
        <f t="shared" si="111"/>
        <v>3383984.62</v>
      </c>
      <c r="O745" s="21"/>
      <c r="P745" s="1">
        <v>2901014.55</v>
      </c>
      <c r="Q745" s="1"/>
      <c r="R745" s="1">
        <v>127180.0986</v>
      </c>
      <c r="S745" s="1">
        <v>355789.97140000027</v>
      </c>
      <c r="T745" s="29"/>
      <c r="U745" s="1">
        <f t="shared" si="112"/>
        <v>5674.9700150930748</v>
      </c>
      <c r="V745" s="1">
        <f t="shared" si="112"/>
        <v>5674.9700150930748</v>
      </c>
      <c r="W745" s="8">
        <v>2021</v>
      </c>
      <c r="X745" s="107"/>
      <c r="AD745" s="28">
        <f>+'Прил 2 оконч'!E745-'Приложение №1'!N745</f>
        <v>0</v>
      </c>
    </row>
    <row r="746" spans="1:30" ht="15" customHeight="1" x14ac:dyDescent="0.25">
      <c r="A746" s="5">
        <f t="shared" si="116"/>
        <v>720</v>
      </c>
      <c r="B746" s="23">
        <f t="shared" si="117"/>
        <v>204</v>
      </c>
      <c r="C746" s="3" t="s">
        <v>186</v>
      </c>
      <c r="D746" s="3" t="s">
        <v>587</v>
      </c>
      <c r="E746" s="6">
        <v>1980</v>
      </c>
      <c r="F746" s="6">
        <v>1980</v>
      </c>
      <c r="G746" s="6" t="s">
        <v>65</v>
      </c>
      <c r="H746" s="6">
        <v>2</v>
      </c>
      <c r="I746" s="6">
        <v>2</v>
      </c>
      <c r="J746" s="29">
        <v>735.8</v>
      </c>
      <c r="K746" s="29">
        <v>639.9</v>
      </c>
      <c r="L746" s="29">
        <v>0</v>
      </c>
      <c r="M746" s="7">
        <v>22</v>
      </c>
      <c r="N746" s="27">
        <f t="shared" si="111"/>
        <v>3631413.2999999993</v>
      </c>
      <c r="O746" s="21"/>
      <c r="P746" s="1">
        <v>3049423.4099999988</v>
      </c>
      <c r="Q746" s="1"/>
      <c r="R746" s="1">
        <v>205224.5478</v>
      </c>
      <c r="S746" s="1">
        <v>376765.3422000006</v>
      </c>
      <c r="T746" s="29"/>
      <c r="U746" s="1">
        <f t="shared" si="112"/>
        <v>5674.969995311767</v>
      </c>
      <c r="V746" s="1">
        <f t="shared" si="112"/>
        <v>5674.969995311767</v>
      </c>
      <c r="W746" s="8">
        <v>2021</v>
      </c>
      <c r="X746" s="107"/>
      <c r="AD746" s="28">
        <f>+'Прил 2 оконч'!E746-'Приложение №1'!N746</f>
        <v>0</v>
      </c>
    </row>
    <row r="747" spans="1:30" ht="15" customHeight="1" x14ac:dyDescent="0.25">
      <c r="A747" s="5">
        <f t="shared" si="116"/>
        <v>721</v>
      </c>
      <c r="B747" s="23">
        <f t="shared" si="117"/>
        <v>205</v>
      </c>
      <c r="C747" s="3" t="s">
        <v>186</v>
      </c>
      <c r="D747" s="3" t="s">
        <v>588</v>
      </c>
      <c r="E747" s="6">
        <v>1982</v>
      </c>
      <c r="F747" s="6">
        <v>2000</v>
      </c>
      <c r="G747" s="6" t="s">
        <v>65</v>
      </c>
      <c r="H747" s="6">
        <v>2</v>
      </c>
      <c r="I747" s="6">
        <v>3</v>
      </c>
      <c r="J747" s="29">
        <v>1311.3</v>
      </c>
      <c r="K747" s="29">
        <v>1128.52</v>
      </c>
      <c r="L747" s="29">
        <v>0</v>
      </c>
      <c r="M747" s="7">
        <v>40</v>
      </c>
      <c r="N747" s="27">
        <f t="shared" si="111"/>
        <v>9836620.4399999995</v>
      </c>
      <c r="O747" s="21"/>
      <c r="P747" s="1">
        <v>8785965.5999999996</v>
      </c>
      <c r="Q747" s="1"/>
      <c r="R747" s="1">
        <v>304201.79144</v>
      </c>
      <c r="S747" s="1">
        <v>746453.04855999979</v>
      </c>
      <c r="T747" s="29"/>
      <c r="U747" s="1">
        <f t="shared" si="112"/>
        <v>8716.3899975188742</v>
      </c>
      <c r="V747" s="1">
        <f t="shared" si="112"/>
        <v>8716.3899975188742</v>
      </c>
      <c r="W747" s="8">
        <v>2021</v>
      </c>
      <c r="X747" s="107"/>
      <c r="AD747" s="28">
        <f>+'Прил 2 оконч'!E747-'Приложение №1'!N747</f>
        <v>0</v>
      </c>
    </row>
    <row r="748" spans="1:30" ht="15" customHeight="1" x14ac:dyDescent="0.25">
      <c r="A748" s="5">
        <f t="shared" si="116"/>
        <v>722</v>
      </c>
      <c r="B748" s="23">
        <f t="shared" si="117"/>
        <v>206</v>
      </c>
      <c r="C748" s="3" t="s">
        <v>186</v>
      </c>
      <c r="D748" s="3" t="s">
        <v>190</v>
      </c>
      <c r="E748" s="6">
        <v>1965</v>
      </c>
      <c r="F748" s="6">
        <v>2016</v>
      </c>
      <c r="G748" s="6" t="s">
        <v>65</v>
      </c>
      <c r="H748" s="6">
        <v>2</v>
      </c>
      <c r="I748" s="6">
        <v>2</v>
      </c>
      <c r="J748" s="29">
        <v>555.70000000000005</v>
      </c>
      <c r="K748" s="29">
        <v>510.2</v>
      </c>
      <c r="L748" s="29">
        <v>0</v>
      </c>
      <c r="M748" s="7">
        <v>33</v>
      </c>
      <c r="N748" s="27">
        <f t="shared" si="111"/>
        <v>177493.48</v>
      </c>
      <c r="O748" s="21"/>
      <c r="P748" s="1">
        <v>6555.8299999999945</v>
      </c>
      <c r="Q748" s="1"/>
      <c r="R748" s="1">
        <v>29194.664400000001</v>
      </c>
      <c r="S748" s="1">
        <v>141742.98560000001</v>
      </c>
      <c r="T748" s="29"/>
      <c r="U748" s="1">
        <f t="shared" si="112"/>
        <v>347.8900039200314</v>
      </c>
      <c r="V748" s="1">
        <f t="shared" si="112"/>
        <v>347.8900039200314</v>
      </c>
      <c r="W748" s="8">
        <v>2021</v>
      </c>
      <c r="X748" s="107"/>
      <c r="AD748" s="28">
        <f>+'Прил 2 оконч'!E748-'Приложение №1'!N748</f>
        <v>0</v>
      </c>
    </row>
    <row r="749" spans="1:30" ht="15" customHeight="1" x14ac:dyDescent="0.25">
      <c r="A749" s="5">
        <f t="shared" si="116"/>
        <v>723</v>
      </c>
      <c r="B749" s="23">
        <f t="shared" si="117"/>
        <v>207</v>
      </c>
      <c r="C749" s="3" t="s">
        <v>186</v>
      </c>
      <c r="D749" s="3" t="s">
        <v>191</v>
      </c>
      <c r="E749" s="6">
        <v>1965</v>
      </c>
      <c r="F749" s="6">
        <v>2016</v>
      </c>
      <c r="G749" s="6" t="s">
        <v>65</v>
      </c>
      <c r="H749" s="6">
        <v>2</v>
      </c>
      <c r="I749" s="6">
        <v>2</v>
      </c>
      <c r="J749" s="29">
        <v>555.6</v>
      </c>
      <c r="K749" s="29">
        <v>503.4</v>
      </c>
      <c r="L749" s="29">
        <v>0</v>
      </c>
      <c r="M749" s="7">
        <v>26</v>
      </c>
      <c r="N749" s="27">
        <f t="shared" si="111"/>
        <v>175127.83</v>
      </c>
      <c r="O749" s="21"/>
      <c r="P749" s="1">
        <v>6468.4500000000262</v>
      </c>
      <c r="Q749" s="1"/>
      <c r="R749" s="1">
        <v>28805.554799999998</v>
      </c>
      <c r="S749" s="1">
        <v>139853.82519999996</v>
      </c>
      <c r="T749" s="29"/>
      <c r="U749" s="1">
        <f t="shared" si="112"/>
        <v>347.8900079459674</v>
      </c>
      <c r="V749" s="1">
        <f t="shared" si="112"/>
        <v>347.8900079459674</v>
      </c>
      <c r="W749" s="8">
        <v>2021</v>
      </c>
      <c r="X749" s="107"/>
      <c r="AD749" s="28">
        <f>+'Прил 2 оконч'!E749-'Приложение №1'!N749</f>
        <v>0</v>
      </c>
    </row>
    <row r="750" spans="1:30" ht="15" customHeight="1" x14ac:dyDescent="0.25">
      <c r="A750" s="5">
        <f t="shared" si="116"/>
        <v>724</v>
      </c>
      <c r="B750" s="23">
        <f t="shared" si="117"/>
        <v>208</v>
      </c>
      <c r="C750" s="3" t="s">
        <v>186</v>
      </c>
      <c r="D750" s="3" t="s">
        <v>192</v>
      </c>
      <c r="E750" s="6">
        <v>1965</v>
      </c>
      <c r="F750" s="6">
        <v>2016</v>
      </c>
      <c r="G750" s="6" t="s">
        <v>65</v>
      </c>
      <c r="H750" s="6">
        <v>2</v>
      </c>
      <c r="I750" s="6">
        <v>2</v>
      </c>
      <c r="J750" s="29">
        <v>548.9</v>
      </c>
      <c r="K750" s="29">
        <v>502.9</v>
      </c>
      <c r="L750" s="29">
        <v>0</v>
      </c>
      <c r="M750" s="7">
        <v>31</v>
      </c>
      <c r="N750" s="27">
        <f t="shared" si="111"/>
        <v>174953.88</v>
      </c>
      <c r="O750" s="21"/>
      <c r="P750" s="1">
        <v>6462.0200000000259</v>
      </c>
      <c r="Q750" s="1"/>
      <c r="R750" s="1">
        <v>28776.943800000001</v>
      </c>
      <c r="S750" s="1">
        <v>139714.91619999998</v>
      </c>
      <c r="T750" s="29"/>
      <c r="U750" s="1">
        <f t="shared" si="112"/>
        <v>347.88999801153312</v>
      </c>
      <c r="V750" s="1">
        <f t="shared" si="112"/>
        <v>347.88999801153312</v>
      </c>
      <c r="W750" s="8">
        <v>2021</v>
      </c>
      <c r="X750" s="107"/>
      <c r="AD750" s="28">
        <f>+'Прил 2 оконч'!E750-'Приложение №1'!N750</f>
        <v>0</v>
      </c>
    </row>
    <row r="751" spans="1:30" ht="15" customHeight="1" x14ac:dyDescent="0.25">
      <c r="A751" s="5">
        <f t="shared" si="116"/>
        <v>725</v>
      </c>
      <c r="B751" s="23">
        <f t="shared" si="117"/>
        <v>209</v>
      </c>
      <c r="C751" s="3" t="s">
        <v>186</v>
      </c>
      <c r="D751" s="3" t="s">
        <v>193</v>
      </c>
      <c r="E751" s="6">
        <v>1962</v>
      </c>
      <c r="F751" s="6">
        <v>2003</v>
      </c>
      <c r="G751" s="6" t="s">
        <v>50</v>
      </c>
      <c r="H751" s="6">
        <v>2</v>
      </c>
      <c r="I751" s="6">
        <v>2</v>
      </c>
      <c r="J751" s="29">
        <v>1001.33</v>
      </c>
      <c r="K751" s="29">
        <v>636.99</v>
      </c>
      <c r="L751" s="29">
        <v>0</v>
      </c>
      <c r="M751" s="7">
        <v>24</v>
      </c>
      <c r="N751" s="27">
        <f t="shared" si="111"/>
        <v>613491.43999999994</v>
      </c>
      <c r="O751" s="21"/>
      <c r="P751" s="1">
        <v>506808.78281999991</v>
      </c>
      <c r="Q751" s="1"/>
      <c r="R751" s="1">
        <v>51393.627180000003</v>
      </c>
      <c r="S751" s="1">
        <v>55289.03</v>
      </c>
      <c r="T751" s="1"/>
      <c r="U751" s="1">
        <f t="shared" si="112"/>
        <v>963.11000172687159</v>
      </c>
      <c r="V751" s="1">
        <f t="shared" si="112"/>
        <v>963.11000172687159</v>
      </c>
      <c r="W751" s="8">
        <v>2021</v>
      </c>
      <c r="X751" s="107"/>
      <c r="AD751" s="28">
        <f>+'Прил 2 оконч'!E751-'Приложение №1'!N751</f>
        <v>0</v>
      </c>
    </row>
    <row r="752" spans="1:30" ht="15" customHeight="1" x14ac:dyDescent="0.25">
      <c r="A752" s="5">
        <f t="shared" si="116"/>
        <v>726</v>
      </c>
      <c r="B752" s="23">
        <f t="shared" si="117"/>
        <v>210</v>
      </c>
      <c r="C752" s="3" t="s">
        <v>186</v>
      </c>
      <c r="D752" s="3" t="s">
        <v>194</v>
      </c>
      <c r="E752" s="6">
        <v>1962</v>
      </c>
      <c r="F752" s="6">
        <v>2004</v>
      </c>
      <c r="G752" s="6" t="s">
        <v>50</v>
      </c>
      <c r="H752" s="6">
        <v>2</v>
      </c>
      <c r="I752" s="6">
        <v>2</v>
      </c>
      <c r="J752" s="29">
        <v>1037.76</v>
      </c>
      <c r="K752" s="29">
        <v>620.04</v>
      </c>
      <c r="L752" s="29">
        <v>0</v>
      </c>
      <c r="M752" s="7">
        <v>19</v>
      </c>
      <c r="N752" s="27">
        <f t="shared" si="111"/>
        <v>597166.72</v>
      </c>
      <c r="O752" s="21"/>
      <c r="P752" s="1">
        <v>493322.84271999996</v>
      </c>
      <c r="Q752" s="1"/>
      <c r="R752" s="1">
        <v>50026.067279999988</v>
      </c>
      <c r="S752" s="1">
        <v>53817.81</v>
      </c>
      <c r="T752" s="1"/>
      <c r="U752" s="1">
        <f t="shared" si="112"/>
        <v>963.10999290368363</v>
      </c>
      <c r="V752" s="1">
        <f t="shared" si="112"/>
        <v>963.10999290368363</v>
      </c>
      <c r="W752" s="8">
        <v>2021</v>
      </c>
      <c r="X752" s="107"/>
      <c r="AD752" s="28">
        <f>+'Прил 2 оконч'!E752-'Приложение №1'!N752</f>
        <v>0</v>
      </c>
    </row>
    <row r="753" spans="1:30" ht="15" customHeight="1" x14ac:dyDescent="0.25">
      <c r="A753" s="5">
        <f t="shared" si="116"/>
        <v>727</v>
      </c>
      <c r="B753" s="23">
        <f t="shared" si="117"/>
        <v>211</v>
      </c>
      <c r="C753" s="3" t="s">
        <v>186</v>
      </c>
      <c r="D753" s="3" t="s">
        <v>195</v>
      </c>
      <c r="E753" s="6">
        <v>1961</v>
      </c>
      <c r="F753" s="6">
        <v>2004</v>
      </c>
      <c r="G753" s="6" t="s">
        <v>50</v>
      </c>
      <c r="H753" s="6">
        <v>2</v>
      </c>
      <c r="I753" s="6">
        <v>2</v>
      </c>
      <c r="J753" s="29">
        <v>1023.9</v>
      </c>
      <c r="K753" s="29">
        <v>614.54</v>
      </c>
      <c r="L753" s="29">
        <v>0</v>
      </c>
      <c r="M753" s="7">
        <v>19</v>
      </c>
      <c r="N753" s="27">
        <f t="shared" si="111"/>
        <v>591869.62</v>
      </c>
      <c r="O753" s="21"/>
      <c r="P753" s="1">
        <v>591869.62</v>
      </c>
      <c r="Q753" s="1"/>
      <c r="R753" s="1"/>
      <c r="S753" s="1"/>
      <c r="T753" s="1"/>
      <c r="U753" s="1">
        <f t="shared" si="112"/>
        <v>963.11000097634007</v>
      </c>
      <c r="V753" s="1">
        <f t="shared" si="112"/>
        <v>963.11000097634007</v>
      </c>
      <c r="W753" s="8">
        <v>2021</v>
      </c>
      <c r="X753" s="107"/>
      <c r="AD753" s="28">
        <f>+'Прил 2 оконч'!E753-'Приложение №1'!N753</f>
        <v>0</v>
      </c>
    </row>
    <row r="754" spans="1:30" ht="15" customHeight="1" x14ac:dyDescent="0.25">
      <c r="A754" s="5">
        <f t="shared" si="116"/>
        <v>728</v>
      </c>
      <c r="B754" s="23">
        <f t="shared" si="117"/>
        <v>212</v>
      </c>
      <c r="C754" s="3" t="s">
        <v>186</v>
      </c>
      <c r="D754" s="3" t="s">
        <v>196</v>
      </c>
      <c r="E754" s="6">
        <v>1965</v>
      </c>
      <c r="F754" s="6">
        <v>2009</v>
      </c>
      <c r="G754" s="6" t="s">
        <v>65</v>
      </c>
      <c r="H754" s="6">
        <v>2</v>
      </c>
      <c r="I754" s="6">
        <v>2</v>
      </c>
      <c r="J754" s="29">
        <v>548.6</v>
      </c>
      <c r="K754" s="29">
        <v>505.4</v>
      </c>
      <c r="L754" s="29">
        <v>0</v>
      </c>
      <c r="M754" s="7">
        <v>24</v>
      </c>
      <c r="N754" s="27">
        <f t="shared" si="111"/>
        <v>175823.61</v>
      </c>
      <c r="O754" s="21"/>
      <c r="P754" s="1">
        <v>3.637978807091713E-12</v>
      </c>
      <c r="Q754" s="1"/>
      <c r="R754" s="1">
        <v>28919.998799999998</v>
      </c>
      <c r="S754" s="1">
        <v>146903.61119999998</v>
      </c>
      <c r="T754" s="29"/>
      <c r="U754" s="1">
        <f t="shared" si="112"/>
        <v>347.89000791452315</v>
      </c>
      <c r="V754" s="1">
        <f t="shared" si="112"/>
        <v>347.89000791452315</v>
      </c>
      <c r="W754" s="8">
        <v>2021</v>
      </c>
      <c r="X754" s="107"/>
      <c r="AD754" s="28">
        <f>+'Прил 2 оконч'!E754-'Приложение №1'!N754</f>
        <v>0</v>
      </c>
    </row>
    <row r="755" spans="1:30" ht="15" customHeight="1" x14ac:dyDescent="0.25">
      <c r="A755" s="5">
        <f t="shared" si="116"/>
        <v>729</v>
      </c>
      <c r="B755" s="23">
        <f t="shared" si="117"/>
        <v>213</v>
      </c>
      <c r="C755" s="3" t="s">
        <v>186</v>
      </c>
      <c r="D755" s="3" t="s">
        <v>197</v>
      </c>
      <c r="E755" s="6">
        <v>1969</v>
      </c>
      <c r="F755" s="6">
        <v>2017</v>
      </c>
      <c r="G755" s="6" t="s">
        <v>50</v>
      </c>
      <c r="H755" s="6">
        <v>3</v>
      </c>
      <c r="I755" s="6">
        <v>4</v>
      </c>
      <c r="J755" s="29">
        <v>2714.3</v>
      </c>
      <c r="K755" s="29">
        <v>1853.65</v>
      </c>
      <c r="L755" s="29">
        <v>0</v>
      </c>
      <c r="M755" s="7">
        <v>91</v>
      </c>
      <c r="N755" s="27">
        <f t="shared" si="111"/>
        <v>1785268.85</v>
      </c>
      <c r="O755" s="21"/>
      <c r="P755" s="1">
        <v>1313928.9600000002</v>
      </c>
      <c r="Q755" s="1"/>
      <c r="R755" s="1">
        <v>149556.1893</v>
      </c>
      <c r="S755" s="1">
        <v>321783.70070000004</v>
      </c>
      <c r="T755" s="1"/>
      <c r="U755" s="1">
        <f t="shared" si="112"/>
        <v>963.10999919078574</v>
      </c>
      <c r="V755" s="1">
        <f t="shared" si="112"/>
        <v>963.10999919078574</v>
      </c>
      <c r="W755" s="8">
        <v>2021</v>
      </c>
      <c r="X755" s="107"/>
      <c r="AD755" s="28">
        <f>+'Прил 2 оконч'!E755-'Приложение №1'!N755</f>
        <v>0</v>
      </c>
    </row>
    <row r="756" spans="1:30" ht="15" customHeight="1" x14ac:dyDescent="0.25">
      <c r="A756" s="5">
        <f t="shared" si="116"/>
        <v>730</v>
      </c>
      <c r="B756" s="23">
        <f t="shared" si="117"/>
        <v>214</v>
      </c>
      <c r="C756" s="3" t="s">
        <v>186</v>
      </c>
      <c r="D756" s="3" t="s">
        <v>198</v>
      </c>
      <c r="E756" s="6">
        <v>1962</v>
      </c>
      <c r="F756" s="6">
        <v>2016</v>
      </c>
      <c r="G756" s="6" t="s">
        <v>65</v>
      </c>
      <c r="H756" s="6">
        <v>2</v>
      </c>
      <c r="I756" s="6">
        <v>3</v>
      </c>
      <c r="J756" s="29">
        <v>604.95000000000005</v>
      </c>
      <c r="K756" s="29">
        <v>542.54999999999995</v>
      </c>
      <c r="L756" s="29">
        <v>0</v>
      </c>
      <c r="M756" s="7">
        <v>27</v>
      </c>
      <c r="N756" s="27">
        <f t="shared" si="111"/>
        <v>1833298.15</v>
      </c>
      <c r="O756" s="21"/>
      <c r="P756" s="1">
        <v>1437007.6939426127</v>
      </c>
      <c r="Q756" s="1"/>
      <c r="R756" s="1">
        <v>31045.7961</v>
      </c>
      <c r="S756" s="1">
        <v>365244.65995738719</v>
      </c>
      <c r="T756" s="29"/>
      <c r="U756" s="1">
        <f t="shared" si="112"/>
        <v>3379.0399963137038</v>
      </c>
      <c r="V756" s="1">
        <f t="shared" si="112"/>
        <v>3379.0399963137038</v>
      </c>
      <c r="W756" s="8">
        <v>2021</v>
      </c>
      <c r="X756" s="107"/>
      <c r="AD756" s="28">
        <f>+'Прил 2 оконч'!E756-'Приложение №1'!N756</f>
        <v>0</v>
      </c>
    </row>
    <row r="757" spans="1:30" ht="15" customHeight="1" x14ac:dyDescent="0.25">
      <c r="A757" s="5">
        <f t="shared" si="116"/>
        <v>731</v>
      </c>
      <c r="B757" s="23">
        <f t="shared" si="117"/>
        <v>215</v>
      </c>
      <c r="C757" s="3" t="s">
        <v>186</v>
      </c>
      <c r="D757" s="3" t="s">
        <v>199</v>
      </c>
      <c r="E757" s="6">
        <v>1965</v>
      </c>
      <c r="F757" s="6">
        <v>2016</v>
      </c>
      <c r="G757" s="6" t="s">
        <v>65</v>
      </c>
      <c r="H757" s="6">
        <v>2</v>
      </c>
      <c r="I757" s="6">
        <v>2</v>
      </c>
      <c r="J757" s="29">
        <v>552.79999999999995</v>
      </c>
      <c r="K757" s="29">
        <v>500.8</v>
      </c>
      <c r="L757" s="29">
        <v>0</v>
      </c>
      <c r="M757" s="7">
        <v>23</v>
      </c>
      <c r="N757" s="27">
        <f t="shared" si="111"/>
        <v>174223.31</v>
      </c>
      <c r="O757" s="21"/>
      <c r="P757" s="1">
        <v>4893.8500000000095</v>
      </c>
      <c r="Q757" s="1"/>
      <c r="R757" s="1">
        <v>28656.777599999998</v>
      </c>
      <c r="S757" s="1">
        <v>140672.68239999999</v>
      </c>
      <c r="T757" s="29"/>
      <c r="U757" s="1">
        <f t="shared" si="112"/>
        <v>347.88999600638977</v>
      </c>
      <c r="V757" s="1">
        <f t="shared" si="112"/>
        <v>347.88999600638977</v>
      </c>
      <c r="W757" s="8">
        <v>2021</v>
      </c>
      <c r="X757" s="107"/>
      <c r="AD757" s="28">
        <f>+'Прил 2 оконч'!E757-'Приложение №1'!N757</f>
        <v>0</v>
      </c>
    </row>
    <row r="758" spans="1:30" ht="15" customHeight="1" x14ac:dyDescent="0.25">
      <c r="A758" s="5">
        <f t="shared" si="116"/>
        <v>732</v>
      </c>
      <c r="B758" s="23">
        <f t="shared" si="117"/>
        <v>216</v>
      </c>
      <c r="C758" s="3" t="s">
        <v>186</v>
      </c>
      <c r="D758" s="3" t="s">
        <v>200</v>
      </c>
      <c r="E758" s="6">
        <v>1965</v>
      </c>
      <c r="F758" s="6">
        <v>2016</v>
      </c>
      <c r="G758" s="6" t="s">
        <v>65</v>
      </c>
      <c r="H758" s="6">
        <v>2</v>
      </c>
      <c r="I758" s="6">
        <v>2</v>
      </c>
      <c r="J758" s="29">
        <v>547.79999999999995</v>
      </c>
      <c r="K758" s="29">
        <v>505.4</v>
      </c>
      <c r="L758" s="29">
        <v>0</v>
      </c>
      <c r="M758" s="7">
        <v>23</v>
      </c>
      <c r="N758" s="27">
        <f t="shared" si="111"/>
        <v>175823.61</v>
      </c>
      <c r="O758" s="21"/>
      <c r="P758" s="1">
        <v>6494.1600000000071</v>
      </c>
      <c r="Q758" s="1"/>
      <c r="R758" s="1">
        <v>28919.998799999998</v>
      </c>
      <c r="S758" s="1">
        <v>140409.45119999998</v>
      </c>
      <c r="T758" s="29"/>
      <c r="U758" s="1">
        <f t="shared" si="112"/>
        <v>347.89000791452315</v>
      </c>
      <c r="V758" s="1">
        <f t="shared" si="112"/>
        <v>347.89000791452315</v>
      </c>
      <c r="W758" s="8">
        <v>2021</v>
      </c>
      <c r="X758" s="107"/>
      <c r="AD758" s="28">
        <f>+'Прил 2 оконч'!E758-'Приложение №1'!N758</f>
        <v>0</v>
      </c>
    </row>
    <row r="759" spans="1:30" ht="15" customHeight="1" x14ac:dyDescent="0.25">
      <c r="A759" s="5">
        <f t="shared" si="116"/>
        <v>733</v>
      </c>
      <c r="B759" s="23">
        <f t="shared" si="117"/>
        <v>217</v>
      </c>
      <c r="C759" s="3" t="s">
        <v>186</v>
      </c>
      <c r="D759" s="3" t="s">
        <v>201</v>
      </c>
      <c r="E759" s="6">
        <v>1965</v>
      </c>
      <c r="F759" s="6">
        <v>2016</v>
      </c>
      <c r="G759" s="6" t="s">
        <v>65</v>
      </c>
      <c r="H759" s="6">
        <v>2</v>
      </c>
      <c r="I759" s="6">
        <v>2</v>
      </c>
      <c r="J759" s="29">
        <v>548.79999999999995</v>
      </c>
      <c r="K759" s="29">
        <v>505.4</v>
      </c>
      <c r="L759" s="29">
        <v>0</v>
      </c>
      <c r="M759" s="7">
        <v>28</v>
      </c>
      <c r="N759" s="27">
        <f t="shared" si="111"/>
        <v>175823.61</v>
      </c>
      <c r="O759" s="21"/>
      <c r="P759" s="1">
        <v>5388.5099999999838</v>
      </c>
      <c r="Q759" s="1"/>
      <c r="R759" s="1">
        <v>28919.998799999998</v>
      </c>
      <c r="S759" s="1">
        <v>141515.1012</v>
      </c>
      <c r="T759" s="29"/>
      <c r="U759" s="1">
        <f t="shared" si="112"/>
        <v>347.89000791452315</v>
      </c>
      <c r="V759" s="1">
        <f t="shared" si="112"/>
        <v>347.89000791452315</v>
      </c>
      <c r="W759" s="8">
        <v>2021</v>
      </c>
      <c r="X759" s="107"/>
      <c r="AD759" s="28">
        <f>+'Прил 2 оконч'!E759-'Приложение №1'!N759</f>
        <v>0</v>
      </c>
    </row>
    <row r="760" spans="1:30" ht="15" customHeight="1" x14ac:dyDescent="0.25">
      <c r="A760" s="5">
        <f t="shared" si="116"/>
        <v>734</v>
      </c>
      <c r="B760" s="23">
        <f t="shared" si="117"/>
        <v>218</v>
      </c>
      <c r="C760" s="3" t="s">
        <v>186</v>
      </c>
      <c r="D760" s="3" t="s">
        <v>202</v>
      </c>
      <c r="E760" s="6">
        <v>1965</v>
      </c>
      <c r="F760" s="6">
        <v>2016</v>
      </c>
      <c r="G760" s="6" t="s">
        <v>65</v>
      </c>
      <c r="H760" s="6">
        <v>2</v>
      </c>
      <c r="I760" s="6">
        <v>2</v>
      </c>
      <c r="J760" s="29">
        <v>550.79999999999995</v>
      </c>
      <c r="K760" s="29">
        <v>508.7</v>
      </c>
      <c r="L760" s="29">
        <v>0</v>
      </c>
      <c r="M760" s="7">
        <v>28</v>
      </c>
      <c r="N760" s="27">
        <f t="shared" si="111"/>
        <v>176971.64</v>
      </c>
      <c r="O760" s="21"/>
      <c r="P760" s="1">
        <v>5497.9300000000185</v>
      </c>
      <c r="Q760" s="1"/>
      <c r="R760" s="1">
        <v>29108.831399999999</v>
      </c>
      <c r="S760" s="1">
        <v>142364.8786</v>
      </c>
      <c r="T760" s="29"/>
      <c r="U760" s="1">
        <f t="shared" si="112"/>
        <v>347.88999410261454</v>
      </c>
      <c r="V760" s="1">
        <f t="shared" si="112"/>
        <v>347.88999410261454</v>
      </c>
      <c r="W760" s="8">
        <v>2021</v>
      </c>
      <c r="X760" s="107"/>
      <c r="AD760" s="28">
        <f>+'Прил 2 оконч'!E760-'Приложение №1'!N760</f>
        <v>0</v>
      </c>
    </row>
    <row r="761" spans="1:30" ht="15" customHeight="1" x14ac:dyDescent="0.25">
      <c r="A761" s="5">
        <f t="shared" si="116"/>
        <v>735</v>
      </c>
      <c r="B761" s="23">
        <f t="shared" si="117"/>
        <v>219</v>
      </c>
      <c r="C761" s="3" t="s">
        <v>186</v>
      </c>
      <c r="D761" s="3" t="s">
        <v>203</v>
      </c>
      <c r="E761" s="6">
        <v>1965</v>
      </c>
      <c r="F761" s="6">
        <v>2016</v>
      </c>
      <c r="G761" s="6" t="s">
        <v>65</v>
      </c>
      <c r="H761" s="6">
        <v>2</v>
      </c>
      <c r="I761" s="6">
        <v>2</v>
      </c>
      <c r="J761" s="29">
        <v>555</v>
      </c>
      <c r="K761" s="29">
        <v>511.8</v>
      </c>
      <c r="L761" s="29">
        <v>0</v>
      </c>
      <c r="M761" s="7">
        <v>26</v>
      </c>
      <c r="N761" s="27">
        <f t="shared" ref="N761:N822" si="118">SUM(O761:T761)</f>
        <v>178050.1</v>
      </c>
      <c r="O761" s="21"/>
      <c r="P761" s="1">
        <v>8921.6700000000201</v>
      </c>
      <c r="Q761" s="1"/>
      <c r="R761" s="1">
        <v>29286.219600000004</v>
      </c>
      <c r="S761" s="1">
        <v>139842.21039999998</v>
      </c>
      <c r="T761" s="29"/>
      <c r="U761" s="1">
        <f t="shared" si="112"/>
        <v>347.88999609222356</v>
      </c>
      <c r="V761" s="1">
        <f t="shared" si="112"/>
        <v>347.88999609222356</v>
      </c>
      <c r="W761" s="8">
        <v>2021</v>
      </c>
      <c r="X761" s="107"/>
      <c r="AD761" s="28">
        <f>+'Прил 2 оконч'!E761-'Приложение №1'!N761</f>
        <v>0</v>
      </c>
    </row>
    <row r="762" spans="1:30" ht="15" customHeight="1" x14ac:dyDescent="0.25">
      <c r="A762" s="5">
        <f t="shared" si="116"/>
        <v>736</v>
      </c>
      <c r="B762" s="23">
        <f t="shared" si="117"/>
        <v>220</v>
      </c>
      <c r="C762" s="3" t="s">
        <v>186</v>
      </c>
      <c r="D762" s="3" t="s">
        <v>204</v>
      </c>
      <c r="E762" s="6">
        <v>1965</v>
      </c>
      <c r="F762" s="6">
        <v>2016</v>
      </c>
      <c r="G762" s="6" t="s">
        <v>65</v>
      </c>
      <c r="H762" s="6">
        <v>2</v>
      </c>
      <c r="I762" s="6">
        <v>2</v>
      </c>
      <c r="J762" s="29">
        <v>548.79999999999995</v>
      </c>
      <c r="K762" s="29">
        <v>504.8</v>
      </c>
      <c r="L762" s="29">
        <v>0</v>
      </c>
      <c r="M762" s="7">
        <v>24</v>
      </c>
      <c r="N762" s="27">
        <f t="shared" si="118"/>
        <v>175614.87</v>
      </c>
      <c r="O762" s="21"/>
      <c r="P762" s="1">
        <v>3.637978807091713E-12</v>
      </c>
      <c r="Q762" s="1"/>
      <c r="R762" s="1">
        <v>28885.665600000004</v>
      </c>
      <c r="S762" s="1">
        <v>146729.20439999999</v>
      </c>
      <c r="T762" s="29"/>
      <c r="U762" s="1">
        <f t="shared" si="112"/>
        <v>347.88999603803484</v>
      </c>
      <c r="V762" s="1">
        <f t="shared" si="112"/>
        <v>347.88999603803484</v>
      </c>
      <c r="W762" s="8">
        <v>2021</v>
      </c>
      <c r="X762" s="107"/>
      <c r="AD762" s="28">
        <f>+'Прил 2 оконч'!E762-'Приложение №1'!N762</f>
        <v>0</v>
      </c>
    </row>
    <row r="763" spans="1:30" ht="15" customHeight="1" x14ac:dyDescent="0.25">
      <c r="A763" s="5">
        <f t="shared" si="116"/>
        <v>737</v>
      </c>
      <c r="B763" s="23">
        <f t="shared" si="117"/>
        <v>221</v>
      </c>
      <c r="C763" s="3" t="s">
        <v>186</v>
      </c>
      <c r="D763" s="3" t="s">
        <v>589</v>
      </c>
      <c r="E763" s="6">
        <v>1971</v>
      </c>
      <c r="F763" s="6">
        <v>2016</v>
      </c>
      <c r="G763" s="6" t="s">
        <v>65</v>
      </c>
      <c r="H763" s="6">
        <v>2</v>
      </c>
      <c r="I763" s="6">
        <v>2</v>
      </c>
      <c r="J763" s="29">
        <v>599.20000000000005</v>
      </c>
      <c r="K763" s="29">
        <v>327.9</v>
      </c>
      <c r="L763" s="29">
        <v>201.9</v>
      </c>
      <c r="M763" s="7">
        <v>21</v>
      </c>
      <c r="N763" s="27">
        <f t="shared" si="118"/>
        <v>184312.12</v>
      </c>
      <c r="O763" s="21"/>
      <c r="P763" s="1">
        <v>0</v>
      </c>
      <c r="Q763" s="1"/>
      <c r="R763" s="1">
        <v>143048.27340000001</v>
      </c>
      <c r="S763" s="1">
        <v>41263.84659999999</v>
      </c>
      <c r="T763" s="29"/>
      <c r="U763" s="1">
        <f t="shared" ref="U763:V817" si="119">$N763/($K763+$L763)</f>
        <v>347.88999622499057</v>
      </c>
      <c r="V763" s="1">
        <f t="shared" si="119"/>
        <v>347.88999622499057</v>
      </c>
      <c r="W763" s="8">
        <v>2021</v>
      </c>
      <c r="X763" s="107"/>
      <c r="AD763" s="28">
        <f>+'Прил 2 оконч'!E763-'Приложение №1'!N763</f>
        <v>0</v>
      </c>
    </row>
    <row r="764" spans="1:30" ht="15" customHeight="1" x14ac:dyDescent="0.25">
      <c r="A764" s="5">
        <f t="shared" si="116"/>
        <v>738</v>
      </c>
      <c r="B764" s="23">
        <f t="shared" si="117"/>
        <v>222</v>
      </c>
      <c r="C764" s="3" t="s">
        <v>567</v>
      </c>
      <c r="D764" s="3" t="s">
        <v>590</v>
      </c>
      <c r="E764" s="6">
        <v>1982</v>
      </c>
      <c r="F764" s="6">
        <v>1982</v>
      </c>
      <c r="G764" s="6" t="s">
        <v>50</v>
      </c>
      <c r="H764" s="6">
        <v>2</v>
      </c>
      <c r="I764" s="6">
        <v>2</v>
      </c>
      <c r="J764" s="29">
        <v>723.48</v>
      </c>
      <c r="K764" s="29">
        <v>675.02</v>
      </c>
      <c r="L764" s="29">
        <v>0</v>
      </c>
      <c r="M764" s="7">
        <v>36</v>
      </c>
      <c r="N764" s="27">
        <f t="shared" si="118"/>
        <v>5039672.32</v>
      </c>
      <c r="O764" s="21"/>
      <c r="P764" s="1">
        <v>2873519.63</v>
      </c>
      <c r="Q764" s="1"/>
      <c r="R764" s="1">
        <v>243965.73363999999</v>
      </c>
      <c r="S764" s="1">
        <v>1922186.95636</v>
      </c>
      <c r="T764" s="1"/>
      <c r="U764" s="1">
        <f t="shared" si="119"/>
        <v>7465.9600011851508</v>
      </c>
      <c r="V764" s="1">
        <f t="shared" si="119"/>
        <v>7465.9600011851508</v>
      </c>
      <c r="W764" s="8">
        <v>2021</v>
      </c>
      <c r="X764" s="107"/>
      <c r="AD764" s="28">
        <f>+'Прил 2 оконч'!E764-'Приложение №1'!N764</f>
        <v>0</v>
      </c>
    </row>
    <row r="765" spans="1:30" ht="15" customHeight="1" x14ac:dyDescent="0.25">
      <c r="A765" s="5">
        <f t="shared" si="116"/>
        <v>739</v>
      </c>
      <c r="B765" s="23">
        <f t="shared" si="117"/>
        <v>223</v>
      </c>
      <c r="C765" s="3" t="s">
        <v>205</v>
      </c>
      <c r="D765" s="3" t="s">
        <v>591</v>
      </c>
      <c r="E765" s="6">
        <v>1981</v>
      </c>
      <c r="F765" s="6">
        <v>1981</v>
      </c>
      <c r="G765" s="6" t="s">
        <v>65</v>
      </c>
      <c r="H765" s="6">
        <v>2</v>
      </c>
      <c r="I765" s="6">
        <v>1</v>
      </c>
      <c r="J765" s="29">
        <v>294.77</v>
      </c>
      <c r="K765" s="29">
        <v>271.13</v>
      </c>
      <c r="L765" s="29">
        <v>0</v>
      </c>
      <c r="M765" s="7">
        <v>8</v>
      </c>
      <c r="N765" s="27">
        <f t="shared" si="118"/>
        <v>5014435.46</v>
      </c>
      <c r="O765" s="21"/>
      <c r="P765" s="1">
        <v>4766573.03235061</v>
      </c>
      <c r="Q765" s="1"/>
      <c r="R765" s="1">
        <v>53192.510860000002</v>
      </c>
      <c r="S765" s="1">
        <v>194669.91678938994</v>
      </c>
      <c r="T765" s="29"/>
      <c r="U765" s="1">
        <f t="shared" si="119"/>
        <v>18494.579943200679</v>
      </c>
      <c r="V765" s="1">
        <f t="shared" si="119"/>
        <v>18494.579943200679</v>
      </c>
      <c r="W765" s="8">
        <v>2021</v>
      </c>
      <c r="X765" s="107"/>
      <c r="AD765" s="28">
        <f>+'Прил 2 оконч'!E765-'Приложение №1'!N765</f>
        <v>0</v>
      </c>
    </row>
    <row r="766" spans="1:30" ht="15" customHeight="1" x14ac:dyDescent="0.25">
      <c r="A766" s="5">
        <f t="shared" si="116"/>
        <v>740</v>
      </c>
      <c r="B766" s="23">
        <f t="shared" si="117"/>
        <v>224</v>
      </c>
      <c r="C766" s="3" t="s">
        <v>205</v>
      </c>
      <c r="D766" s="3" t="s">
        <v>592</v>
      </c>
      <c r="E766" s="6">
        <v>1982</v>
      </c>
      <c r="F766" s="6">
        <v>1982</v>
      </c>
      <c r="G766" s="6" t="s">
        <v>65</v>
      </c>
      <c r="H766" s="6">
        <v>2</v>
      </c>
      <c r="I766" s="6">
        <v>1</v>
      </c>
      <c r="J766" s="29">
        <v>193.4</v>
      </c>
      <c r="K766" s="29">
        <v>137.5</v>
      </c>
      <c r="L766" s="29">
        <v>0</v>
      </c>
      <c r="M766" s="7">
        <v>9</v>
      </c>
      <c r="N766" s="27">
        <f t="shared" si="118"/>
        <v>2543004.7700000005</v>
      </c>
      <c r="O766" s="21"/>
      <c r="P766" s="1">
        <v>2396759.0550218495</v>
      </c>
      <c r="Q766" s="1"/>
      <c r="R766" s="1">
        <v>40506.644999999997</v>
      </c>
      <c r="S766" s="1">
        <v>105739.06997815103</v>
      </c>
      <c r="T766" s="29"/>
      <c r="U766" s="1">
        <f t="shared" si="119"/>
        <v>18494.580145454547</v>
      </c>
      <c r="V766" s="1">
        <f t="shared" si="119"/>
        <v>18494.580145454547</v>
      </c>
      <c r="W766" s="8">
        <v>2021</v>
      </c>
      <c r="X766" s="107"/>
      <c r="AD766" s="28">
        <f>+'Прил 2 оконч'!E766-'Приложение №1'!N766</f>
        <v>0</v>
      </c>
    </row>
    <row r="767" spans="1:30" ht="15" customHeight="1" x14ac:dyDescent="0.25">
      <c r="A767" s="5">
        <f t="shared" si="116"/>
        <v>741</v>
      </c>
      <c r="B767" s="23">
        <f t="shared" si="117"/>
        <v>225</v>
      </c>
      <c r="C767" s="3" t="s">
        <v>205</v>
      </c>
      <c r="D767" s="3" t="s">
        <v>593</v>
      </c>
      <c r="E767" s="6">
        <v>1978</v>
      </c>
      <c r="F767" s="6">
        <v>1978</v>
      </c>
      <c r="G767" s="6" t="s">
        <v>65</v>
      </c>
      <c r="H767" s="6">
        <v>2</v>
      </c>
      <c r="I767" s="6">
        <v>2</v>
      </c>
      <c r="J767" s="29">
        <v>531.42999999999995</v>
      </c>
      <c r="K767" s="29">
        <v>477.43</v>
      </c>
      <c r="L767" s="29">
        <v>0</v>
      </c>
      <c r="M767" s="7">
        <v>21</v>
      </c>
      <c r="N767" s="27">
        <f t="shared" si="118"/>
        <v>3431972.13</v>
      </c>
      <c r="O767" s="21"/>
      <c r="P767" s="1">
        <v>3032145.375476642</v>
      </c>
      <c r="Q767" s="1"/>
      <c r="R767" s="1">
        <v>78420.879459999996</v>
      </c>
      <c r="S767" s="1">
        <v>321405.87506335787</v>
      </c>
      <c r="T767" s="29"/>
      <c r="U767" s="1">
        <f t="shared" si="119"/>
        <v>7188.4299897367146</v>
      </c>
      <c r="V767" s="1">
        <f t="shared" si="119"/>
        <v>7188.4299897367146</v>
      </c>
      <c r="W767" s="8">
        <v>2021</v>
      </c>
      <c r="X767" s="107"/>
      <c r="AD767" s="28">
        <f>+'Прил 2 оконч'!E767-'Приложение №1'!N767</f>
        <v>0</v>
      </c>
    </row>
    <row r="768" spans="1:30" ht="15" customHeight="1" x14ac:dyDescent="0.25">
      <c r="A768" s="5">
        <f t="shared" si="116"/>
        <v>742</v>
      </c>
      <c r="B768" s="23">
        <f t="shared" si="117"/>
        <v>226</v>
      </c>
      <c r="C768" s="3" t="s">
        <v>205</v>
      </c>
      <c r="D768" s="3" t="s">
        <v>594</v>
      </c>
      <c r="E768" s="6">
        <v>1978</v>
      </c>
      <c r="F768" s="6">
        <v>1978</v>
      </c>
      <c r="G768" s="6" t="s">
        <v>65</v>
      </c>
      <c r="H768" s="6">
        <v>2</v>
      </c>
      <c r="I768" s="6">
        <v>1</v>
      </c>
      <c r="J768" s="29">
        <v>676.48</v>
      </c>
      <c r="K768" s="29">
        <v>602.58000000000004</v>
      </c>
      <c r="L768" s="29">
        <v>0</v>
      </c>
      <c r="M768" s="7">
        <v>29</v>
      </c>
      <c r="N768" s="27">
        <f t="shared" si="118"/>
        <v>4331604.1500000004</v>
      </c>
      <c r="O768" s="21"/>
      <c r="P768" s="1">
        <v>3801615.5752951647</v>
      </c>
      <c r="Q768" s="1"/>
      <c r="R768" s="1">
        <v>124331.72276</v>
      </c>
      <c r="S768" s="1">
        <v>405656.85194483609</v>
      </c>
      <c r="T768" s="29"/>
      <c r="U768" s="1">
        <f t="shared" si="119"/>
        <v>7188.4300009957187</v>
      </c>
      <c r="V768" s="1">
        <f t="shared" si="119"/>
        <v>7188.4300009957187</v>
      </c>
      <c r="W768" s="8">
        <v>2021</v>
      </c>
      <c r="X768" s="107"/>
      <c r="AD768" s="28">
        <f>+'Прил 2 оконч'!E768-'Приложение №1'!N768</f>
        <v>0</v>
      </c>
    </row>
    <row r="769" spans="1:30" ht="15" customHeight="1" x14ac:dyDescent="0.25">
      <c r="A769" s="5">
        <f t="shared" si="116"/>
        <v>743</v>
      </c>
      <c r="B769" s="23">
        <f t="shared" si="117"/>
        <v>227</v>
      </c>
      <c r="C769" s="3" t="s">
        <v>205</v>
      </c>
      <c r="D769" s="3" t="s">
        <v>595</v>
      </c>
      <c r="E769" s="6">
        <v>1980</v>
      </c>
      <c r="F769" s="6">
        <v>1980</v>
      </c>
      <c r="G769" s="6" t="s">
        <v>65</v>
      </c>
      <c r="H769" s="6">
        <v>2</v>
      </c>
      <c r="I769" s="6">
        <v>3</v>
      </c>
      <c r="J769" s="29">
        <v>1267.5999999999999</v>
      </c>
      <c r="K769" s="29">
        <v>1056.54</v>
      </c>
      <c r="L769" s="29">
        <v>0</v>
      </c>
      <c r="M769" s="7">
        <v>44</v>
      </c>
      <c r="N769" s="27">
        <f t="shared" si="118"/>
        <v>19540263.559999999</v>
      </c>
      <c r="O769" s="21"/>
      <c r="P769" s="1">
        <v>18622475.864676733</v>
      </c>
      <c r="Q769" s="1"/>
      <c r="R769" s="1">
        <v>179985.43188000002</v>
      </c>
      <c r="S769" s="1">
        <v>737802.26344326604</v>
      </c>
      <c r="T769" s="29"/>
      <c r="U769" s="1">
        <f t="shared" si="119"/>
        <v>18494.580006436103</v>
      </c>
      <c r="V769" s="1">
        <f t="shared" si="119"/>
        <v>18494.580006436103</v>
      </c>
      <c r="W769" s="8">
        <v>2021</v>
      </c>
      <c r="X769" s="107"/>
      <c r="AD769" s="28">
        <f>+'Прил 2 оконч'!E769-'Приложение №1'!N769</f>
        <v>0</v>
      </c>
    </row>
    <row r="770" spans="1:30" ht="15" customHeight="1" x14ac:dyDescent="0.25">
      <c r="A770" s="5">
        <f t="shared" si="116"/>
        <v>744</v>
      </c>
      <c r="B770" s="23">
        <f t="shared" si="117"/>
        <v>228</v>
      </c>
      <c r="C770" s="3" t="s">
        <v>205</v>
      </c>
      <c r="D770" s="3" t="s">
        <v>596</v>
      </c>
      <c r="E770" s="6">
        <v>1981</v>
      </c>
      <c r="F770" s="6">
        <v>1981</v>
      </c>
      <c r="G770" s="6" t="s">
        <v>65</v>
      </c>
      <c r="H770" s="6">
        <v>2</v>
      </c>
      <c r="I770" s="6">
        <v>1</v>
      </c>
      <c r="J770" s="29">
        <v>287.60000000000002</v>
      </c>
      <c r="K770" s="29">
        <v>269.8</v>
      </c>
      <c r="L770" s="29">
        <v>0</v>
      </c>
      <c r="M770" s="7">
        <v>1</v>
      </c>
      <c r="N770" s="27">
        <f t="shared" si="118"/>
        <v>4989837.68</v>
      </c>
      <c r="O770" s="21"/>
      <c r="P770" s="1">
        <v>4712681.4872180587</v>
      </c>
      <c r="Q770" s="1"/>
      <c r="R770" s="1">
        <v>76133.255600000004</v>
      </c>
      <c r="S770" s="1">
        <v>201022.93718194103</v>
      </c>
      <c r="T770" s="29"/>
      <c r="U770" s="1">
        <f t="shared" si="119"/>
        <v>18494.579985174201</v>
      </c>
      <c r="V770" s="1">
        <f t="shared" si="119"/>
        <v>18494.579985174201</v>
      </c>
      <c r="W770" s="8">
        <v>2021</v>
      </c>
      <c r="X770" s="107"/>
      <c r="AD770" s="28">
        <f>+'Прил 2 оконч'!E770-'Приложение №1'!N770</f>
        <v>0</v>
      </c>
    </row>
    <row r="771" spans="1:30" x14ac:dyDescent="0.25">
      <c r="A771" s="5">
        <f t="shared" si="116"/>
        <v>745</v>
      </c>
      <c r="B771" s="23">
        <f t="shared" si="117"/>
        <v>229</v>
      </c>
      <c r="C771" s="3" t="s">
        <v>597</v>
      </c>
      <c r="D771" s="3" t="s">
        <v>598</v>
      </c>
      <c r="E771" s="6">
        <v>1971</v>
      </c>
      <c r="F771" s="6">
        <v>1971</v>
      </c>
      <c r="G771" s="6" t="s">
        <v>65</v>
      </c>
      <c r="H771" s="6">
        <v>2</v>
      </c>
      <c r="I771" s="6">
        <v>1</v>
      </c>
      <c r="J771" s="29">
        <v>614.79999999999995</v>
      </c>
      <c r="K771" s="29">
        <v>371.4</v>
      </c>
      <c r="L771" s="29">
        <v>223</v>
      </c>
      <c r="M771" s="7">
        <v>25</v>
      </c>
      <c r="N771" s="27">
        <f t="shared" si="118"/>
        <v>2695841.76</v>
      </c>
      <c r="O771" s="21"/>
      <c r="P771" s="1">
        <v>1896904.7899999993</v>
      </c>
      <c r="Q771" s="1"/>
      <c r="R771" s="1">
        <v>136271.2928</v>
      </c>
      <c r="S771" s="1">
        <v>662665.6772000005</v>
      </c>
      <c r="T771" s="29"/>
      <c r="U771" s="1">
        <f t="shared" si="119"/>
        <v>4535.3999999999996</v>
      </c>
      <c r="V771" s="1">
        <f t="shared" si="119"/>
        <v>4535.3999999999996</v>
      </c>
      <c r="W771" s="8">
        <v>2021</v>
      </c>
      <c r="X771" s="107"/>
      <c r="AD771" s="28">
        <f>+'Прил 2 оконч'!E771-'Приложение №1'!N771</f>
        <v>0</v>
      </c>
    </row>
    <row r="772" spans="1:30" ht="15" customHeight="1" x14ac:dyDescent="0.25">
      <c r="A772" s="5">
        <f t="shared" si="116"/>
        <v>746</v>
      </c>
      <c r="B772" s="23">
        <f t="shared" si="117"/>
        <v>230</v>
      </c>
      <c r="C772" s="3" t="s">
        <v>599</v>
      </c>
      <c r="D772" s="3" t="s">
        <v>600</v>
      </c>
      <c r="E772" s="6">
        <v>1980</v>
      </c>
      <c r="F772" s="6">
        <v>2000</v>
      </c>
      <c r="G772" s="6" t="s">
        <v>50</v>
      </c>
      <c r="H772" s="6">
        <v>4</v>
      </c>
      <c r="I772" s="6">
        <v>2</v>
      </c>
      <c r="J772" s="29">
        <v>1287.7</v>
      </c>
      <c r="K772" s="29">
        <v>1280.5</v>
      </c>
      <c r="L772" s="29">
        <v>0</v>
      </c>
      <c r="M772" s="7">
        <v>40</v>
      </c>
      <c r="N772" s="27">
        <f t="shared" si="118"/>
        <v>9299405.044942271</v>
      </c>
      <c r="O772" s="21"/>
      <c r="P772" s="1">
        <v>5193435.412289368</v>
      </c>
      <c r="Q772" s="1"/>
      <c r="R772" s="1">
        <v>459617.83100000001</v>
      </c>
      <c r="S772" s="1">
        <v>3646351.8016529027</v>
      </c>
      <c r="T772" s="1"/>
      <c r="U772" s="1">
        <f t="shared" si="119"/>
        <v>7262.3233463039996</v>
      </c>
      <c r="V772" s="1">
        <f t="shared" si="119"/>
        <v>7262.3233463039996</v>
      </c>
      <c r="W772" s="8">
        <v>2021</v>
      </c>
      <c r="X772" s="107"/>
      <c r="AD772" s="28">
        <f>+'Прил 2 оконч'!E772-'Приложение №1'!N772</f>
        <v>0</v>
      </c>
    </row>
    <row r="773" spans="1:30" ht="15" customHeight="1" x14ac:dyDescent="0.25">
      <c r="A773" s="5">
        <f t="shared" si="116"/>
        <v>747</v>
      </c>
      <c r="B773" s="23">
        <f t="shared" si="117"/>
        <v>231</v>
      </c>
      <c r="C773" s="3" t="s">
        <v>599</v>
      </c>
      <c r="D773" s="3" t="s">
        <v>608</v>
      </c>
      <c r="E773" s="6">
        <v>1968</v>
      </c>
      <c r="F773" s="6">
        <v>2012</v>
      </c>
      <c r="G773" s="6" t="s">
        <v>50</v>
      </c>
      <c r="H773" s="6">
        <v>4</v>
      </c>
      <c r="I773" s="6">
        <v>4</v>
      </c>
      <c r="J773" s="29">
        <v>2784.1</v>
      </c>
      <c r="K773" s="29">
        <v>2783</v>
      </c>
      <c r="L773" s="29">
        <v>0</v>
      </c>
      <c r="M773" s="7">
        <v>91</v>
      </c>
      <c r="N773" s="27">
        <f t="shared" si="118"/>
        <v>20848241.759552069</v>
      </c>
      <c r="O773" s="21"/>
      <c r="P773" s="1">
        <v>15521949.288382653</v>
      </c>
      <c r="Q773" s="1"/>
      <c r="R773" s="1">
        <v>706187.52399999998</v>
      </c>
      <c r="S773" s="1">
        <v>4620104.9471694147</v>
      </c>
      <c r="T773" s="1"/>
      <c r="U773" s="1">
        <f t="shared" si="119"/>
        <v>7491.2834206080015</v>
      </c>
      <c r="V773" s="1">
        <f t="shared" si="119"/>
        <v>7491.2834206080015</v>
      </c>
      <c r="W773" s="8">
        <v>2021</v>
      </c>
      <c r="X773" s="107"/>
      <c r="AD773" s="28">
        <f>+'Прил 2 оконч'!E773-'Приложение №1'!N773</f>
        <v>0</v>
      </c>
    </row>
    <row r="774" spans="1:30" ht="15" customHeight="1" x14ac:dyDescent="0.25">
      <c r="A774" s="5">
        <f t="shared" si="116"/>
        <v>748</v>
      </c>
      <c r="B774" s="23">
        <f t="shared" si="117"/>
        <v>232</v>
      </c>
      <c r="C774" s="3" t="s">
        <v>599</v>
      </c>
      <c r="D774" s="3" t="s">
        <v>612</v>
      </c>
      <c r="E774" s="6">
        <v>1983</v>
      </c>
      <c r="F774" s="6">
        <v>2013</v>
      </c>
      <c r="G774" s="6" t="s">
        <v>50</v>
      </c>
      <c r="H774" s="6">
        <v>5</v>
      </c>
      <c r="I774" s="6">
        <v>4</v>
      </c>
      <c r="J774" s="29">
        <v>3317.4</v>
      </c>
      <c r="K774" s="29">
        <v>2391.6</v>
      </c>
      <c r="L774" s="29">
        <v>0</v>
      </c>
      <c r="M774" s="7">
        <v>71</v>
      </c>
      <c r="N774" s="27">
        <f t="shared" si="118"/>
        <v>3608535.1470105601</v>
      </c>
      <c r="O774" s="21"/>
      <c r="P774" s="1">
        <v>2451953.3696808834</v>
      </c>
      <c r="Q774" s="1"/>
      <c r="R774" s="1">
        <v>691883.14119999995</v>
      </c>
      <c r="S774" s="1">
        <v>464698.63612967683</v>
      </c>
      <c r="T774" s="1"/>
      <c r="U774" s="1">
        <f t="shared" si="119"/>
        <v>1508.8372416000002</v>
      </c>
      <c r="V774" s="1">
        <f t="shared" si="119"/>
        <v>1508.8372416000002</v>
      </c>
      <c r="W774" s="8">
        <v>2021</v>
      </c>
      <c r="X774" s="107"/>
      <c r="AD774" s="28">
        <f>+'Прил 2 оконч'!E774-'Приложение №1'!N774</f>
        <v>0</v>
      </c>
    </row>
    <row r="775" spans="1:30" ht="15" customHeight="1" x14ac:dyDescent="0.25">
      <c r="A775" s="5">
        <f t="shared" si="116"/>
        <v>749</v>
      </c>
      <c r="B775" s="23">
        <f t="shared" si="117"/>
        <v>233</v>
      </c>
      <c r="C775" s="3" t="s">
        <v>599</v>
      </c>
      <c r="D775" s="3" t="s">
        <v>613</v>
      </c>
      <c r="E775" s="6">
        <v>1982</v>
      </c>
      <c r="F775" s="6">
        <v>2013</v>
      </c>
      <c r="G775" s="6" t="s">
        <v>50</v>
      </c>
      <c r="H775" s="6">
        <v>5</v>
      </c>
      <c r="I775" s="6">
        <v>4</v>
      </c>
      <c r="J775" s="29">
        <v>3426.4</v>
      </c>
      <c r="K775" s="29">
        <v>2487.9</v>
      </c>
      <c r="L775" s="29">
        <v>0</v>
      </c>
      <c r="M775" s="7">
        <v>77</v>
      </c>
      <c r="N775" s="27">
        <f t="shared" si="118"/>
        <v>3753836.1733766403</v>
      </c>
      <c r="O775" s="21"/>
      <c r="P775" s="1">
        <v>2550683.5526432684</v>
      </c>
      <c r="Q775" s="1"/>
      <c r="R775" s="1">
        <v>1203152.6207333722</v>
      </c>
      <c r="S775" s="1">
        <v>0</v>
      </c>
      <c r="T775" s="1"/>
      <c r="U775" s="1">
        <f t="shared" si="119"/>
        <v>1508.8372416</v>
      </c>
      <c r="V775" s="1">
        <f t="shared" si="119"/>
        <v>1508.8372416</v>
      </c>
      <c r="W775" s="8">
        <v>2021</v>
      </c>
      <c r="X775" s="107"/>
      <c r="AD775" s="28">
        <f>+'Прил 2 оконч'!E775-'Приложение №1'!N775</f>
        <v>0</v>
      </c>
    </row>
    <row r="776" spans="1:30" ht="15" customHeight="1" x14ac:dyDescent="0.25">
      <c r="A776" s="5">
        <f t="shared" si="116"/>
        <v>750</v>
      </c>
      <c r="B776" s="23">
        <f t="shared" si="117"/>
        <v>234</v>
      </c>
      <c r="C776" s="3" t="s">
        <v>212</v>
      </c>
      <c r="D776" s="3" t="s">
        <v>615</v>
      </c>
      <c r="E776" s="6">
        <v>1977</v>
      </c>
      <c r="F776" s="6">
        <v>1977</v>
      </c>
      <c r="G776" s="6" t="s">
        <v>50</v>
      </c>
      <c r="H776" s="6">
        <v>5</v>
      </c>
      <c r="I776" s="6">
        <v>1</v>
      </c>
      <c r="J776" s="29">
        <v>1730.3</v>
      </c>
      <c r="K776" s="29">
        <v>1443.5</v>
      </c>
      <c r="L776" s="29">
        <v>0</v>
      </c>
      <c r="M776" s="7">
        <v>49</v>
      </c>
      <c r="N776" s="27">
        <f t="shared" si="118"/>
        <v>38072067.120000005</v>
      </c>
      <c r="O776" s="21"/>
      <c r="P776" s="1">
        <v>33452097.220000006</v>
      </c>
      <c r="Q776" s="1"/>
      <c r="R776" s="1">
        <v>509459.29700000002</v>
      </c>
      <c r="S776" s="1">
        <v>4110510.6029999983</v>
      </c>
      <c r="T776" s="1"/>
      <c r="U776" s="1">
        <f t="shared" si="119"/>
        <v>26374.830010391412</v>
      </c>
      <c r="V776" s="1">
        <f t="shared" si="119"/>
        <v>26374.830010391412</v>
      </c>
      <c r="W776" s="8">
        <v>2021</v>
      </c>
      <c r="X776" s="107"/>
      <c r="AD776" s="28">
        <f>+'Прил 2 оконч'!E776-'Приложение №1'!N776</f>
        <v>0</v>
      </c>
    </row>
    <row r="777" spans="1:30" ht="15" customHeight="1" x14ac:dyDescent="0.25">
      <c r="A777" s="5">
        <f t="shared" si="116"/>
        <v>751</v>
      </c>
      <c r="B777" s="23">
        <f t="shared" si="117"/>
        <v>235</v>
      </c>
      <c r="C777" s="3" t="s">
        <v>212</v>
      </c>
      <c r="D777" s="3" t="s">
        <v>616</v>
      </c>
      <c r="E777" s="6">
        <v>1978</v>
      </c>
      <c r="F777" s="6">
        <v>2015</v>
      </c>
      <c r="G777" s="6" t="s">
        <v>65</v>
      </c>
      <c r="H777" s="6">
        <v>2</v>
      </c>
      <c r="I777" s="6">
        <v>2</v>
      </c>
      <c r="J777" s="29">
        <v>604</v>
      </c>
      <c r="K777" s="29">
        <v>559.1</v>
      </c>
      <c r="L777" s="29">
        <v>0</v>
      </c>
      <c r="M777" s="7">
        <v>29</v>
      </c>
      <c r="N777" s="27">
        <f t="shared" si="118"/>
        <v>3830192.8200000003</v>
      </c>
      <c r="O777" s="21"/>
      <c r="P777" s="1">
        <v>3312323.5999999996</v>
      </c>
      <c r="Q777" s="1"/>
      <c r="R777" s="1">
        <v>141483.10020000002</v>
      </c>
      <c r="S777" s="1">
        <v>376386.11980000022</v>
      </c>
      <c r="T777" s="29"/>
      <c r="U777" s="1">
        <f t="shared" si="119"/>
        <v>6850.6399928456449</v>
      </c>
      <c r="V777" s="1">
        <f t="shared" si="119"/>
        <v>6850.6399928456449</v>
      </c>
      <c r="W777" s="8">
        <v>2021</v>
      </c>
      <c r="X777" s="107"/>
      <c r="AD777" s="28">
        <f>+'Прил 2 оконч'!E777-'Приложение №1'!N777</f>
        <v>0</v>
      </c>
    </row>
    <row r="778" spans="1:30" ht="15" customHeight="1" x14ac:dyDescent="0.25">
      <c r="A778" s="5">
        <f t="shared" si="116"/>
        <v>752</v>
      </c>
      <c r="B778" s="23">
        <f t="shared" si="117"/>
        <v>236</v>
      </c>
      <c r="C778" s="3" t="s">
        <v>617</v>
      </c>
      <c r="D778" s="3" t="s">
        <v>618</v>
      </c>
      <c r="E778" s="6">
        <v>1982</v>
      </c>
      <c r="F778" s="6">
        <v>2016</v>
      </c>
      <c r="G778" s="6" t="s">
        <v>65</v>
      </c>
      <c r="H778" s="6">
        <v>2</v>
      </c>
      <c r="I778" s="6">
        <v>1</v>
      </c>
      <c r="J778" s="29">
        <v>704.8</v>
      </c>
      <c r="K778" s="29">
        <v>634.79999999999995</v>
      </c>
      <c r="L778" s="29">
        <v>0</v>
      </c>
      <c r="M778" s="7">
        <v>15</v>
      </c>
      <c r="N778" s="27">
        <f t="shared" si="118"/>
        <v>6550101.2799999993</v>
      </c>
      <c r="O778" s="21"/>
      <c r="P778" s="1">
        <v>5941655.1600000001</v>
      </c>
      <c r="Q778" s="1"/>
      <c r="R778" s="1">
        <v>181098.7556</v>
      </c>
      <c r="S778" s="1">
        <v>427347.36439999915</v>
      </c>
      <c r="T778" s="321">
        <v>0</v>
      </c>
      <c r="U778" s="1">
        <f t="shared" si="119"/>
        <v>10318.370006301197</v>
      </c>
      <c r="V778" s="1">
        <f t="shared" si="119"/>
        <v>10318.370006301197</v>
      </c>
      <c r="W778" s="8">
        <v>2021</v>
      </c>
      <c r="X778" s="107"/>
      <c r="AD778" s="28">
        <f>+'Прил 2 оконч'!E778-'Приложение №1'!N778</f>
        <v>0</v>
      </c>
    </row>
    <row r="779" spans="1:30" ht="15" customHeight="1" x14ac:dyDescent="0.25">
      <c r="A779" s="5">
        <f t="shared" si="116"/>
        <v>753</v>
      </c>
      <c r="B779" s="23">
        <f t="shared" si="117"/>
        <v>237</v>
      </c>
      <c r="C779" s="3" t="s">
        <v>619</v>
      </c>
      <c r="D779" s="3" t="s">
        <v>620</v>
      </c>
      <c r="E779" s="6">
        <v>1980</v>
      </c>
      <c r="F779" s="6">
        <v>2013</v>
      </c>
      <c r="G779" s="6" t="s">
        <v>50</v>
      </c>
      <c r="H779" s="6">
        <v>5</v>
      </c>
      <c r="I779" s="6">
        <v>4</v>
      </c>
      <c r="J779" s="29">
        <v>3517.3</v>
      </c>
      <c r="K779" s="29">
        <v>2476.6</v>
      </c>
      <c r="L779" s="29">
        <v>670.3</v>
      </c>
      <c r="M779" s="7">
        <v>55</v>
      </c>
      <c r="N779" s="27">
        <f t="shared" si="118"/>
        <v>19299114.9428</v>
      </c>
      <c r="O779" s="21"/>
      <c r="P779" s="1">
        <f>19830505.04-531390.0972</f>
        <v>19299114.9428</v>
      </c>
      <c r="Q779" s="1"/>
      <c r="R779" s="1"/>
      <c r="S779" s="1"/>
      <c r="T779" s="1"/>
      <c r="U779" s="1">
        <f t="shared" si="119"/>
        <v>6132.7385499380352</v>
      </c>
      <c r="V779" s="1">
        <f t="shared" si="119"/>
        <v>6132.7385499380352</v>
      </c>
      <c r="W779" s="8">
        <v>2021</v>
      </c>
      <c r="X779" s="107"/>
      <c r="AD779" s="28">
        <f>+'Прил 2 оконч'!E779-'Приложение №1'!N779</f>
        <v>-4.4003129005432129E-5</v>
      </c>
    </row>
    <row r="780" spans="1:30" ht="15" customHeight="1" x14ac:dyDescent="0.25">
      <c r="A780" s="5">
        <f t="shared" si="116"/>
        <v>754</v>
      </c>
      <c r="B780" s="23">
        <f t="shared" si="117"/>
        <v>238</v>
      </c>
      <c r="C780" s="3" t="s">
        <v>218</v>
      </c>
      <c r="D780" s="3" t="s">
        <v>621</v>
      </c>
      <c r="E780" s="6">
        <v>1973</v>
      </c>
      <c r="F780" s="6">
        <v>1973</v>
      </c>
      <c r="G780" s="6" t="s">
        <v>65</v>
      </c>
      <c r="H780" s="6">
        <v>2</v>
      </c>
      <c r="I780" s="6">
        <v>1</v>
      </c>
      <c r="J780" s="29">
        <v>398</v>
      </c>
      <c r="K780" s="29">
        <v>363.9</v>
      </c>
      <c r="L780" s="29">
        <v>0</v>
      </c>
      <c r="M780" s="7">
        <v>14</v>
      </c>
      <c r="N780" s="27">
        <f t="shared" si="118"/>
        <v>439318.28</v>
      </c>
      <c r="O780" s="21"/>
      <c r="P780" s="1">
        <v>395386.45200000005</v>
      </c>
      <c r="Q780" s="1">
        <v>43931.828000000009</v>
      </c>
      <c r="R780" s="1"/>
      <c r="S780" s="1"/>
      <c r="T780" s="29"/>
      <c r="U780" s="1">
        <f t="shared" si="119"/>
        <v>1207.2500137400386</v>
      </c>
      <c r="V780" s="1">
        <f t="shared" si="119"/>
        <v>1207.2500137400386</v>
      </c>
      <c r="W780" s="8">
        <v>2021</v>
      </c>
      <c r="X780" s="107"/>
      <c r="AD780" s="28">
        <f>+'Прил 2 оконч'!E780-'Приложение №1'!N780</f>
        <v>0</v>
      </c>
    </row>
    <row r="781" spans="1:30" ht="15" customHeight="1" x14ac:dyDescent="0.25">
      <c r="A781" s="5">
        <f t="shared" si="116"/>
        <v>755</v>
      </c>
      <c r="B781" s="23">
        <f t="shared" si="117"/>
        <v>239</v>
      </c>
      <c r="C781" s="3" t="s">
        <v>218</v>
      </c>
      <c r="D781" s="3" t="s">
        <v>622</v>
      </c>
      <c r="E781" s="6">
        <v>1973</v>
      </c>
      <c r="F781" s="6">
        <v>1973</v>
      </c>
      <c r="G781" s="6" t="s">
        <v>65</v>
      </c>
      <c r="H781" s="6">
        <v>2</v>
      </c>
      <c r="I781" s="6">
        <v>1</v>
      </c>
      <c r="J781" s="29">
        <v>827.6</v>
      </c>
      <c r="K781" s="29">
        <v>730.8</v>
      </c>
      <c r="L781" s="29">
        <v>0</v>
      </c>
      <c r="M781" s="7">
        <v>29</v>
      </c>
      <c r="N781" s="27">
        <f t="shared" si="118"/>
        <v>1326219.2999999998</v>
      </c>
      <c r="O781" s="21"/>
      <c r="P781" s="1">
        <v>426219.29999999981</v>
      </c>
      <c r="Q781" s="1">
        <v>900000</v>
      </c>
      <c r="R781" s="1"/>
      <c r="S781" s="1"/>
      <c r="T781" s="29"/>
      <c r="U781" s="1">
        <f t="shared" si="119"/>
        <v>1814.7499999999998</v>
      </c>
      <c r="V781" s="1">
        <f t="shared" si="119"/>
        <v>1814.7499999999998</v>
      </c>
      <c r="W781" s="8">
        <v>2021</v>
      </c>
      <c r="X781" s="107"/>
      <c r="AD781" s="28">
        <f>+'Прил 2 оконч'!E781-'Приложение №1'!N781</f>
        <v>0</v>
      </c>
    </row>
    <row r="782" spans="1:30" ht="15" customHeight="1" x14ac:dyDescent="0.25">
      <c r="A782" s="5">
        <f t="shared" si="116"/>
        <v>756</v>
      </c>
      <c r="B782" s="23">
        <f t="shared" si="117"/>
        <v>240</v>
      </c>
      <c r="C782" s="3" t="s">
        <v>224</v>
      </c>
      <c r="D782" s="3" t="s">
        <v>225</v>
      </c>
      <c r="E782" s="6">
        <v>1975</v>
      </c>
      <c r="F782" s="6">
        <v>1975</v>
      </c>
      <c r="G782" s="6" t="s">
        <v>65</v>
      </c>
      <c r="H782" s="6">
        <v>2</v>
      </c>
      <c r="I782" s="6">
        <v>2</v>
      </c>
      <c r="J782" s="29">
        <v>518</v>
      </c>
      <c r="K782" s="29">
        <v>496.2</v>
      </c>
      <c r="L782" s="29">
        <v>0</v>
      </c>
      <c r="M782" s="7">
        <v>35</v>
      </c>
      <c r="N782" s="27">
        <f t="shared" si="118"/>
        <v>1548019.9499999997</v>
      </c>
      <c r="O782" s="21"/>
      <c r="P782" s="1">
        <v>1185584.5499999998</v>
      </c>
      <c r="Q782" s="1"/>
      <c r="R782" s="1">
        <v>28393.556400000001</v>
      </c>
      <c r="S782" s="1">
        <v>334041.84359999991</v>
      </c>
      <c r="T782" s="29"/>
      <c r="U782" s="1">
        <f t="shared" si="119"/>
        <v>3119.7499999999995</v>
      </c>
      <c r="V782" s="1">
        <f t="shared" si="119"/>
        <v>3119.7499999999995</v>
      </c>
      <c r="W782" s="8">
        <v>2021</v>
      </c>
      <c r="X782" s="107"/>
      <c r="AD782" s="28">
        <f>+'Прил 2 оконч'!E782-'Приложение №1'!N782</f>
        <v>0</v>
      </c>
    </row>
    <row r="783" spans="1:30" ht="15" customHeight="1" x14ac:dyDescent="0.25">
      <c r="A783" s="5">
        <f t="shared" si="116"/>
        <v>757</v>
      </c>
      <c r="B783" s="23">
        <f t="shared" si="117"/>
        <v>241</v>
      </c>
      <c r="C783" s="3" t="s">
        <v>226</v>
      </c>
      <c r="D783" s="3" t="s">
        <v>623</v>
      </c>
      <c r="E783" s="6">
        <v>1974</v>
      </c>
      <c r="F783" s="6">
        <v>1974</v>
      </c>
      <c r="G783" s="6" t="s">
        <v>65</v>
      </c>
      <c r="H783" s="6">
        <v>2</v>
      </c>
      <c r="I783" s="6">
        <v>2</v>
      </c>
      <c r="J783" s="29">
        <v>516.79999999999995</v>
      </c>
      <c r="K783" s="29">
        <v>482.3</v>
      </c>
      <c r="L783" s="29">
        <v>0</v>
      </c>
      <c r="M783" s="7">
        <v>24</v>
      </c>
      <c r="N783" s="27">
        <f t="shared" si="118"/>
        <v>2523586.5200000005</v>
      </c>
      <c r="O783" s="21"/>
      <c r="P783" s="1">
        <v>2074833.7900427729</v>
      </c>
      <c r="Q783" s="1"/>
      <c r="R783" s="1">
        <v>124068.37059999999</v>
      </c>
      <c r="S783" s="1">
        <v>324684.35935722734</v>
      </c>
      <c r="T783" s="29"/>
      <c r="U783" s="1">
        <f t="shared" si="119"/>
        <v>5232.4000000000005</v>
      </c>
      <c r="V783" s="1">
        <f t="shared" si="119"/>
        <v>5232.4000000000005</v>
      </c>
      <c r="W783" s="8">
        <v>2021</v>
      </c>
      <c r="X783" s="107"/>
      <c r="AD783" s="28">
        <f>+'Прил 2 оконч'!E783-'Приложение №1'!N783</f>
        <v>0</v>
      </c>
    </row>
    <row r="784" spans="1:30" ht="15" customHeight="1" x14ac:dyDescent="0.25">
      <c r="A784" s="5">
        <f t="shared" si="116"/>
        <v>758</v>
      </c>
      <c r="B784" s="23">
        <f t="shared" si="117"/>
        <v>242</v>
      </c>
      <c r="C784" s="3" t="s">
        <v>56</v>
      </c>
      <c r="D784" s="3" t="s">
        <v>624</v>
      </c>
      <c r="E784" s="6">
        <v>1967</v>
      </c>
      <c r="F784" s="6">
        <v>1967</v>
      </c>
      <c r="G784" s="6" t="s">
        <v>50</v>
      </c>
      <c r="H784" s="6">
        <v>3</v>
      </c>
      <c r="I784" s="6">
        <v>3</v>
      </c>
      <c r="J784" s="29">
        <v>996.5</v>
      </c>
      <c r="K784" s="29">
        <v>839.9</v>
      </c>
      <c r="L784" s="29">
        <v>156.6</v>
      </c>
      <c r="M784" s="7">
        <v>34</v>
      </c>
      <c r="N784" s="27">
        <f t="shared" si="118"/>
        <v>7485179.8600000003</v>
      </c>
      <c r="O784" s="21"/>
      <c r="P784" s="1">
        <v>5495250.9958000006</v>
      </c>
      <c r="Q784" s="1"/>
      <c r="R784" s="1"/>
      <c r="S784" s="1">
        <v>1989928.8641999997</v>
      </c>
      <c r="T784" s="1"/>
      <c r="U784" s="1">
        <f t="shared" si="119"/>
        <v>7511.4700050175616</v>
      </c>
      <c r="V784" s="1">
        <f t="shared" si="119"/>
        <v>7511.4700050175616</v>
      </c>
      <c r="W784" s="8">
        <v>2021</v>
      </c>
      <c r="X784" s="107"/>
      <c r="AD784" s="28">
        <f>+'Прил 2 оконч'!E784-'Приложение №1'!N784</f>
        <v>0</v>
      </c>
    </row>
    <row r="785" spans="1:30" ht="15" customHeight="1" x14ac:dyDescent="0.25">
      <c r="A785" s="5">
        <f t="shared" si="116"/>
        <v>759</v>
      </c>
      <c r="B785" s="23">
        <f t="shared" si="117"/>
        <v>243</v>
      </c>
      <c r="C785" s="3" t="s">
        <v>56</v>
      </c>
      <c r="D785" s="3" t="s">
        <v>625</v>
      </c>
      <c r="E785" s="6">
        <v>1967</v>
      </c>
      <c r="F785" s="6">
        <v>1967</v>
      </c>
      <c r="G785" s="6" t="s">
        <v>50</v>
      </c>
      <c r="H785" s="6">
        <v>3</v>
      </c>
      <c r="I785" s="6">
        <v>2</v>
      </c>
      <c r="J785" s="29">
        <v>1028</v>
      </c>
      <c r="K785" s="29">
        <v>716.2</v>
      </c>
      <c r="L785" s="29">
        <v>311.8</v>
      </c>
      <c r="M785" s="7">
        <v>24</v>
      </c>
      <c r="N785" s="27">
        <f t="shared" si="118"/>
        <v>6591782.7199999988</v>
      </c>
      <c r="O785" s="21"/>
      <c r="P785" s="1">
        <v>3365400.379999999</v>
      </c>
      <c r="Q785" s="1"/>
      <c r="R785" s="1"/>
      <c r="S785" s="1">
        <v>3226382.34</v>
      </c>
      <c r="T785" s="1"/>
      <c r="U785" s="1">
        <f t="shared" si="119"/>
        <v>6412.2399999999989</v>
      </c>
      <c r="V785" s="1">
        <f t="shared" si="119"/>
        <v>6412.2399999999989</v>
      </c>
      <c r="W785" s="8">
        <v>2021</v>
      </c>
      <c r="X785" s="107"/>
      <c r="AD785" s="28">
        <f>+'Прил 2 оконч'!E785-'Приложение №1'!N785</f>
        <v>0</v>
      </c>
    </row>
    <row r="786" spans="1:30" ht="15" customHeight="1" x14ac:dyDescent="0.25">
      <c r="A786" s="5">
        <f t="shared" si="116"/>
        <v>760</v>
      </c>
      <c r="B786" s="23">
        <f t="shared" si="117"/>
        <v>244</v>
      </c>
      <c r="C786" s="3" t="s">
        <v>56</v>
      </c>
      <c r="D786" s="3" t="s">
        <v>628</v>
      </c>
      <c r="E786" s="6">
        <v>1964</v>
      </c>
      <c r="F786" s="6">
        <v>1964</v>
      </c>
      <c r="G786" s="6" t="s">
        <v>50</v>
      </c>
      <c r="H786" s="6">
        <v>3</v>
      </c>
      <c r="I786" s="6">
        <v>2</v>
      </c>
      <c r="J786" s="29">
        <v>990.8</v>
      </c>
      <c r="K786" s="29">
        <v>716.4</v>
      </c>
      <c r="L786" s="29">
        <v>274.39999999999998</v>
      </c>
      <c r="M786" s="7">
        <v>33</v>
      </c>
      <c r="N786" s="27">
        <f t="shared" si="118"/>
        <v>6353247.4000000004</v>
      </c>
      <c r="O786" s="21"/>
      <c r="P786" s="1">
        <v>3345701.9800000004</v>
      </c>
      <c r="Q786" s="1"/>
      <c r="R786" s="1">
        <v>102078.8664</v>
      </c>
      <c r="S786" s="1">
        <v>2905466.5535999998</v>
      </c>
      <c r="T786" s="1"/>
      <c r="U786" s="1">
        <f t="shared" si="119"/>
        <v>6412.2400080742837</v>
      </c>
      <c r="V786" s="1">
        <f t="shared" si="119"/>
        <v>6412.2400080742837</v>
      </c>
      <c r="W786" s="8">
        <v>2021</v>
      </c>
      <c r="X786" s="107"/>
      <c r="AD786" s="28">
        <f>+'Прил 2 оконч'!E786-'Приложение №1'!N786</f>
        <v>0</v>
      </c>
    </row>
    <row r="787" spans="1:30" ht="15" customHeight="1" x14ac:dyDescent="0.25">
      <c r="A787" s="5">
        <f t="shared" si="116"/>
        <v>761</v>
      </c>
      <c r="B787" s="23">
        <f t="shared" si="117"/>
        <v>245</v>
      </c>
      <c r="C787" s="3" t="s">
        <v>231</v>
      </c>
      <c r="D787" s="3" t="s">
        <v>232</v>
      </c>
      <c r="E787" s="6">
        <v>1972</v>
      </c>
      <c r="F787" s="6">
        <v>2013</v>
      </c>
      <c r="G787" s="6" t="s">
        <v>65</v>
      </c>
      <c r="H787" s="6">
        <v>2</v>
      </c>
      <c r="I787" s="6">
        <v>2</v>
      </c>
      <c r="J787" s="29">
        <v>590.70000000000005</v>
      </c>
      <c r="K787" s="29">
        <v>356</v>
      </c>
      <c r="L787" s="29">
        <v>171.9</v>
      </c>
      <c r="M787" s="7">
        <v>36</v>
      </c>
      <c r="N787" s="27">
        <f t="shared" si="118"/>
        <v>184173.75</v>
      </c>
      <c r="O787" s="21"/>
      <c r="P787" s="1">
        <v>5702.0999999999767</v>
      </c>
      <c r="Q787" s="1"/>
      <c r="R787" s="1">
        <v>47408.151599999997</v>
      </c>
      <c r="S787" s="1">
        <v>131063.49840000003</v>
      </c>
      <c r="T787" s="29"/>
      <c r="U787" s="1">
        <f t="shared" si="119"/>
        <v>348.87999621140369</v>
      </c>
      <c r="V787" s="1">
        <f t="shared" si="119"/>
        <v>348.87999621140369</v>
      </c>
      <c r="W787" s="8">
        <v>2021</v>
      </c>
      <c r="X787" s="107"/>
      <c r="AD787" s="28">
        <f>+'Прил 2 оконч'!E787-'Приложение №1'!N787</f>
        <v>0</v>
      </c>
    </row>
    <row r="788" spans="1:30" ht="15" customHeight="1" x14ac:dyDescent="0.25">
      <c r="A788" s="5">
        <f t="shared" si="116"/>
        <v>762</v>
      </c>
      <c r="B788" s="23">
        <f t="shared" si="117"/>
        <v>246</v>
      </c>
      <c r="C788" s="3" t="s">
        <v>234</v>
      </c>
      <c r="D788" s="3" t="s">
        <v>629</v>
      </c>
      <c r="E788" s="6">
        <v>1966</v>
      </c>
      <c r="F788" s="6">
        <v>2016</v>
      </c>
      <c r="G788" s="6" t="s">
        <v>65</v>
      </c>
      <c r="H788" s="6">
        <v>2</v>
      </c>
      <c r="I788" s="6">
        <v>3</v>
      </c>
      <c r="J788" s="29">
        <v>578.4</v>
      </c>
      <c r="K788" s="29">
        <v>342.7</v>
      </c>
      <c r="L788" s="29">
        <v>172.7</v>
      </c>
      <c r="M788" s="7">
        <v>20</v>
      </c>
      <c r="N788" s="27">
        <f t="shared" si="118"/>
        <v>4001561.7800000007</v>
      </c>
      <c r="O788" s="21"/>
      <c r="P788" s="1">
        <v>3336079.2700000005</v>
      </c>
      <c r="Q788" s="1"/>
      <c r="R788" s="1">
        <v>115212.7862</v>
      </c>
      <c r="S788" s="1">
        <v>550269.72380000027</v>
      </c>
      <c r="T788" s="29"/>
      <c r="U788" s="1">
        <f t="shared" si="119"/>
        <v>7763.9925882809484</v>
      </c>
      <c r="V788" s="1">
        <f t="shared" si="119"/>
        <v>7763.9925882809484</v>
      </c>
      <c r="W788" s="8">
        <v>2021</v>
      </c>
      <c r="X788" s="107"/>
      <c r="AD788" s="28">
        <f>+'Прил 2 оконч'!E788-'Приложение №1'!N788</f>
        <v>0</v>
      </c>
    </row>
    <row r="789" spans="1:30" ht="15" customHeight="1" x14ac:dyDescent="0.25">
      <c r="A789" s="5">
        <f t="shared" si="116"/>
        <v>763</v>
      </c>
      <c r="B789" s="23">
        <f t="shared" si="117"/>
        <v>247</v>
      </c>
      <c r="C789" s="3" t="s">
        <v>234</v>
      </c>
      <c r="D789" s="3" t="s">
        <v>630</v>
      </c>
      <c r="E789" s="6">
        <v>1967</v>
      </c>
      <c r="F789" s="6">
        <v>2013</v>
      </c>
      <c r="G789" s="6" t="s">
        <v>65</v>
      </c>
      <c r="H789" s="6">
        <v>2</v>
      </c>
      <c r="I789" s="6">
        <v>3</v>
      </c>
      <c r="J789" s="29">
        <v>566.70000000000005</v>
      </c>
      <c r="K789" s="29">
        <v>336.6</v>
      </c>
      <c r="L789" s="29">
        <v>167.4</v>
      </c>
      <c r="M789" s="7">
        <v>32</v>
      </c>
      <c r="N789" s="27">
        <f t="shared" si="118"/>
        <v>175835.52000000002</v>
      </c>
      <c r="O789" s="21"/>
      <c r="P789" s="1">
        <v>5586.0100000000384</v>
      </c>
      <c r="Q789" s="1"/>
      <c r="R789" s="1">
        <v>114895.55679999999</v>
      </c>
      <c r="S789" s="1">
        <v>55353.953199999989</v>
      </c>
      <c r="T789" s="29"/>
      <c r="U789" s="1">
        <f t="shared" si="119"/>
        <v>348.88000000000005</v>
      </c>
      <c r="V789" s="1">
        <f t="shared" si="119"/>
        <v>348.88000000000005</v>
      </c>
      <c r="W789" s="8">
        <v>2021</v>
      </c>
      <c r="X789" s="107"/>
      <c r="AD789" s="28">
        <f>+'Прил 2 оконч'!E789-'Приложение №1'!N789</f>
        <v>0</v>
      </c>
    </row>
    <row r="790" spans="1:30" ht="15" customHeight="1" x14ac:dyDescent="0.25">
      <c r="A790" s="5">
        <f t="shared" si="116"/>
        <v>764</v>
      </c>
      <c r="B790" s="23">
        <f t="shared" si="117"/>
        <v>248</v>
      </c>
      <c r="C790" s="3" t="s">
        <v>234</v>
      </c>
      <c r="D790" s="3" t="s">
        <v>631</v>
      </c>
      <c r="E790" s="6">
        <v>1969</v>
      </c>
      <c r="F790" s="6">
        <v>2014</v>
      </c>
      <c r="G790" s="6" t="s">
        <v>65</v>
      </c>
      <c r="H790" s="6">
        <v>2</v>
      </c>
      <c r="I790" s="6">
        <v>3</v>
      </c>
      <c r="J790" s="29">
        <v>559.5</v>
      </c>
      <c r="K790" s="29">
        <v>329.1</v>
      </c>
      <c r="L790" s="29">
        <v>168.1</v>
      </c>
      <c r="M790" s="7">
        <v>23</v>
      </c>
      <c r="N790" s="27">
        <f t="shared" si="118"/>
        <v>4115314.46</v>
      </c>
      <c r="O790" s="21"/>
      <c r="P790" s="1">
        <v>3463515.2999999993</v>
      </c>
      <c r="Q790" s="1"/>
      <c r="R790" s="1">
        <v>119196.80060000002</v>
      </c>
      <c r="S790" s="1">
        <v>532602.35940000019</v>
      </c>
      <c r="T790" s="29"/>
      <c r="U790" s="1">
        <f t="shared" si="119"/>
        <v>8276.9800080450514</v>
      </c>
      <c r="V790" s="1">
        <f t="shared" si="119"/>
        <v>8276.9800080450514</v>
      </c>
      <c r="W790" s="8">
        <v>2021</v>
      </c>
      <c r="X790" s="107"/>
      <c r="AD790" s="28">
        <f>+'Прил 2 оконч'!E790-'Приложение №1'!N790</f>
        <v>0</v>
      </c>
    </row>
    <row r="791" spans="1:30" ht="15" customHeight="1" x14ac:dyDescent="0.25">
      <c r="A791" s="5">
        <f t="shared" si="116"/>
        <v>765</v>
      </c>
      <c r="B791" s="23">
        <f t="shared" si="117"/>
        <v>249</v>
      </c>
      <c r="C791" s="3" t="s">
        <v>234</v>
      </c>
      <c r="D791" s="3" t="s">
        <v>632</v>
      </c>
      <c r="E791" s="6">
        <v>1969</v>
      </c>
      <c r="F791" s="6">
        <v>2014</v>
      </c>
      <c r="G791" s="6" t="s">
        <v>65</v>
      </c>
      <c r="H791" s="6">
        <v>2</v>
      </c>
      <c r="I791" s="6">
        <v>3</v>
      </c>
      <c r="J791" s="29">
        <v>561.4</v>
      </c>
      <c r="K791" s="29">
        <v>331.4</v>
      </c>
      <c r="L791" s="29">
        <v>168</v>
      </c>
      <c r="M791" s="7">
        <v>32</v>
      </c>
      <c r="N791" s="27">
        <f t="shared" si="118"/>
        <v>4133523.8099999996</v>
      </c>
      <c r="O791" s="21"/>
      <c r="P791" s="1">
        <v>3492708.7599999993</v>
      </c>
      <c r="Q791" s="1"/>
      <c r="R791" s="1">
        <v>106849.3728</v>
      </c>
      <c r="S791" s="1">
        <v>533965.67720000027</v>
      </c>
      <c r="T791" s="29"/>
      <c r="U791" s="1">
        <f t="shared" si="119"/>
        <v>8276.9799959951943</v>
      </c>
      <c r="V791" s="1">
        <f t="shared" si="119"/>
        <v>8276.9799959951943</v>
      </c>
      <c r="W791" s="8">
        <v>2021</v>
      </c>
      <c r="X791" s="107"/>
      <c r="AD791" s="28">
        <f>+'Прил 2 оконч'!E791-'Приложение №1'!N791</f>
        <v>0</v>
      </c>
    </row>
    <row r="792" spans="1:30" ht="15" customHeight="1" x14ac:dyDescent="0.25">
      <c r="A792" s="5">
        <f t="shared" si="116"/>
        <v>766</v>
      </c>
      <c r="B792" s="23">
        <f t="shared" si="117"/>
        <v>250</v>
      </c>
      <c r="C792" s="3" t="s">
        <v>234</v>
      </c>
      <c r="D792" s="3" t="s">
        <v>633</v>
      </c>
      <c r="E792" s="6">
        <v>1967</v>
      </c>
      <c r="F792" s="6">
        <v>2013</v>
      </c>
      <c r="G792" s="6" t="s">
        <v>65</v>
      </c>
      <c r="H792" s="6">
        <v>2</v>
      </c>
      <c r="I792" s="6">
        <v>3</v>
      </c>
      <c r="J792" s="29">
        <v>563.1</v>
      </c>
      <c r="K792" s="29">
        <v>328.8</v>
      </c>
      <c r="L792" s="29">
        <v>172.8</v>
      </c>
      <c r="M792" s="7">
        <v>30</v>
      </c>
      <c r="N792" s="27">
        <f t="shared" si="118"/>
        <v>4151733.17</v>
      </c>
      <c r="O792" s="21"/>
      <c r="P792" s="1">
        <v>3491875.6199999996</v>
      </c>
      <c r="Q792" s="1"/>
      <c r="R792" s="1">
        <v>118760.26879999999</v>
      </c>
      <c r="S792" s="1">
        <v>541097.28120000032</v>
      </c>
      <c r="T792" s="29"/>
      <c r="U792" s="1">
        <f t="shared" si="119"/>
        <v>8276.9800039872407</v>
      </c>
      <c r="V792" s="1">
        <f t="shared" si="119"/>
        <v>8276.9800039872407</v>
      </c>
      <c r="W792" s="8">
        <v>2021</v>
      </c>
      <c r="X792" s="107"/>
      <c r="AD792" s="28">
        <f>+'Прил 2 оконч'!E792-'Приложение №1'!N792</f>
        <v>0</v>
      </c>
    </row>
    <row r="793" spans="1:30" ht="15" customHeight="1" x14ac:dyDescent="0.25">
      <c r="A793" s="5">
        <f t="shared" si="116"/>
        <v>767</v>
      </c>
      <c r="B793" s="23">
        <f t="shared" si="117"/>
        <v>251</v>
      </c>
      <c r="C793" s="3" t="s">
        <v>234</v>
      </c>
      <c r="D793" s="3" t="s">
        <v>634</v>
      </c>
      <c r="E793" s="6">
        <v>1976</v>
      </c>
      <c r="F793" s="6">
        <v>2013</v>
      </c>
      <c r="G793" s="6" t="s">
        <v>65</v>
      </c>
      <c r="H793" s="6">
        <v>2</v>
      </c>
      <c r="I793" s="6">
        <v>3</v>
      </c>
      <c r="J793" s="29">
        <v>566.29999999999995</v>
      </c>
      <c r="K793" s="29">
        <v>336.1</v>
      </c>
      <c r="L793" s="29">
        <v>169.4</v>
      </c>
      <c r="M793" s="7">
        <v>24</v>
      </c>
      <c r="N793" s="27">
        <f t="shared" si="118"/>
        <v>2465813.84</v>
      </c>
      <c r="O793" s="21"/>
      <c r="P793" s="1">
        <v>1809157.4600000002</v>
      </c>
      <c r="Q793" s="1"/>
      <c r="R793" s="1">
        <v>116936.10380000001</v>
      </c>
      <c r="S793" s="1">
        <v>539720.27619999985</v>
      </c>
      <c r="T793" s="29"/>
      <c r="U793" s="1">
        <f t="shared" si="119"/>
        <v>4877.9700098911962</v>
      </c>
      <c r="V793" s="1">
        <f t="shared" si="119"/>
        <v>4877.9700098911962</v>
      </c>
      <c r="W793" s="8">
        <v>2021</v>
      </c>
      <c r="X793" s="107"/>
      <c r="AD793" s="28">
        <f>+'Прил 2 оконч'!E793-'Приложение №1'!N793</f>
        <v>0</v>
      </c>
    </row>
    <row r="794" spans="1:30" ht="15" customHeight="1" x14ac:dyDescent="0.25">
      <c r="A794" s="5">
        <f t="shared" si="116"/>
        <v>768</v>
      </c>
      <c r="B794" s="23">
        <f t="shared" si="117"/>
        <v>252</v>
      </c>
      <c r="C794" s="3" t="s">
        <v>234</v>
      </c>
      <c r="D794" s="3" t="s">
        <v>635</v>
      </c>
      <c r="E794" s="6">
        <v>1967</v>
      </c>
      <c r="F794" s="6">
        <v>2010</v>
      </c>
      <c r="G794" s="6" t="s">
        <v>65</v>
      </c>
      <c r="H794" s="6">
        <v>2</v>
      </c>
      <c r="I794" s="6">
        <v>2</v>
      </c>
      <c r="J794" s="29">
        <v>543</v>
      </c>
      <c r="K794" s="29">
        <v>318.89999999999998</v>
      </c>
      <c r="L794" s="29">
        <v>176.5</v>
      </c>
      <c r="M794" s="7">
        <v>43</v>
      </c>
      <c r="N794" s="27">
        <f t="shared" si="118"/>
        <v>4100415.8899999997</v>
      </c>
      <c r="O794" s="21"/>
      <c r="P794" s="1">
        <v>3417674.0399999991</v>
      </c>
      <c r="Q794" s="1"/>
      <c r="R794" s="1">
        <v>141462.77179999999</v>
      </c>
      <c r="S794" s="1">
        <v>541279.07820000011</v>
      </c>
      <c r="T794" s="29"/>
      <c r="U794" s="1">
        <f t="shared" si="119"/>
        <v>8276.9799959628581</v>
      </c>
      <c r="V794" s="1">
        <f t="shared" si="119"/>
        <v>8276.9799959628581</v>
      </c>
      <c r="W794" s="8">
        <v>2021</v>
      </c>
      <c r="X794" s="107"/>
      <c r="AD794" s="28">
        <f>+'Прил 2 оконч'!E794-'Приложение №1'!N794</f>
        <v>0</v>
      </c>
    </row>
    <row r="795" spans="1:30" ht="15" customHeight="1" x14ac:dyDescent="0.25">
      <c r="A795" s="5">
        <f t="shared" si="116"/>
        <v>769</v>
      </c>
      <c r="B795" s="23">
        <f t="shared" si="117"/>
        <v>253</v>
      </c>
      <c r="C795" s="3" t="s">
        <v>234</v>
      </c>
      <c r="D795" s="3" t="s">
        <v>241</v>
      </c>
      <c r="E795" s="6">
        <v>1974</v>
      </c>
      <c r="F795" s="6">
        <v>2013</v>
      </c>
      <c r="G795" s="6" t="s">
        <v>65</v>
      </c>
      <c r="H795" s="6">
        <v>2</v>
      </c>
      <c r="I795" s="6">
        <v>2</v>
      </c>
      <c r="J795" s="29">
        <v>913.4</v>
      </c>
      <c r="K795" s="29">
        <v>422.3</v>
      </c>
      <c r="L795" s="29">
        <v>284.89999999999998</v>
      </c>
      <c r="M795" s="7">
        <v>32</v>
      </c>
      <c r="N795" s="27">
        <f t="shared" si="118"/>
        <v>3449700.38</v>
      </c>
      <c r="O795" s="21"/>
      <c r="P795" s="1">
        <v>2638229.06</v>
      </c>
      <c r="Q795" s="1"/>
      <c r="R795" s="1"/>
      <c r="S795" s="1">
        <v>811471.31999999983</v>
      </c>
      <c r="T795" s="29"/>
      <c r="U795" s="1">
        <f t="shared" si="119"/>
        <v>4877.9699943438909</v>
      </c>
      <c r="V795" s="1">
        <f t="shared" si="119"/>
        <v>4877.9699943438909</v>
      </c>
      <c r="W795" s="8">
        <v>2021</v>
      </c>
      <c r="X795" s="107"/>
      <c r="AD795" s="28">
        <f>+'Прил 2 оконч'!E795-'Приложение №1'!N795</f>
        <v>0</v>
      </c>
    </row>
    <row r="796" spans="1:30" ht="15" customHeight="1" x14ac:dyDescent="0.25">
      <c r="A796" s="5">
        <f t="shared" si="116"/>
        <v>770</v>
      </c>
      <c r="B796" s="23">
        <f t="shared" si="117"/>
        <v>254</v>
      </c>
      <c r="C796" s="3" t="s">
        <v>234</v>
      </c>
      <c r="D796" s="3" t="s">
        <v>242</v>
      </c>
      <c r="E796" s="6">
        <v>1974</v>
      </c>
      <c r="F796" s="6">
        <v>2014</v>
      </c>
      <c r="G796" s="6" t="s">
        <v>65</v>
      </c>
      <c r="H796" s="6">
        <v>2</v>
      </c>
      <c r="I796" s="6">
        <v>3</v>
      </c>
      <c r="J796" s="29">
        <v>578.4</v>
      </c>
      <c r="K796" s="29">
        <v>335.6</v>
      </c>
      <c r="L796" s="29">
        <v>179.3</v>
      </c>
      <c r="M796" s="7">
        <v>24</v>
      </c>
      <c r="N796" s="27">
        <f t="shared" si="118"/>
        <v>4082178.6900000004</v>
      </c>
      <c r="O796" s="21"/>
      <c r="P796" s="1">
        <v>4034773.9656000002</v>
      </c>
      <c r="Q796" s="1"/>
      <c r="R796" s="1">
        <v>47404.724399999992</v>
      </c>
      <c r="S796" s="1"/>
      <c r="T796" s="29"/>
      <c r="U796" s="1">
        <f t="shared" si="119"/>
        <v>7928.0999999999995</v>
      </c>
      <c r="V796" s="1">
        <f t="shared" si="119"/>
        <v>7928.0999999999995</v>
      </c>
      <c r="W796" s="8">
        <v>2021</v>
      </c>
      <c r="X796" s="107"/>
      <c r="AD796" s="28">
        <f>+'Прил 2 оконч'!E796-'Приложение №1'!N796</f>
        <v>0</v>
      </c>
    </row>
    <row r="797" spans="1:30" ht="15" customHeight="1" x14ac:dyDescent="0.25">
      <c r="A797" s="5">
        <f t="shared" si="116"/>
        <v>771</v>
      </c>
      <c r="B797" s="23">
        <f t="shared" si="117"/>
        <v>255</v>
      </c>
      <c r="C797" s="3" t="s">
        <v>234</v>
      </c>
      <c r="D797" s="3" t="s">
        <v>636</v>
      </c>
      <c r="E797" s="6">
        <v>1974</v>
      </c>
      <c r="F797" s="6">
        <v>2015</v>
      </c>
      <c r="G797" s="6" t="s">
        <v>65</v>
      </c>
      <c r="H797" s="6">
        <v>2</v>
      </c>
      <c r="I797" s="6">
        <v>3</v>
      </c>
      <c r="J797" s="29">
        <v>576.20000000000005</v>
      </c>
      <c r="K797" s="29">
        <v>336.3</v>
      </c>
      <c r="L797" s="29">
        <v>179.2</v>
      </c>
      <c r="M797" s="7">
        <v>26</v>
      </c>
      <c r="N797" s="27">
        <f t="shared" si="118"/>
        <v>2933184.6999999997</v>
      </c>
      <c r="O797" s="21"/>
      <c r="P797" s="1">
        <v>2236895.2999999998</v>
      </c>
      <c r="Q797" s="1"/>
      <c r="R797" s="1">
        <v>138300.56140000001</v>
      </c>
      <c r="S797" s="1">
        <v>557988.8385999999</v>
      </c>
      <c r="T797" s="29"/>
      <c r="U797" s="1">
        <f t="shared" si="119"/>
        <v>5689.9800193986412</v>
      </c>
      <c r="V797" s="1">
        <f t="shared" si="119"/>
        <v>5689.9800193986412</v>
      </c>
      <c r="W797" s="8">
        <v>2021</v>
      </c>
      <c r="X797" s="107"/>
      <c r="AD797" s="28">
        <f>+'Прил 2 оконч'!E797-'Приложение №1'!N797</f>
        <v>0</v>
      </c>
    </row>
    <row r="798" spans="1:30" ht="15" customHeight="1" x14ac:dyDescent="0.25">
      <c r="A798" s="5">
        <f t="shared" si="116"/>
        <v>772</v>
      </c>
      <c r="B798" s="23">
        <f t="shared" si="117"/>
        <v>256</v>
      </c>
      <c r="C798" s="3" t="s">
        <v>234</v>
      </c>
      <c r="D798" s="3" t="s">
        <v>637</v>
      </c>
      <c r="E798" s="6">
        <v>1974</v>
      </c>
      <c r="F798" s="6">
        <v>2014</v>
      </c>
      <c r="G798" s="6" t="s">
        <v>65</v>
      </c>
      <c r="H798" s="6">
        <v>2</v>
      </c>
      <c r="I798" s="6">
        <v>3</v>
      </c>
      <c r="J798" s="29">
        <v>571.79999999999995</v>
      </c>
      <c r="K798" s="29">
        <v>338.8</v>
      </c>
      <c r="L798" s="29">
        <v>172</v>
      </c>
      <c r="M798" s="7">
        <v>24</v>
      </c>
      <c r="N798" s="27">
        <f t="shared" si="118"/>
        <v>4227881.38</v>
      </c>
      <c r="O798" s="21"/>
      <c r="P798" s="1">
        <v>3524854.35</v>
      </c>
      <c r="Q798" s="1"/>
      <c r="R798" s="1">
        <v>156678.0716</v>
      </c>
      <c r="S798" s="1">
        <v>546348.95839999977</v>
      </c>
      <c r="T798" s="29"/>
      <c r="U798" s="1">
        <f t="shared" si="119"/>
        <v>8276.9799921691465</v>
      </c>
      <c r="V798" s="1">
        <f t="shared" si="119"/>
        <v>8276.9799921691465</v>
      </c>
      <c r="W798" s="8">
        <v>2021</v>
      </c>
      <c r="X798" s="107"/>
      <c r="AD798" s="28">
        <f>+'Прил 2 оконч'!E798-'Приложение №1'!N798</f>
        <v>0</v>
      </c>
    </row>
    <row r="799" spans="1:30" ht="15" customHeight="1" x14ac:dyDescent="0.25">
      <c r="A799" s="5">
        <f t="shared" ref="A799:A862" si="120">+A798+1</f>
        <v>773</v>
      </c>
      <c r="B799" s="23">
        <f t="shared" ref="B799:B862" si="121">+B798+1</f>
        <v>257</v>
      </c>
      <c r="C799" s="3" t="s">
        <v>234</v>
      </c>
      <c r="D799" s="3" t="s">
        <v>638</v>
      </c>
      <c r="E799" s="6">
        <v>1974</v>
      </c>
      <c r="F799" s="6">
        <v>2013</v>
      </c>
      <c r="G799" s="6" t="s">
        <v>65</v>
      </c>
      <c r="H799" s="6">
        <v>2</v>
      </c>
      <c r="I799" s="6">
        <v>3</v>
      </c>
      <c r="J799" s="29">
        <v>568.9</v>
      </c>
      <c r="K799" s="29">
        <v>333.8</v>
      </c>
      <c r="L799" s="29">
        <v>173.7</v>
      </c>
      <c r="M799" s="7">
        <v>25</v>
      </c>
      <c r="N799" s="27">
        <f t="shared" si="118"/>
        <v>2475569.7799999998</v>
      </c>
      <c r="O799" s="21"/>
      <c r="P799" s="1">
        <v>1779961.3599999999</v>
      </c>
      <c r="Q799" s="1"/>
      <c r="R799" s="1">
        <v>149479.7844</v>
      </c>
      <c r="S799" s="1">
        <v>546128.63559999992</v>
      </c>
      <c r="T799" s="29"/>
      <c r="U799" s="1">
        <f t="shared" si="119"/>
        <v>4877.9700098522162</v>
      </c>
      <c r="V799" s="1">
        <f t="shared" si="119"/>
        <v>4877.9700098522162</v>
      </c>
      <c r="W799" s="8">
        <v>2021</v>
      </c>
      <c r="X799" s="107"/>
      <c r="AD799" s="28">
        <f>+'Прил 2 оконч'!E799-'Приложение №1'!N799</f>
        <v>0</v>
      </c>
    </row>
    <row r="800" spans="1:30" ht="15" customHeight="1" x14ac:dyDescent="0.25">
      <c r="A800" s="5">
        <f t="shared" si="120"/>
        <v>774</v>
      </c>
      <c r="B800" s="23">
        <f t="shared" si="121"/>
        <v>258</v>
      </c>
      <c r="C800" s="3" t="s">
        <v>234</v>
      </c>
      <c r="D800" s="3" t="s">
        <v>639</v>
      </c>
      <c r="E800" s="6">
        <v>1974</v>
      </c>
      <c r="F800" s="6">
        <v>2016</v>
      </c>
      <c r="G800" s="6" t="s">
        <v>65</v>
      </c>
      <c r="H800" s="6">
        <v>2</v>
      </c>
      <c r="I800" s="6">
        <v>3</v>
      </c>
      <c r="J800" s="29">
        <v>566.20000000000005</v>
      </c>
      <c r="K800" s="29">
        <v>335.1</v>
      </c>
      <c r="L800" s="29">
        <v>169.8</v>
      </c>
      <c r="M800" s="7">
        <v>23</v>
      </c>
      <c r="N800" s="27">
        <f t="shared" si="118"/>
        <v>4179047.1999999993</v>
      </c>
      <c r="O800" s="21"/>
      <c r="P800" s="1">
        <v>3479907.5599999996</v>
      </c>
      <c r="Q800" s="1"/>
      <c r="R800" s="1">
        <v>159352.39540000001</v>
      </c>
      <c r="S800" s="1">
        <v>539787.24460000009</v>
      </c>
      <c r="T800" s="29"/>
      <c r="U800" s="1">
        <f t="shared" si="119"/>
        <v>8276.9799960388173</v>
      </c>
      <c r="V800" s="1">
        <f t="shared" si="119"/>
        <v>8276.9799960388173</v>
      </c>
      <c r="W800" s="8">
        <v>2021</v>
      </c>
      <c r="X800" s="107"/>
      <c r="AD800" s="28">
        <f>+'Прил 2 оконч'!E800-'Приложение №1'!N800</f>
        <v>0</v>
      </c>
    </row>
    <row r="801" spans="1:30" ht="15" customHeight="1" x14ac:dyDescent="0.25">
      <c r="A801" s="5">
        <f t="shared" si="120"/>
        <v>775</v>
      </c>
      <c r="B801" s="23">
        <f t="shared" si="121"/>
        <v>259</v>
      </c>
      <c r="C801" s="3" t="s">
        <v>640</v>
      </c>
      <c r="D801" s="3" t="s">
        <v>641</v>
      </c>
      <c r="E801" s="6">
        <v>2008</v>
      </c>
      <c r="F801" s="6">
        <v>2008</v>
      </c>
      <c r="G801" s="6" t="s">
        <v>65</v>
      </c>
      <c r="H801" s="6">
        <v>1</v>
      </c>
      <c r="I801" s="6">
        <v>1</v>
      </c>
      <c r="J801" s="29">
        <v>131.5</v>
      </c>
      <c r="K801" s="29">
        <v>99.6</v>
      </c>
      <c r="L801" s="29">
        <v>0</v>
      </c>
      <c r="M801" s="7">
        <v>21</v>
      </c>
      <c r="N801" s="27">
        <f t="shared" si="118"/>
        <v>2273043.3099999996</v>
      </c>
      <c r="O801" s="21"/>
      <c r="P801" s="1">
        <v>2190164.9499999993</v>
      </c>
      <c r="Q801" s="1"/>
      <c r="R801" s="1">
        <v>15827.6412</v>
      </c>
      <c r="S801" s="1">
        <v>67050.718800000337</v>
      </c>
      <c r="T801" s="29"/>
      <c r="U801" s="1">
        <f t="shared" si="119"/>
        <v>22821.719979919675</v>
      </c>
      <c r="V801" s="1">
        <f t="shared" si="119"/>
        <v>22821.719979919675</v>
      </c>
      <c r="W801" s="8">
        <v>2021</v>
      </c>
      <c r="X801" s="107"/>
      <c r="AD801" s="28">
        <f>+'Прил 2 оконч'!E801-'Приложение №1'!N801</f>
        <v>0</v>
      </c>
    </row>
    <row r="802" spans="1:30" ht="15" customHeight="1" x14ac:dyDescent="0.25">
      <c r="A802" s="5">
        <f t="shared" si="120"/>
        <v>776</v>
      </c>
      <c r="B802" s="23">
        <f t="shared" si="121"/>
        <v>260</v>
      </c>
      <c r="C802" s="3" t="s">
        <v>640</v>
      </c>
      <c r="D802" s="3" t="s">
        <v>642</v>
      </c>
      <c r="E802" s="6">
        <v>1971</v>
      </c>
      <c r="F802" s="6">
        <v>2011</v>
      </c>
      <c r="G802" s="6" t="s">
        <v>50</v>
      </c>
      <c r="H802" s="6">
        <v>4</v>
      </c>
      <c r="I802" s="6">
        <v>2</v>
      </c>
      <c r="J802" s="29">
        <v>1556.4</v>
      </c>
      <c r="K802" s="29">
        <v>1417.3</v>
      </c>
      <c r="L802" s="29">
        <v>0</v>
      </c>
      <c r="M802" s="7">
        <v>70</v>
      </c>
      <c r="N802" s="27">
        <f t="shared" si="118"/>
        <v>16524088.119999999</v>
      </c>
      <c r="O802" s="21"/>
      <c r="P802" s="1">
        <v>12796663.091399999</v>
      </c>
      <c r="Q802" s="1"/>
      <c r="R802" s="1"/>
      <c r="S802" s="1">
        <v>3727425.0285999998</v>
      </c>
      <c r="T802" s="1"/>
      <c r="U802" s="1">
        <f t="shared" si="119"/>
        <v>11658.850010583503</v>
      </c>
      <c r="V802" s="1">
        <f t="shared" si="119"/>
        <v>11658.850010583503</v>
      </c>
      <c r="W802" s="8">
        <v>2021</v>
      </c>
      <c r="X802" s="107"/>
      <c r="AD802" s="28">
        <f>+'Прил 2 оконч'!E802-'Приложение №1'!N802</f>
        <v>0</v>
      </c>
    </row>
    <row r="803" spans="1:30" ht="15" customHeight="1" x14ac:dyDescent="0.25">
      <c r="A803" s="5">
        <f t="shared" si="120"/>
        <v>777</v>
      </c>
      <c r="B803" s="23">
        <f t="shared" si="121"/>
        <v>261</v>
      </c>
      <c r="C803" s="3" t="s">
        <v>59</v>
      </c>
      <c r="D803" s="3" t="s">
        <v>643</v>
      </c>
      <c r="E803" s="6">
        <v>1993</v>
      </c>
      <c r="F803" s="6">
        <v>2015</v>
      </c>
      <c r="G803" s="6" t="s">
        <v>50</v>
      </c>
      <c r="H803" s="6">
        <v>4</v>
      </c>
      <c r="I803" s="6">
        <v>2</v>
      </c>
      <c r="J803" s="29">
        <v>2573</v>
      </c>
      <c r="K803" s="29">
        <v>1774.7</v>
      </c>
      <c r="L803" s="29">
        <v>584.1</v>
      </c>
      <c r="M803" s="7">
        <v>79</v>
      </c>
      <c r="N803" s="27">
        <f t="shared" si="118"/>
        <v>18343019.5</v>
      </c>
      <c r="O803" s="21"/>
      <c r="P803" s="1">
        <v>18300388.142200004</v>
      </c>
      <c r="Q803" s="1"/>
      <c r="R803" s="1"/>
      <c r="S803" s="1">
        <v>42631.357799996622</v>
      </c>
      <c r="T803" s="1"/>
      <c r="U803" s="1">
        <f t="shared" si="119"/>
        <v>7776.4200016957766</v>
      </c>
      <c r="V803" s="1">
        <f t="shared" si="119"/>
        <v>7776.4200016957766</v>
      </c>
      <c r="W803" s="8">
        <v>2021</v>
      </c>
      <c r="X803" s="107"/>
      <c r="AD803" s="28">
        <f>+'Прил 2 оконч'!E803-'Приложение №1'!N803</f>
        <v>0</v>
      </c>
    </row>
    <row r="804" spans="1:30" ht="15" customHeight="1" x14ac:dyDescent="0.25">
      <c r="A804" s="5">
        <f t="shared" si="120"/>
        <v>778</v>
      </c>
      <c r="B804" s="23">
        <f t="shared" si="121"/>
        <v>262</v>
      </c>
      <c r="C804" s="3" t="s">
        <v>59</v>
      </c>
      <c r="D804" s="3" t="s">
        <v>644</v>
      </c>
      <c r="E804" s="6">
        <v>1967</v>
      </c>
      <c r="F804" s="6">
        <v>2010</v>
      </c>
      <c r="G804" s="6" t="s">
        <v>50</v>
      </c>
      <c r="H804" s="6">
        <v>4</v>
      </c>
      <c r="I804" s="6">
        <v>6</v>
      </c>
      <c r="J804" s="29">
        <v>4129.8999999999996</v>
      </c>
      <c r="K804" s="29">
        <v>3069.31</v>
      </c>
      <c r="L804" s="29">
        <v>774</v>
      </c>
      <c r="M804" s="7">
        <v>153</v>
      </c>
      <c r="N804" s="27">
        <f t="shared" si="118"/>
        <v>74428273.170000002</v>
      </c>
      <c r="O804" s="21"/>
      <c r="P804" s="1">
        <v>66289382.134580001</v>
      </c>
      <c r="Q804" s="1"/>
      <c r="R804" s="1">
        <v>1564765.0554199999</v>
      </c>
      <c r="S804" s="1">
        <v>6574125.9800000004</v>
      </c>
      <c r="T804" s="1"/>
      <c r="U804" s="1">
        <f t="shared" si="119"/>
        <v>19365.670000598442</v>
      </c>
      <c r="V804" s="1">
        <f t="shared" si="119"/>
        <v>19365.670000598442</v>
      </c>
      <c r="W804" s="8">
        <v>2021</v>
      </c>
      <c r="X804" s="107"/>
      <c r="AD804" s="28">
        <f>+'Прил 2 оконч'!E804-'Приложение №1'!N804</f>
        <v>0</v>
      </c>
    </row>
    <row r="805" spans="1:30" ht="15" customHeight="1" x14ac:dyDescent="0.25">
      <c r="A805" s="5">
        <f t="shared" si="120"/>
        <v>779</v>
      </c>
      <c r="B805" s="23">
        <f t="shared" si="121"/>
        <v>263</v>
      </c>
      <c r="C805" s="3" t="s">
        <v>59</v>
      </c>
      <c r="D805" s="3" t="s">
        <v>645</v>
      </c>
      <c r="E805" s="6">
        <v>1994</v>
      </c>
      <c r="F805" s="6">
        <v>2015</v>
      </c>
      <c r="G805" s="6" t="s">
        <v>50</v>
      </c>
      <c r="H805" s="6">
        <v>9</v>
      </c>
      <c r="I805" s="6">
        <v>4</v>
      </c>
      <c r="J805" s="29">
        <v>9059.2999999999993</v>
      </c>
      <c r="K805" s="29">
        <v>7954.9</v>
      </c>
      <c r="L805" s="29">
        <v>44.3</v>
      </c>
      <c r="M805" s="7">
        <v>376</v>
      </c>
      <c r="N805" s="27">
        <f t="shared" si="118"/>
        <v>167033614.96000001</v>
      </c>
      <c r="O805" s="21"/>
      <c r="P805" s="1">
        <v>148351921.83200002</v>
      </c>
      <c r="Q805" s="29"/>
      <c r="R805" s="1">
        <v>3504994.9279999998</v>
      </c>
      <c r="S805" s="1">
        <v>15176698.199999999</v>
      </c>
      <c r="T805" s="29"/>
      <c r="U805" s="1">
        <f t="shared" si="119"/>
        <v>20881.289998999902</v>
      </c>
      <c r="V805" s="1">
        <f t="shared" si="119"/>
        <v>20881.289998999902</v>
      </c>
      <c r="W805" s="8">
        <v>2021</v>
      </c>
      <c r="X805" s="107"/>
      <c r="AD805" s="28">
        <f>+'Прил 2 оконч'!E805-'Приложение №1'!N805</f>
        <v>0</v>
      </c>
    </row>
    <row r="806" spans="1:30" ht="15" customHeight="1" x14ac:dyDescent="0.25">
      <c r="A806" s="5">
        <f t="shared" si="120"/>
        <v>780</v>
      </c>
      <c r="B806" s="23">
        <f t="shared" si="121"/>
        <v>264</v>
      </c>
      <c r="C806" s="3" t="s">
        <v>59</v>
      </c>
      <c r="D806" s="3" t="s">
        <v>647</v>
      </c>
      <c r="E806" s="6">
        <v>1992</v>
      </c>
      <c r="F806" s="6">
        <v>2015</v>
      </c>
      <c r="G806" s="6" t="s">
        <v>65</v>
      </c>
      <c r="H806" s="6">
        <v>2</v>
      </c>
      <c r="I806" s="6">
        <v>2</v>
      </c>
      <c r="J806" s="29">
        <v>903.2</v>
      </c>
      <c r="K806" s="29">
        <v>824.4</v>
      </c>
      <c r="L806" s="29">
        <v>0</v>
      </c>
      <c r="M806" s="7">
        <v>33</v>
      </c>
      <c r="N806" s="27">
        <f t="shared" si="118"/>
        <v>17765152.25</v>
      </c>
      <c r="O806" s="21"/>
      <c r="P806" s="1">
        <v>16999371.979999997</v>
      </c>
      <c r="Q806" s="1"/>
      <c r="R806" s="1">
        <v>210794.17679999999</v>
      </c>
      <c r="S806" s="1">
        <v>554986.0932000014</v>
      </c>
      <c r="T806" s="29"/>
      <c r="U806" s="1">
        <f t="shared" si="119"/>
        <v>21549.190016982047</v>
      </c>
      <c r="V806" s="1">
        <f t="shared" si="119"/>
        <v>21549.190016982047</v>
      </c>
      <c r="W806" s="8">
        <v>2021</v>
      </c>
      <c r="X806" s="107"/>
      <c r="AD806" s="28">
        <f>+'Прил 2 оконч'!E806-'Приложение №1'!N806</f>
        <v>0</v>
      </c>
    </row>
    <row r="807" spans="1:30" s="108" customFormat="1" ht="15" customHeight="1" x14ac:dyDescent="0.25">
      <c r="A807" s="5">
        <f t="shared" si="120"/>
        <v>781</v>
      </c>
      <c r="B807" s="23">
        <f t="shared" si="121"/>
        <v>265</v>
      </c>
      <c r="C807" s="3" t="s">
        <v>59</v>
      </c>
      <c r="D807" s="3" t="s">
        <v>648</v>
      </c>
      <c r="E807" s="6">
        <v>1992</v>
      </c>
      <c r="F807" s="6">
        <v>2016</v>
      </c>
      <c r="G807" s="6" t="s">
        <v>50</v>
      </c>
      <c r="H807" s="6">
        <v>9</v>
      </c>
      <c r="I807" s="6">
        <v>1</v>
      </c>
      <c r="J807" s="29">
        <v>2269.1999999999998</v>
      </c>
      <c r="K807" s="29">
        <v>2007.2</v>
      </c>
      <c r="L807" s="29">
        <v>0</v>
      </c>
      <c r="M807" s="7">
        <v>82</v>
      </c>
      <c r="N807" s="27">
        <f t="shared" si="118"/>
        <v>6116721.2100000009</v>
      </c>
      <c r="O807" s="21"/>
      <c r="P807" s="1">
        <v>5715631.5800000001</v>
      </c>
      <c r="Q807" s="1"/>
      <c r="R807" s="1"/>
      <c r="S807" s="1">
        <v>401089.63000000035</v>
      </c>
      <c r="T807" s="29"/>
      <c r="U807" s="1">
        <f t="shared" si="119"/>
        <v>3047.3900009964132</v>
      </c>
      <c r="V807" s="1">
        <f t="shared" si="119"/>
        <v>3047.3900009964132</v>
      </c>
      <c r="W807" s="8">
        <v>2021</v>
      </c>
      <c r="X807" s="107"/>
      <c r="Y807" s="9"/>
      <c r="Z807" s="9"/>
      <c r="AA807" s="9"/>
      <c r="AB807" s="9"/>
      <c r="AC807" s="9"/>
      <c r="AD807" s="28">
        <f>+'Прил 2 оконч'!E807-'Приложение №1'!N807</f>
        <v>0</v>
      </c>
    </row>
    <row r="808" spans="1:30" s="108" customFormat="1" ht="15" customHeight="1" x14ac:dyDescent="0.25">
      <c r="A808" s="5">
        <f t="shared" si="120"/>
        <v>782</v>
      </c>
      <c r="B808" s="23">
        <f t="shared" si="121"/>
        <v>266</v>
      </c>
      <c r="C808" s="3" t="s">
        <v>59</v>
      </c>
      <c r="D808" s="3" t="s">
        <v>649</v>
      </c>
      <c r="E808" s="6">
        <v>1965</v>
      </c>
      <c r="F808" s="6">
        <v>1965</v>
      </c>
      <c r="G808" s="6" t="s">
        <v>50</v>
      </c>
      <c r="H808" s="6">
        <v>3</v>
      </c>
      <c r="I808" s="6">
        <v>2</v>
      </c>
      <c r="J808" s="29">
        <v>963.2</v>
      </c>
      <c r="K808" s="29">
        <v>243.8</v>
      </c>
      <c r="L808" s="29">
        <v>706.7</v>
      </c>
      <c r="M808" s="7">
        <v>46</v>
      </c>
      <c r="N808" s="27">
        <f t="shared" si="118"/>
        <v>2982655.6200000006</v>
      </c>
      <c r="O808" s="21"/>
      <c r="P808" s="1">
        <v>2982655.6200000006</v>
      </c>
      <c r="Q808" s="1"/>
      <c r="R808" s="1"/>
      <c r="S808" s="1"/>
      <c r="T808" s="1"/>
      <c r="U808" s="1">
        <f t="shared" si="119"/>
        <v>3137.9859231983173</v>
      </c>
      <c r="V808" s="1">
        <f t="shared" si="119"/>
        <v>3137.9859231983173</v>
      </c>
      <c r="W808" s="8">
        <v>2021</v>
      </c>
      <c r="X808" s="107"/>
      <c r="Y808" s="9"/>
      <c r="Z808" s="9"/>
      <c r="AA808" s="9"/>
      <c r="AB808" s="9"/>
      <c r="AC808" s="9"/>
      <c r="AD808" s="28">
        <f>+'Прил 2 оконч'!E808-'Приложение №1'!N808</f>
        <v>0</v>
      </c>
    </row>
    <row r="809" spans="1:30" ht="15" customHeight="1" x14ac:dyDescent="0.25">
      <c r="A809" s="5">
        <f t="shared" si="120"/>
        <v>783</v>
      </c>
      <c r="B809" s="23">
        <f t="shared" si="121"/>
        <v>267</v>
      </c>
      <c r="C809" s="3" t="s">
        <v>59</v>
      </c>
      <c r="D809" s="3" t="s">
        <v>650</v>
      </c>
      <c r="E809" s="6">
        <v>1981</v>
      </c>
      <c r="F809" s="6">
        <v>1981</v>
      </c>
      <c r="G809" s="6" t="s">
        <v>65</v>
      </c>
      <c r="H809" s="6">
        <v>2</v>
      </c>
      <c r="I809" s="6">
        <v>1</v>
      </c>
      <c r="J809" s="29">
        <v>1253.8</v>
      </c>
      <c r="K809" s="29">
        <v>846.8</v>
      </c>
      <c r="L809" s="29">
        <v>347</v>
      </c>
      <c r="M809" s="7">
        <v>36</v>
      </c>
      <c r="N809" s="27">
        <f t="shared" si="118"/>
        <v>25725423.030000005</v>
      </c>
      <c r="O809" s="21"/>
      <c r="P809" s="1">
        <v>24063326.460000005</v>
      </c>
      <c r="Q809" s="1"/>
      <c r="R809" s="1">
        <v>449941.98759999999</v>
      </c>
      <c r="S809" s="1">
        <v>1212154.5824000002</v>
      </c>
      <c r="T809" s="29"/>
      <c r="U809" s="1">
        <f t="shared" si="119"/>
        <v>21549.190006701294</v>
      </c>
      <c r="V809" s="1">
        <f t="shared" si="119"/>
        <v>21549.190006701294</v>
      </c>
      <c r="W809" s="8">
        <v>2021</v>
      </c>
      <c r="X809" s="107"/>
      <c r="AD809" s="28">
        <f>+'Прил 2 оконч'!E809-'Приложение №1'!N809</f>
        <v>0</v>
      </c>
    </row>
    <row r="810" spans="1:30" ht="15" customHeight="1" x14ac:dyDescent="0.25">
      <c r="A810" s="5">
        <f t="shared" si="120"/>
        <v>784</v>
      </c>
      <c r="B810" s="23">
        <f t="shared" si="121"/>
        <v>268</v>
      </c>
      <c r="C810" s="3" t="s">
        <v>59</v>
      </c>
      <c r="D810" s="3" t="s">
        <v>251</v>
      </c>
      <c r="E810" s="6">
        <v>1968</v>
      </c>
      <c r="F810" s="6">
        <v>2013</v>
      </c>
      <c r="G810" s="6" t="s">
        <v>50</v>
      </c>
      <c r="H810" s="6">
        <v>4</v>
      </c>
      <c r="I810" s="6">
        <v>2</v>
      </c>
      <c r="J810" s="29">
        <v>1382.8</v>
      </c>
      <c r="K810" s="29">
        <v>1214.3</v>
      </c>
      <c r="L810" s="29">
        <v>42.7</v>
      </c>
      <c r="M810" s="7">
        <v>60</v>
      </c>
      <c r="N810" s="27">
        <f t="shared" si="118"/>
        <v>4037358.3</v>
      </c>
      <c r="O810" s="21"/>
      <c r="P810" s="1">
        <v>2900547.3146000002</v>
      </c>
      <c r="Q810" s="1"/>
      <c r="R810" s="1">
        <v>104862.39539999998</v>
      </c>
      <c r="S810" s="1">
        <v>1031948.59</v>
      </c>
      <c r="T810" s="1"/>
      <c r="U810" s="1">
        <f t="shared" si="119"/>
        <v>3211.8999999999996</v>
      </c>
      <c r="V810" s="1">
        <f t="shared" si="119"/>
        <v>3211.8999999999996</v>
      </c>
      <c r="W810" s="8">
        <v>2021</v>
      </c>
      <c r="X810" s="107"/>
      <c r="AD810" s="28">
        <f>+'Прил 2 оконч'!E810-'Приложение №1'!N810</f>
        <v>0</v>
      </c>
    </row>
    <row r="811" spans="1:30" ht="15" customHeight="1" x14ac:dyDescent="0.25">
      <c r="A811" s="5">
        <f t="shared" si="120"/>
        <v>785</v>
      </c>
      <c r="B811" s="23">
        <f t="shared" si="121"/>
        <v>269</v>
      </c>
      <c r="C811" s="3" t="s">
        <v>59</v>
      </c>
      <c r="D811" s="3" t="s">
        <v>258</v>
      </c>
      <c r="E811" s="6">
        <v>1974</v>
      </c>
      <c r="F811" s="6">
        <v>2014</v>
      </c>
      <c r="G811" s="6" t="s">
        <v>50</v>
      </c>
      <c r="H811" s="6">
        <v>4</v>
      </c>
      <c r="I811" s="6">
        <v>6</v>
      </c>
      <c r="J811" s="29">
        <v>4464.7</v>
      </c>
      <c r="K811" s="29">
        <v>4062.7</v>
      </c>
      <c r="L811" s="29">
        <v>42</v>
      </c>
      <c r="M811" s="7">
        <v>161</v>
      </c>
      <c r="N811" s="27">
        <f t="shared" si="118"/>
        <v>13183885.93</v>
      </c>
      <c r="O811" s="21"/>
      <c r="P811" s="1">
        <v>6101859.348490933</v>
      </c>
      <c r="Q811" s="1"/>
      <c r="R811" s="1">
        <v>334564.04939999996</v>
      </c>
      <c r="S811" s="1">
        <v>6747462.5321090668</v>
      </c>
      <c r="T811" s="1"/>
      <c r="U811" s="1">
        <f t="shared" si="119"/>
        <v>3211.9</v>
      </c>
      <c r="V811" s="1">
        <f t="shared" si="119"/>
        <v>3211.9</v>
      </c>
      <c r="W811" s="8">
        <v>2021</v>
      </c>
      <c r="X811" s="107"/>
      <c r="AD811" s="28">
        <f>+'Прил 2 оконч'!E811-'Приложение №1'!N811</f>
        <v>0</v>
      </c>
    </row>
    <row r="812" spans="1:30" ht="15" customHeight="1" x14ac:dyDescent="0.25">
      <c r="A812" s="5">
        <f t="shared" si="120"/>
        <v>786</v>
      </c>
      <c r="B812" s="23">
        <f t="shared" si="121"/>
        <v>270</v>
      </c>
      <c r="C812" s="3" t="s">
        <v>59</v>
      </c>
      <c r="D812" s="3" t="s">
        <v>651</v>
      </c>
      <c r="E812" s="6">
        <v>1992</v>
      </c>
      <c r="F812" s="6">
        <v>2016</v>
      </c>
      <c r="G812" s="6" t="s">
        <v>50</v>
      </c>
      <c r="H812" s="6">
        <v>9</v>
      </c>
      <c r="I812" s="6">
        <v>3</v>
      </c>
      <c r="J812" s="29">
        <v>6894.8</v>
      </c>
      <c r="K812" s="29">
        <v>5977.7</v>
      </c>
      <c r="L812" s="29">
        <v>0</v>
      </c>
      <c r="M812" s="7">
        <v>249</v>
      </c>
      <c r="N812" s="27">
        <f t="shared" si="118"/>
        <v>57606078.690000005</v>
      </c>
      <c r="O812" s="21"/>
      <c r="P812" s="1">
        <v>32266248.896784753</v>
      </c>
      <c r="Q812" s="1"/>
      <c r="R812" s="1">
        <v>2744123.79</v>
      </c>
      <c r="S812" s="1">
        <v>22595706.003215253</v>
      </c>
      <c r="T812" s="29"/>
      <c r="U812" s="1">
        <f t="shared" si="119"/>
        <v>9636.8299998327129</v>
      </c>
      <c r="V812" s="1">
        <f t="shared" si="119"/>
        <v>9636.8299998327129</v>
      </c>
      <c r="W812" s="8">
        <v>2021</v>
      </c>
      <c r="X812" s="107"/>
      <c r="AD812" s="28">
        <f>+'Прил 2 оконч'!E812-'Приложение №1'!N812</f>
        <v>0</v>
      </c>
    </row>
    <row r="813" spans="1:30" ht="15" customHeight="1" x14ac:dyDescent="0.25">
      <c r="A813" s="5">
        <f t="shared" si="120"/>
        <v>787</v>
      </c>
      <c r="B813" s="23">
        <f t="shared" si="121"/>
        <v>271</v>
      </c>
      <c r="C813" s="3" t="s">
        <v>59</v>
      </c>
      <c r="D813" s="3" t="s">
        <v>652</v>
      </c>
      <c r="E813" s="6">
        <v>1992</v>
      </c>
      <c r="F813" s="6">
        <v>2015</v>
      </c>
      <c r="G813" s="6" t="s">
        <v>50</v>
      </c>
      <c r="H813" s="6">
        <v>9</v>
      </c>
      <c r="I813" s="6">
        <v>3</v>
      </c>
      <c r="J813" s="29">
        <v>6872</v>
      </c>
      <c r="K813" s="29">
        <v>6025.9</v>
      </c>
      <c r="L813" s="29">
        <v>0</v>
      </c>
      <c r="M813" s="7">
        <v>259</v>
      </c>
      <c r="N813" s="27">
        <f t="shared" si="118"/>
        <v>58070573.899999999</v>
      </c>
      <c r="O813" s="21"/>
      <c r="P813" s="1">
        <v>48936176.430000007</v>
      </c>
      <c r="Q813" s="1"/>
      <c r="R813" s="1"/>
      <c r="S813" s="1">
        <v>9134397.4699999914</v>
      </c>
      <c r="T813" s="29"/>
      <c r="U813" s="1">
        <f t="shared" si="119"/>
        <v>9636.8300004978519</v>
      </c>
      <c r="V813" s="1">
        <f t="shared" si="119"/>
        <v>9636.8300004978519</v>
      </c>
      <c r="W813" s="8">
        <v>2021</v>
      </c>
      <c r="X813" s="107"/>
      <c r="AD813" s="28">
        <f>+'Прил 2 оконч'!E813-'Приложение №1'!N813</f>
        <v>0</v>
      </c>
    </row>
    <row r="814" spans="1:30" ht="15" customHeight="1" x14ac:dyDescent="0.25">
      <c r="A814" s="5">
        <f t="shared" si="120"/>
        <v>788</v>
      </c>
      <c r="B814" s="23">
        <f t="shared" si="121"/>
        <v>272</v>
      </c>
      <c r="C814" s="3" t="s">
        <v>59</v>
      </c>
      <c r="D814" s="3" t="s">
        <v>653</v>
      </c>
      <c r="E814" s="6">
        <v>1981</v>
      </c>
      <c r="F814" s="6">
        <v>2012</v>
      </c>
      <c r="G814" s="6" t="s">
        <v>50</v>
      </c>
      <c r="H814" s="6">
        <v>9</v>
      </c>
      <c r="I814" s="6">
        <v>1</v>
      </c>
      <c r="J814" s="29">
        <v>3186</v>
      </c>
      <c r="K814" s="29">
        <v>2437.6999999999998</v>
      </c>
      <c r="L814" s="29">
        <v>0</v>
      </c>
      <c r="M814" s="7">
        <v>147</v>
      </c>
      <c r="N814" s="27">
        <f t="shared" si="118"/>
        <v>50902320.63000001</v>
      </c>
      <c r="O814" s="21"/>
      <c r="P814" s="1">
        <v>40604811.628484815</v>
      </c>
      <c r="Q814" s="1"/>
      <c r="R814" s="1">
        <v>1083003</v>
      </c>
      <c r="S814" s="1">
        <v>9214506.0015151966</v>
      </c>
      <c r="T814" s="29"/>
      <c r="U814" s="1">
        <f t="shared" si="119"/>
        <v>20881.289998769338</v>
      </c>
      <c r="V814" s="1">
        <f t="shared" si="119"/>
        <v>20881.289998769338</v>
      </c>
      <c r="W814" s="8">
        <v>2021</v>
      </c>
      <c r="X814" s="107"/>
      <c r="AD814" s="28">
        <f>+'Прил 2 оконч'!E814-'Приложение №1'!N814</f>
        <v>0</v>
      </c>
    </row>
    <row r="815" spans="1:30" ht="15" customHeight="1" x14ac:dyDescent="0.25">
      <c r="A815" s="5">
        <f t="shared" si="120"/>
        <v>789</v>
      </c>
      <c r="B815" s="23">
        <f t="shared" si="121"/>
        <v>273</v>
      </c>
      <c r="C815" s="3" t="s">
        <v>59</v>
      </c>
      <c r="D815" s="3" t="s">
        <v>654</v>
      </c>
      <c r="E815" s="6">
        <v>1984</v>
      </c>
      <c r="F815" s="6">
        <v>2013</v>
      </c>
      <c r="G815" s="6" t="s">
        <v>50</v>
      </c>
      <c r="H815" s="6">
        <v>9</v>
      </c>
      <c r="I815" s="6">
        <v>2</v>
      </c>
      <c r="J815" s="29">
        <v>8198.7000000000007</v>
      </c>
      <c r="K815" s="29">
        <v>7345.11</v>
      </c>
      <c r="L815" s="29">
        <v>0</v>
      </c>
      <c r="M815" s="7">
        <v>272</v>
      </c>
      <c r="N815" s="27">
        <f t="shared" si="118"/>
        <v>153375371.99000001</v>
      </c>
      <c r="O815" s="21"/>
      <c r="P815" s="1">
        <v>122344830.23280141</v>
      </c>
      <c r="Q815" s="1"/>
      <c r="R815" s="1">
        <v>3266025.9610000001</v>
      </c>
      <c r="S815" s="1">
        <v>27764515.79619861</v>
      </c>
      <c r="T815" s="29"/>
      <c r="U815" s="1">
        <f t="shared" si="119"/>
        <v>20881.289999741326</v>
      </c>
      <c r="V815" s="1">
        <f t="shared" si="119"/>
        <v>20881.289999741326</v>
      </c>
      <c r="W815" s="8">
        <v>2021</v>
      </c>
      <c r="X815" s="107"/>
      <c r="AD815" s="28">
        <f>+'Прил 2 оконч'!E815-'Приложение №1'!N815</f>
        <v>0</v>
      </c>
    </row>
    <row r="816" spans="1:30" ht="15" customHeight="1" x14ac:dyDescent="0.25">
      <c r="A816" s="5">
        <f t="shared" si="120"/>
        <v>790</v>
      </c>
      <c r="B816" s="23">
        <f t="shared" si="121"/>
        <v>274</v>
      </c>
      <c r="C816" s="3" t="s">
        <v>59</v>
      </c>
      <c r="D816" s="3" t="s">
        <v>655</v>
      </c>
      <c r="E816" s="6">
        <v>1983</v>
      </c>
      <c r="F816" s="6">
        <v>2015</v>
      </c>
      <c r="G816" s="6" t="s">
        <v>50</v>
      </c>
      <c r="H816" s="6">
        <v>9</v>
      </c>
      <c r="I816" s="6">
        <v>1</v>
      </c>
      <c r="J816" s="29">
        <v>5368</v>
      </c>
      <c r="K816" s="29">
        <v>4339.1000000000004</v>
      </c>
      <c r="L816" s="29">
        <v>61.4</v>
      </c>
      <c r="M816" s="7">
        <v>194</v>
      </c>
      <c r="N816" s="27">
        <f t="shared" si="118"/>
        <v>4881034.5999999996</v>
      </c>
      <c r="O816" s="21"/>
      <c r="P816" s="1">
        <v>3314210.0573726771</v>
      </c>
      <c r="Q816" s="1"/>
      <c r="R816" s="1">
        <v>1566824.5426273227</v>
      </c>
      <c r="S816" s="1"/>
      <c r="T816" s="29"/>
      <c r="U816" s="1">
        <f t="shared" si="119"/>
        <v>1109.1999999999998</v>
      </c>
      <c r="V816" s="1">
        <f t="shared" si="119"/>
        <v>1109.1999999999998</v>
      </c>
      <c r="W816" s="8">
        <v>2021</v>
      </c>
      <c r="X816" s="107"/>
      <c r="AD816" s="28">
        <f>+'Прил 2 оконч'!E816-'Приложение №1'!N816</f>
        <v>0</v>
      </c>
    </row>
    <row r="817" spans="1:30" ht="15" customHeight="1" x14ac:dyDescent="0.25">
      <c r="A817" s="5">
        <f t="shared" si="120"/>
        <v>791</v>
      </c>
      <c r="B817" s="23">
        <f t="shared" si="121"/>
        <v>275</v>
      </c>
      <c r="C817" s="3" t="s">
        <v>59</v>
      </c>
      <c r="D817" s="3" t="s">
        <v>656</v>
      </c>
      <c r="E817" s="6">
        <v>1993</v>
      </c>
      <c r="F817" s="6">
        <v>2014</v>
      </c>
      <c r="G817" s="6" t="s">
        <v>50</v>
      </c>
      <c r="H817" s="6">
        <v>9</v>
      </c>
      <c r="I817" s="6">
        <v>1</v>
      </c>
      <c r="J817" s="29">
        <v>2553.4</v>
      </c>
      <c r="K817" s="29">
        <v>2126.1</v>
      </c>
      <c r="L817" s="29">
        <v>0</v>
      </c>
      <c r="M817" s="7">
        <v>78</v>
      </c>
      <c r="N817" s="27">
        <f t="shared" si="118"/>
        <v>44395710.680000007</v>
      </c>
      <c r="O817" s="21"/>
      <c r="P817" s="1">
        <v>37138570.70000001</v>
      </c>
      <c r="Q817" s="1"/>
      <c r="R817" s="1"/>
      <c r="S817" s="1">
        <v>7257139.9799999967</v>
      </c>
      <c r="T817" s="29"/>
      <c r="U817" s="1">
        <f t="shared" si="119"/>
        <v>20881.290005173796</v>
      </c>
      <c r="V817" s="1">
        <f t="shared" si="119"/>
        <v>20881.290005173796</v>
      </c>
      <c r="W817" s="8">
        <v>2021</v>
      </c>
      <c r="X817" s="107"/>
      <c r="AD817" s="28">
        <f>+'Прил 2 оконч'!E817-'Приложение №1'!N817</f>
        <v>0</v>
      </c>
    </row>
    <row r="818" spans="1:30" ht="15" customHeight="1" x14ac:dyDescent="0.25">
      <c r="A818" s="5">
        <f t="shared" si="120"/>
        <v>792</v>
      </c>
      <c r="B818" s="23">
        <f t="shared" si="121"/>
        <v>276</v>
      </c>
      <c r="C818" s="3" t="s">
        <v>286</v>
      </c>
      <c r="D818" s="3" t="s">
        <v>1393</v>
      </c>
      <c r="E818" s="6">
        <v>1965</v>
      </c>
      <c r="F818" s="6">
        <v>1965</v>
      </c>
      <c r="G818" s="6" t="s">
        <v>65</v>
      </c>
      <c r="H818" s="6">
        <v>2</v>
      </c>
      <c r="I818" s="6">
        <v>2</v>
      </c>
      <c r="J818" s="29">
        <v>377.2</v>
      </c>
      <c r="K818" s="29">
        <v>377.2</v>
      </c>
      <c r="L818" s="29"/>
      <c r="M818" s="7">
        <v>14</v>
      </c>
      <c r="N818" s="27">
        <f t="shared" si="118"/>
        <v>1829574.6499999994</v>
      </c>
      <c r="O818" s="21"/>
      <c r="P818" s="1">
        <v>1553585.6699999997</v>
      </c>
      <c r="Q818" s="1"/>
      <c r="R818" s="1">
        <v>22057.938399999999</v>
      </c>
      <c r="S818" s="1">
        <v>253931.04159999976</v>
      </c>
      <c r="T818" s="1"/>
      <c r="U818" s="1">
        <f t="shared" ref="U818:V871" si="122">$N818/($K818+$L818)</f>
        <v>4850.4099946977722</v>
      </c>
      <c r="V818" s="1">
        <f t="shared" si="122"/>
        <v>4850.4099946977722</v>
      </c>
      <c r="W818" s="8">
        <v>2021</v>
      </c>
      <c r="X818" s="107"/>
      <c r="AD818" s="28">
        <f>+'Прил 2 оконч'!E818-'Приложение №1'!N818</f>
        <v>0</v>
      </c>
    </row>
    <row r="819" spans="1:30" ht="15" customHeight="1" x14ac:dyDescent="0.25">
      <c r="A819" s="5">
        <f t="shared" si="120"/>
        <v>793</v>
      </c>
      <c r="B819" s="23">
        <f t="shared" si="121"/>
        <v>277</v>
      </c>
      <c r="C819" s="3" t="s">
        <v>286</v>
      </c>
      <c r="D819" s="3" t="s">
        <v>1394</v>
      </c>
      <c r="E819" s="6">
        <v>1968</v>
      </c>
      <c r="F819" s="6">
        <v>1968</v>
      </c>
      <c r="G819" s="6" t="s">
        <v>65</v>
      </c>
      <c r="H819" s="6">
        <v>2</v>
      </c>
      <c r="I819" s="6">
        <v>2</v>
      </c>
      <c r="J819" s="29">
        <v>370.5</v>
      </c>
      <c r="K819" s="29">
        <v>370.5</v>
      </c>
      <c r="L819" s="29"/>
      <c r="M819" s="7">
        <v>24</v>
      </c>
      <c r="N819" s="27">
        <f t="shared" si="118"/>
        <v>1797076.9100000001</v>
      </c>
      <c r="O819" s="21"/>
      <c r="P819" s="1">
        <v>1525825.2500000002</v>
      </c>
      <c r="Q819" s="1"/>
      <c r="R819" s="1">
        <v>21831.061000000002</v>
      </c>
      <c r="S819" s="1">
        <v>249420.59899999993</v>
      </c>
      <c r="T819" s="1"/>
      <c r="U819" s="1">
        <f t="shared" si="122"/>
        <v>4850.4100134952769</v>
      </c>
      <c r="V819" s="1">
        <f t="shared" si="122"/>
        <v>4850.4100134952769</v>
      </c>
      <c r="W819" s="8">
        <v>2021</v>
      </c>
      <c r="X819" s="107"/>
      <c r="AD819" s="28">
        <f>+'Прил 2 оконч'!E819-'Приложение №1'!N819</f>
        <v>0</v>
      </c>
    </row>
    <row r="820" spans="1:30" ht="15" customHeight="1" x14ac:dyDescent="0.25">
      <c r="A820" s="5">
        <f t="shared" si="120"/>
        <v>794</v>
      </c>
      <c r="B820" s="23">
        <f t="shared" si="121"/>
        <v>278</v>
      </c>
      <c r="C820" s="3" t="s">
        <v>286</v>
      </c>
      <c r="D820" s="3" t="s">
        <v>1395</v>
      </c>
      <c r="E820" s="6">
        <v>1971</v>
      </c>
      <c r="F820" s="6">
        <v>1971</v>
      </c>
      <c r="G820" s="6" t="s">
        <v>65</v>
      </c>
      <c r="H820" s="6">
        <v>2</v>
      </c>
      <c r="I820" s="6">
        <v>2</v>
      </c>
      <c r="J820" s="29">
        <v>327.7</v>
      </c>
      <c r="K820" s="29">
        <v>327.7</v>
      </c>
      <c r="L820" s="29"/>
      <c r="M820" s="7">
        <v>20</v>
      </c>
      <c r="N820" s="27">
        <f t="shared" si="118"/>
        <v>1589479.36</v>
      </c>
      <c r="O820" s="21"/>
      <c r="P820" s="1">
        <v>1349706.16</v>
      </c>
      <c r="Q820" s="1"/>
      <c r="R820" s="1">
        <v>19165.559399999998</v>
      </c>
      <c r="S820" s="1">
        <v>220607.64060000019</v>
      </c>
      <c r="T820" s="1"/>
      <c r="U820" s="1">
        <f t="shared" si="122"/>
        <v>4850.4100091547152</v>
      </c>
      <c r="V820" s="1">
        <f t="shared" si="122"/>
        <v>4850.4100091547152</v>
      </c>
      <c r="W820" s="8">
        <v>2021</v>
      </c>
      <c r="X820" s="107"/>
      <c r="AD820" s="28">
        <f>+'Прил 2 оконч'!E820-'Приложение №1'!N820</f>
        <v>0</v>
      </c>
    </row>
    <row r="821" spans="1:30" ht="15" customHeight="1" x14ac:dyDescent="0.25">
      <c r="A821" s="5">
        <f t="shared" si="120"/>
        <v>795</v>
      </c>
      <c r="B821" s="23">
        <f t="shared" si="121"/>
        <v>279</v>
      </c>
      <c r="C821" s="3" t="s">
        <v>286</v>
      </c>
      <c r="D821" s="3" t="s">
        <v>1396</v>
      </c>
      <c r="E821" s="6">
        <v>1964</v>
      </c>
      <c r="F821" s="6">
        <v>1964</v>
      </c>
      <c r="G821" s="6" t="s">
        <v>65</v>
      </c>
      <c r="H821" s="6">
        <v>2</v>
      </c>
      <c r="I821" s="6">
        <v>3</v>
      </c>
      <c r="J821" s="29">
        <v>544.4</v>
      </c>
      <c r="K821" s="29">
        <v>544.4</v>
      </c>
      <c r="L821" s="29"/>
      <c r="M821" s="7">
        <v>40</v>
      </c>
      <c r="N821" s="27">
        <f t="shared" si="118"/>
        <v>2640563.2099999995</v>
      </c>
      <c r="O821" s="21"/>
      <c r="P821" s="1">
        <v>2242297.7999999998</v>
      </c>
      <c r="Q821" s="1"/>
      <c r="R821" s="1">
        <v>31775.326799999999</v>
      </c>
      <c r="S821" s="1">
        <v>366490.0831999997</v>
      </c>
      <c r="T821" s="1"/>
      <c r="U821" s="1">
        <f t="shared" si="122"/>
        <v>4850.4100110213076</v>
      </c>
      <c r="V821" s="1">
        <f t="shared" si="122"/>
        <v>4850.4100110213076</v>
      </c>
      <c r="W821" s="8">
        <v>2021</v>
      </c>
      <c r="X821" s="107"/>
      <c r="AD821" s="28">
        <f>+'Прил 2 оконч'!E821-'Приложение №1'!N821</f>
        <v>0</v>
      </c>
    </row>
    <row r="822" spans="1:30" ht="15" customHeight="1" x14ac:dyDescent="0.25">
      <c r="A822" s="5">
        <f t="shared" si="120"/>
        <v>796</v>
      </c>
      <c r="B822" s="23">
        <f t="shared" si="121"/>
        <v>280</v>
      </c>
      <c r="C822" s="3" t="s">
        <v>286</v>
      </c>
      <c r="D822" s="3" t="s">
        <v>1397</v>
      </c>
      <c r="E822" s="6">
        <v>1963</v>
      </c>
      <c r="F822" s="6">
        <v>1963</v>
      </c>
      <c r="G822" s="6" t="s">
        <v>65</v>
      </c>
      <c r="H822" s="6">
        <v>2</v>
      </c>
      <c r="I822" s="6">
        <v>2</v>
      </c>
      <c r="J822" s="29">
        <v>380.2</v>
      </c>
      <c r="K822" s="29">
        <v>380.2</v>
      </c>
      <c r="L822" s="29"/>
      <c r="M822" s="7">
        <v>17</v>
      </c>
      <c r="N822" s="27">
        <f t="shared" si="118"/>
        <v>1844125.88</v>
      </c>
      <c r="O822" s="21"/>
      <c r="P822" s="1">
        <v>1566187.1899999997</v>
      </c>
      <c r="Q822" s="1"/>
      <c r="R822" s="1">
        <v>21988.054399999997</v>
      </c>
      <c r="S822" s="1">
        <v>255950.63560000018</v>
      </c>
      <c r="T822" s="1"/>
      <c r="U822" s="1">
        <f t="shared" si="122"/>
        <v>4850.4099947396107</v>
      </c>
      <c r="V822" s="1">
        <f t="shared" si="122"/>
        <v>4850.4099947396107</v>
      </c>
      <c r="W822" s="8">
        <v>2021</v>
      </c>
      <c r="X822" s="107"/>
      <c r="AD822" s="28">
        <f>+'Прил 2 оконч'!E822-'Приложение №1'!N822</f>
        <v>0</v>
      </c>
    </row>
    <row r="823" spans="1:30" ht="15" customHeight="1" x14ac:dyDescent="0.25">
      <c r="A823" s="5">
        <f t="shared" si="120"/>
        <v>797</v>
      </c>
      <c r="B823" s="23">
        <f t="shared" si="121"/>
        <v>281</v>
      </c>
      <c r="C823" s="3" t="s">
        <v>286</v>
      </c>
      <c r="D823" s="3" t="s">
        <v>1398</v>
      </c>
      <c r="E823" s="6">
        <v>1965</v>
      </c>
      <c r="F823" s="6">
        <v>1965</v>
      </c>
      <c r="G823" s="6" t="s">
        <v>65</v>
      </c>
      <c r="H823" s="6">
        <v>2</v>
      </c>
      <c r="I823" s="6">
        <v>2</v>
      </c>
      <c r="J823" s="29">
        <v>385.7</v>
      </c>
      <c r="K823" s="29">
        <v>385.7</v>
      </c>
      <c r="L823" s="29"/>
      <c r="M823" s="7">
        <v>30</v>
      </c>
      <c r="N823" s="27">
        <f t="shared" ref="N823:N869" si="123">SUM(O823:T823)</f>
        <v>1870803.1400000001</v>
      </c>
      <c r="O823" s="21"/>
      <c r="P823" s="1">
        <v>1588657.6699999997</v>
      </c>
      <c r="Q823" s="1"/>
      <c r="R823" s="1">
        <v>22492.225399999999</v>
      </c>
      <c r="S823" s="1">
        <v>259653.24460000021</v>
      </c>
      <c r="T823" s="1"/>
      <c r="U823" s="1">
        <f t="shared" si="122"/>
        <v>4850.4100077780668</v>
      </c>
      <c r="V823" s="1">
        <f t="shared" si="122"/>
        <v>4850.4100077780668</v>
      </c>
      <c r="W823" s="8">
        <v>2021</v>
      </c>
      <c r="X823" s="107"/>
      <c r="AD823" s="28">
        <f>+'Прил 2 оконч'!E823-'Приложение №1'!N823</f>
        <v>0</v>
      </c>
    </row>
    <row r="824" spans="1:30" ht="15" customHeight="1" x14ac:dyDescent="0.25">
      <c r="A824" s="5">
        <f t="shared" si="120"/>
        <v>798</v>
      </c>
      <c r="B824" s="23">
        <f t="shared" si="121"/>
        <v>282</v>
      </c>
      <c r="C824" s="3" t="s">
        <v>286</v>
      </c>
      <c r="D824" s="3" t="s">
        <v>1399</v>
      </c>
      <c r="E824" s="6">
        <v>1963</v>
      </c>
      <c r="F824" s="6">
        <v>1963</v>
      </c>
      <c r="G824" s="6" t="s">
        <v>65</v>
      </c>
      <c r="H824" s="6">
        <v>2</v>
      </c>
      <c r="I824" s="6">
        <v>2</v>
      </c>
      <c r="J824" s="29">
        <v>382.5</v>
      </c>
      <c r="K824" s="29">
        <v>382.5</v>
      </c>
      <c r="L824" s="29"/>
      <c r="M824" s="7">
        <v>23</v>
      </c>
      <c r="N824" s="27">
        <f t="shared" si="123"/>
        <v>1855281.8300000003</v>
      </c>
      <c r="O824" s="21"/>
      <c r="P824" s="1">
        <v>1575569.4200000004</v>
      </c>
      <c r="Q824" s="1"/>
      <c r="R824" s="1">
        <v>22213.415000000001</v>
      </c>
      <c r="S824" s="1">
        <v>257498.99499999991</v>
      </c>
      <c r="T824" s="1"/>
      <c r="U824" s="1">
        <f t="shared" si="122"/>
        <v>4850.4100130718962</v>
      </c>
      <c r="V824" s="1">
        <f t="shared" si="122"/>
        <v>4850.4100130718962</v>
      </c>
      <c r="W824" s="8">
        <v>2021</v>
      </c>
      <c r="X824" s="107"/>
      <c r="AD824" s="28">
        <f>+'Прил 2 оконч'!E824-'Приложение №1'!N824</f>
        <v>0</v>
      </c>
    </row>
    <row r="825" spans="1:30" ht="15" customHeight="1" x14ac:dyDescent="0.25">
      <c r="A825" s="5">
        <f t="shared" si="120"/>
        <v>799</v>
      </c>
      <c r="B825" s="23">
        <f t="shared" si="121"/>
        <v>283</v>
      </c>
      <c r="C825" s="3" t="s">
        <v>286</v>
      </c>
      <c r="D825" s="3" t="s">
        <v>1400</v>
      </c>
      <c r="E825" s="6">
        <v>1968</v>
      </c>
      <c r="F825" s="6">
        <v>1968</v>
      </c>
      <c r="G825" s="6" t="s">
        <v>65</v>
      </c>
      <c r="H825" s="6">
        <v>2</v>
      </c>
      <c r="I825" s="6">
        <v>3</v>
      </c>
      <c r="J825" s="29">
        <v>541.1</v>
      </c>
      <c r="K825" s="29">
        <v>541.1</v>
      </c>
      <c r="L825" s="29"/>
      <c r="M825" s="7">
        <v>21</v>
      </c>
      <c r="N825" s="27">
        <f t="shared" si="123"/>
        <v>2624556.8400000008</v>
      </c>
      <c r="O825" s="21"/>
      <c r="P825" s="1">
        <v>2228909.4000000008</v>
      </c>
      <c r="Q825" s="1"/>
      <c r="R825" s="1">
        <v>31378.924200000001</v>
      </c>
      <c r="S825" s="1">
        <v>364268.51579999994</v>
      </c>
      <c r="T825" s="1"/>
      <c r="U825" s="1">
        <f t="shared" si="122"/>
        <v>4850.4099796710416</v>
      </c>
      <c r="V825" s="1">
        <f t="shared" si="122"/>
        <v>4850.4099796710416</v>
      </c>
      <c r="W825" s="8">
        <v>2021</v>
      </c>
      <c r="X825" s="107"/>
      <c r="AD825" s="28">
        <f>+'Прил 2 оконч'!E825-'Приложение №1'!N825</f>
        <v>0</v>
      </c>
    </row>
    <row r="826" spans="1:30" ht="15" customHeight="1" x14ac:dyDescent="0.25">
      <c r="A826" s="5">
        <f t="shared" si="120"/>
        <v>800</v>
      </c>
      <c r="B826" s="23">
        <f t="shared" si="121"/>
        <v>284</v>
      </c>
      <c r="C826" s="3" t="s">
        <v>286</v>
      </c>
      <c r="D826" s="3" t="s">
        <v>1401</v>
      </c>
      <c r="E826" s="6">
        <v>1964</v>
      </c>
      <c r="F826" s="6">
        <v>1964</v>
      </c>
      <c r="G826" s="6" t="s">
        <v>65</v>
      </c>
      <c r="H826" s="6">
        <v>2</v>
      </c>
      <c r="I826" s="6">
        <v>2</v>
      </c>
      <c r="J826" s="29">
        <v>370.9</v>
      </c>
      <c r="K826" s="29">
        <v>370.9</v>
      </c>
      <c r="L826" s="29"/>
      <c r="M826" s="7">
        <v>20</v>
      </c>
      <c r="N826" s="27">
        <f t="shared" si="123"/>
        <v>1799017.0799999998</v>
      </c>
      <c r="O826" s="21"/>
      <c r="P826" s="1">
        <v>1527901.6399999997</v>
      </c>
      <c r="Q826" s="1"/>
      <c r="R826" s="1">
        <v>21425.559799999995</v>
      </c>
      <c r="S826" s="1">
        <v>249689.88020000019</v>
      </c>
      <c r="T826" s="1"/>
      <c r="U826" s="1">
        <f t="shared" si="122"/>
        <v>4850.4100296575898</v>
      </c>
      <c r="V826" s="1">
        <f t="shared" si="122"/>
        <v>4850.4100296575898</v>
      </c>
      <c r="W826" s="8">
        <v>2021</v>
      </c>
      <c r="X826" s="107"/>
      <c r="AD826" s="28">
        <f>+'Прил 2 оконч'!E826-'Приложение №1'!N826</f>
        <v>0</v>
      </c>
    </row>
    <row r="827" spans="1:30" ht="15" customHeight="1" x14ac:dyDescent="0.25">
      <c r="A827" s="5">
        <f t="shared" si="120"/>
        <v>801</v>
      </c>
      <c r="B827" s="23">
        <f t="shared" si="121"/>
        <v>285</v>
      </c>
      <c r="C827" s="3" t="s">
        <v>286</v>
      </c>
      <c r="D827" s="3" t="s">
        <v>1402</v>
      </c>
      <c r="E827" s="6">
        <v>1968</v>
      </c>
      <c r="F827" s="6">
        <v>1968</v>
      </c>
      <c r="G827" s="6" t="s">
        <v>65</v>
      </c>
      <c r="H827" s="6">
        <v>2</v>
      </c>
      <c r="I827" s="6">
        <v>2</v>
      </c>
      <c r="J827" s="29">
        <v>363.4</v>
      </c>
      <c r="K827" s="29">
        <v>363.4</v>
      </c>
      <c r="L827" s="29"/>
      <c r="M827" s="7">
        <v>17</v>
      </c>
      <c r="N827" s="27">
        <f t="shared" si="123"/>
        <v>1762639</v>
      </c>
      <c r="O827" s="21"/>
      <c r="P827" s="1">
        <v>1497005.5200000003</v>
      </c>
      <c r="Q827" s="1"/>
      <c r="R827" s="1">
        <v>20992.604799999997</v>
      </c>
      <c r="S827" s="1">
        <v>244640.87519999975</v>
      </c>
      <c r="T827" s="1"/>
      <c r="U827" s="1">
        <f t="shared" si="122"/>
        <v>4850.410016510732</v>
      </c>
      <c r="V827" s="1">
        <f t="shared" si="122"/>
        <v>4850.410016510732</v>
      </c>
      <c r="W827" s="8">
        <v>2021</v>
      </c>
      <c r="X827" s="107"/>
      <c r="AD827" s="28">
        <f>+'Прил 2 оконч'!E827-'Приложение №1'!N827</f>
        <v>0</v>
      </c>
    </row>
    <row r="828" spans="1:30" ht="15" customHeight="1" x14ac:dyDescent="0.25">
      <c r="A828" s="5">
        <f t="shared" si="120"/>
        <v>802</v>
      </c>
      <c r="B828" s="23">
        <f t="shared" si="121"/>
        <v>286</v>
      </c>
      <c r="C828" s="3" t="s">
        <v>286</v>
      </c>
      <c r="D828" s="3" t="s">
        <v>1403</v>
      </c>
      <c r="E828" s="6">
        <v>1962</v>
      </c>
      <c r="F828" s="6">
        <v>1962</v>
      </c>
      <c r="G828" s="6" t="s">
        <v>65</v>
      </c>
      <c r="H828" s="6">
        <v>2</v>
      </c>
      <c r="I828" s="6">
        <v>2</v>
      </c>
      <c r="J828" s="29">
        <v>370.8</v>
      </c>
      <c r="K828" s="29">
        <v>370.8</v>
      </c>
      <c r="L828" s="29"/>
      <c r="M828" s="7">
        <v>22</v>
      </c>
      <c r="N828" s="27">
        <f t="shared" si="123"/>
        <v>1798532.03</v>
      </c>
      <c r="O828" s="21"/>
      <c r="P828" s="1">
        <v>1527030.64</v>
      </c>
      <c r="Q828" s="1"/>
      <c r="R828" s="1">
        <v>21878.827600000004</v>
      </c>
      <c r="S828" s="1">
        <v>249622.56240000011</v>
      </c>
      <c r="T828" s="1"/>
      <c r="U828" s="1">
        <f t="shared" si="122"/>
        <v>4850.4100053937436</v>
      </c>
      <c r="V828" s="1">
        <f t="shared" si="122"/>
        <v>4850.4100053937436</v>
      </c>
      <c r="W828" s="8">
        <v>2021</v>
      </c>
      <c r="X828" s="107"/>
      <c r="AD828" s="28">
        <f>+'Прил 2 оконч'!E828-'Приложение №1'!N828</f>
        <v>0</v>
      </c>
    </row>
    <row r="829" spans="1:30" ht="15" customHeight="1" x14ac:dyDescent="0.25">
      <c r="A829" s="5">
        <f t="shared" si="120"/>
        <v>803</v>
      </c>
      <c r="B829" s="23">
        <f t="shared" si="121"/>
        <v>287</v>
      </c>
      <c r="C829" s="3" t="s">
        <v>286</v>
      </c>
      <c r="D829" s="3" t="s">
        <v>1404</v>
      </c>
      <c r="E829" s="6">
        <v>1964</v>
      </c>
      <c r="F829" s="6">
        <v>1964</v>
      </c>
      <c r="G829" s="6" t="s">
        <v>65</v>
      </c>
      <c r="H829" s="6">
        <v>2</v>
      </c>
      <c r="I829" s="6">
        <v>3</v>
      </c>
      <c r="J829" s="29">
        <v>532.20000000000005</v>
      </c>
      <c r="K829" s="29">
        <v>532.20000000000005</v>
      </c>
      <c r="L829" s="29"/>
      <c r="M829" s="7">
        <v>52</v>
      </c>
      <c r="N829" s="27">
        <f t="shared" si="123"/>
        <v>2581388.2000000002</v>
      </c>
      <c r="O829" s="21"/>
      <c r="P829" s="1">
        <v>2191021.4400000009</v>
      </c>
      <c r="Q829" s="1"/>
      <c r="R829" s="1">
        <v>32089.718400000005</v>
      </c>
      <c r="S829" s="1">
        <v>358277.0415999993</v>
      </c>
      <c r="T829" s="1"/>
      <c r="U829" s="1">
        <f t="shared" si="122"/>
        <v>4850.4099962420141</v>
      </c>
      <c r="V829" s="1">
        <f t="shared" si="122"/>
        <v>4850.4099962420141</v>
      </c>
      <c r="W829" s="8">
        <v>2021</v>
      </c>
      <c r="X829" s="107"/>
      <c r="AD829" s="28">
        <f>+'Прил 2 оконч'!E829-'Приложение №1'!N829</f>
        <v>0</v>
      </c>
    </row>
    <row r="830" spans="1:30" ht="15" customHeight="1" x14ac:dyDescent="0.25">
      <c r="A830" s="5">
        <f t="shared" si="120"/>
        <v>804</v>
      </c>
      <c r="B830" s="23">
        <f t="shared" si="121"/>
        <v>288</v>
      </c>
      <c r="C830" s="3" t="s">
        <v>286</v>
      </c>
      <c r="D830" s="3" t="s">
        <v>1405</v>
      </c>
      <c r="E830" s="6">
        <v>1969</v>
      </c>
      <c r="F830" s="6">
        <v>1969</v>
      </c>
      <c r="G830" s="6" t="s">
        <v>65</v>
      </c>
      <c r="H830" s="6">
        <v>2</v>
      </c>
      <c r="I830" s="6">
        <v>2</v>
      </c>
      <c r="J830" s="29">
        <v>382.7</v>
      </c>
      <c r="K830" s="29">
        <v>382.7</v>
      </c>
      <c r="L830" s="29"/>
      <c r="M830" s="7">
        <v>18</v>
      </c>
      <c r="N830" s="27">
        <f t="shared" si="123"/>
        <v>1856251.9100000001</v>
      </c>
      <c r="O830" s="21"/>
      <c r="P830" s="1">
        <v>1576719.4100000004</v>
      </c>
      <c r="Q830" s="1"/>
      <c r="R830" s="1">
        <v>21898.859399999998</v>
      </c>
      <c r="S830" s="1">
        <v>257633.64059999978</v>
      </c>
      <c r="T830" s="1"/>
      <c r="U830" s="1">
        <f t="shared" si="122"/>
        <v>4850.4100078390393</v>
      </c>
      <c r="V830" s="1">
        <f t="shared" si="122"/>
        <v>4850.4100078390393</v>
      </c>
      <c r="W830" s="8">
        <v>2021</v>
      </c>
      <c r="X830" s="107"/>
      <c r="AD830" s="28">
        <f>+'Прил 2 оконч'!E830-'Приложение №1'!N830</f>
        <v>0</v>
      </c>
    </row>
    <row r="831" spans="1:30" ht="15" customHeight="1" x14ac:dyDescent="0.25">
      <c r="A831" s="5">
        <f t="shared" si="120"/>
        <v>805</v>
      </c>
      <c r="B831" s="23">
        <f t="shared" si="121"/>
        <v>289</v>
      </c>
      <c r="C831" s="3" t="s">
        <v>286</v>
      </c>
      <c r="D831" s="3" t="s">
        <v>1406</v>
      </c>
      <c r="E831" s="6">
        <v>1969</v>
      </c>
      <c r="F831" s="6">
        <v>1969</v>
      </c>
      <c r="G831" s="6" t="s">
        <v>65</v>
      </c>
      <c r="H831" s="6">
        <v>2</v>
      </c>
      <c r="I831" s="6">
        <v>2</v>
      </c>
      <c r="J831" s="29">
        <v>370.3</v>
      </c>
      <c r="K831" s="29">
        <v>370.3</v>
      </c>
      <c r="L831" s="29"/>
      <c r="M831" s="7">
        <v>25</v>
      </c>
      <c r="N831" s="27">
        <f t="shared" si="123"/>
        <v>1796106.8199999998</v>
      </c>
      <c r="O831" s="21"/>
      <c r="P831" s="1">
        <v>1525400.98</v>
      </c>
      <c r="Q831" s="1"/>
      <c r="R831" s="1">
        <v>21419.876600000003</v>
      </c>
      <c r="S831" s="1">
        <v>249285.96339999983</v>
      </c>
      <c r="T831" s="1"/>
      <c r="U831" s="1">
        <f t="shared" si="122"/>
        <v>4850.4099918984602</v>
      </c>
      <c r="V831" s="1">
        <f t="shared" si="122"/>
        <v>4850.4099918984602</v>
      </c>
      <c r="W831" s="8">
        <v>2021</v>
      </c>
      <c r="X831" s="107"/>
      <c r="AD831" s="28">
        <f>+'Прил 2 оконч'!E831-'Приложение №1'!N831</f>
        <v>0</v>
      </c>
    </row>
    <row r="832" spans="1:30" ht="15" customHeight="1" x14ac:dyDescent="0.25">
      <c r="A832" s="5">
        <f t="shared" si="120"/>
        <v>806</v>
      </c>
      <c r="B832" s="23">
        <f t="shared" si="121"/>
        <v>290</v>
      </c>
      <c r="C832" s="3" t="s">
        <v>286</v>
      </c>
      <c r="D832" s="3" t="s">
        <v>1407</v>
      </c>
      <c r="E832" s="6">
        <v>1966</v>
      </c>
      <c r="F832" s="6">
        <v>1966</v>
      </c>
      <c r="G832" s="6" t="s">
        <v>65</v>
      </c>
      <c r="H832" s="6">
        <v>2</v>
      </c>
      <c r="I832" s="6">
        <v>2</v>
      </c>
      <c r="J832" s="29">
        <v>546.9</v>
      </c>
      <c r="K832" s="29">
        <v>546.9</v>
      </c>
      <c r="L832" s="29"/>
      <c r="M832" s="7">
        <v>12</v>
      </c>
      <c r="N832" s="27">
        <f t="shared" si="123"/>
        <v>3527696.4300000006</v>
      </c>
      <c r="O832" s="21"/>
      <c r="P832" s="1">
        <v>3128228.6400000006</v>
      </c>
      <c r="Q832" s="1"/>
      <c r="R832" s="1">
        <v>31294.711799999997</v>
      </c>
      <c r="S832" s="1">
        <v>368173.07820000005</v>
      </c>
      <c r="T832" s="1"/>
      <c r="U832" s="1">
        <f t="shared" si="122"/>
        <v>6450.3500274273192</v>
      </c>
      <c r="V832" s="1">
        <f t="shared" si="122"/>
        <v>6450.3500274273192</v>
      </c>
      <c r="W832" s="8">
        <v>2021</v>
      </c>
      <c r="X832" s="107"/>
      <c r="AD832" s="28">
        <f>+'Прил 2 оконч'!E832-'Приложение №1'!N832</f>
        <v>0</v>
      </c>
    </row>
    <row r="833" spans="1:30" ht="15" customHeight="1" x14ac:dyDescent="0.25">
      <c r="A833" s="5">
        <f t="shared" si="120"/>
        <v>807</v>
      </c>
      <c r="B833" s="23">
        <f t="shared" si="121"/>
        <v>291</v>
      </c>
      <c r="C833" s="3" t="s">
        <v>286</v>
      </c>
      <c r="D833" s="3" t="s">
        <v>1408</v>
      </c>
      <c r="E833" s="6">
        <v>1966</v>
      </c>
      <c r="F833" s="6">
        <v>1966</v>
      </c>
      <c r="G833" s="6" t="s">
        <v>65</v>
      </c>
      <c r="H833" s="6">
        <v>2</v>
      </c>
      <c r="I833" s="6">
        <v>2</v>
      </c>
      <c r="J833" s="29">
        <v>560.9</v>
      </c>
      <c r="K833" s="29">
        <v>560.9</v>
      </c>
      <c r="L833" s="29"/>
      <c r="M833" s="7">
        <v>15</v>
      </c>
      <c r="N833" s="27">
        <f t="shared" si="123"/>
        <v>3618001.33</v>
      </c>
      <c r="O833" s="21"/>
      <c r="P833" s="1">
        <v>3208307.6300000004</v>
      </c>
      <c r="Q833" s="1"/>
      <c r="R833" s="1">
        <v>32095.819800000001</v>
      </c>
      <c r="S833" s="1">
        <v>377597.88019999972</v>
      </c>
      <c r="T833" s="1"/>
      <c r="U833" s="1">
        <f t="shared" si="122"/>
        <v>6450.3500267427353</v>
      </c>
      <c r="V833" s="1">
        <f t="shared" si="122"/>
        <v>6450.3500267427353</v>
      </c>
      <c r="W833" s="8">
        <v>2021</v>
      </c>
      <c r="X833" s="107"/>
      <c r="AD833" s="28">
        <f>+'Прил 2 оконч'!E833-'Приложение №1'!N833</f>
        <v>0</v>
      </c>
    </row>
    <row r="834" spans="1:30" ht="15" customHeight="1" x14ac:dyDescent="0.25">
      <c r="A834" s="5">
        <f t="shared" si="120"/>
        <v>808</v>
      </c>
      <c r="B834" s="23">
        <f t="shared" si="121"/>
        <v>292</v>
      </c>
      <c r="C834" s="3" t="s">
        <v>270</v>
      </c>
      <c r="D834" s="3" t="s">
        <v>659</v>
      </c>
      <c r="E834" s="6">
        <v>1993</v>
      </c>
      <c r="F834" s="6">
        <v>1993</v>
      </c>
      <c r="G834" s="6" t="s">
        <v>62</v>
      </c>
      <c r="H834" s="6">
        <v>5</v>
      </c>
      <c r="I834" s="6">
        <v>3</v>
      </c>
      <c r="J834" s="29">
        <v>3222.2</v>
      </c>
      <c r="K834" s="29">
        <v>2864.3</v>
      </c>
      <c r="L834" s="29">
        <v>0</v>
      </c>
      <c r="M834" s="7">
        <v>103</v>
      </c>
      <c r="N834" s="27">
        <f t="shared" si="123"/>
        <v>14845351.83</v>
      </c>
      <c r="O834" s="21"/>
      <c r="P834" s="1">
        <v>13254710.387400001</v>
      </c>
      <c r="Q834" s="1"/>
      <c r="R834" s="1">
        <v>915261.16259999992</v>
      </c>
      <c r="S834" s="1">
        <v>675380.28</v>
      </c>
      <c r="T834" s="1"/>
      <c r="U834" s="1">
        <f t="shared" si="122"/>
        <v>5182.8900010473762</v>
      </c>
      <c r="V834" s="1">
        <f t="shared" si="122"/>
        <v>5182.8900010473762</v>
      </c>
      <c r="W834" s="8">
        <v>2021</v>
      </c>
      <c r="X834" s="107"/>
      <c r="AD834" s="28">
        <f>+'Прил 2 оконч'!E834-'Приложение №1'!N834</f>
        <v>0</v>
      </c>
    </row>
    <row r="835" spans="1:30" ht="15" customHeight="1" x14ac:dyDescent="0.25">
      <c r="A835" s="5">
        <f t="shared" si="120"/>
        <v>809</v>
      </c>
      <c r="B835" s="23">
        <f t="shared" si="121"/>
        <v>293</v>
      </c>
      <c r="C835" s="3" t="s">
        <v>277</v>
      </c>
      <c r="D835" s="3" t="s">
        <v>661</v>
      </c>
      <c r="E835" s="6">
        <v>1980</v>
      </c>
      <c r="F835" s="6">
        <v>1983</v>
      </c>
      <c r="G835" s="6" t="s">
        <v>65</v>
      </c>
      <c r="H835" s="6">
        <v>2</v>
      </c>
      <c r="I835" s="6">
        <v>2</v>
      </c>
      <c r="J835" s="29">
        <v>841.8</v>
      </c>
      <c r="K835" s="29">
        <v>742.8</v>
      </c>
      <c r="L835" s="29">
        <v>0</v>
      </c>
      <c r="M835" s="7">
        <v>24</v>
      </c>
      <c r="N835" s="27">
        <f t="shared" si="123"/>
        <v>4147163.8200000003</v>
      </c>
      <c r="O835" s="21"/>
      <c r="P835" s="1">
        <v>3604606.3609368838</v>
      </c>
      <c r="Q835" s="1"/>
      <c r="R835" s="1">
        <v>42504.501600000003</v>
      </c>
      <c r="S835" s="1">
        <v>500052.95746311644</v>
      </c>
      <c r="T835" s="29"/>
      <c r="U835" s="1">
        <f t="shared" si="122"/>
        <v>5583.1500000000005</v>
      </c>
      <c r="V835" s="1">
        <f t="shared" si="122"/>
        <v>5583.1500000000005</v>
      </c>
      <c r="W835" s="8">
        <v>2021</v>
      </c>
      <c r="X835" s="107"/>
      <c r="AD835" s="28">
        <f>+'Прил 2 оконч'!E835-'Приложение №1'!N835</f>
        <v>0</v>
      </c>
    </row>
    <row r="836" spans="1:30" ht="15" customHeight="1" x14ac:dyDescent="0.25">
      <c r="A836" s="5">
        <f t="shared" si="120"/>
        <v>810</v>
      </c>
      <c r="B836" s="23">
        <f t="shared" si="121"/>
        <v>294</v>
      </c>
      <c r="C836" s="3" t="s">
        <v>277</v>
      </c>
      <c r="D836" s="3" t="s">
        <v>662</v>
      </c>
      <c r="E836" s="6">
        <v>1990</v>
      </c>
      <c r="F836" s="6">
        <v>1990</v>
      </c>
      <c r="G836" s="6" t="s">
        <v>50</v>
      </c>
      <c r="H836" s="6">
        <v>2</v>
      </c>
      <c r="I836" s="6">
        <v>3</v>
      </c>
      <c r="J836" s="29">
        <v>660.8</v>
      </c>
      <c r="K836" s="29">
        <v>591.70000000000005</v>
      </c>
      <c r="L836" s="29">
        <v>0</v>
      </c>
      <c r="M836" s="7">
        <v>26</v>
      </c>
      <c r="N836" s="27">
        <f t="shared" si="123"/>
        <v>7344624.1799999997</v>
      </c>
      <c r="O836" s="21"/>
      <c r="P836" s="1">
        <v>5470583.5099999998</v>
      </c>
      <c r="Q836" s="1"/>
      <c r="R836" s="1">
        <v>189115.7494</v>
      </c>
      <c r="S836" s="1">
        <v>1684924.9206000001</v>
      </c>
      <c r="T836" s="1"/>
      <c r="U836" s="1">
        <f t="shared" si="122"/>
        <v>12412.750008450226</v>
      </c>
      <c r="V836" s="1">
        <f t="shared" si="122"/>
        <v>12412.750008450226</v>
      </c>
      <c r="W836" s="8">
        <v>2021</v>
      </c>
      <c r="X836" s="107"/>
      <c r="AD836" s="28">
        <f>+'Прил 2 оконч'!E836-'Приложение №1'!N836</f>
        <v>0</v>
      </c>
    </row>
    <row r="837" spans="1:30" ht="15" customHeight="1" x14ac:dyDescent="0.25">
      <c r="A837" s="5">
        <f t="shared" si="120"/>
        <v>811</v>
      </c>
      <c r="B837" s="23">
        <f t="shared" si="121"/>
        <v>295</v>
      </c>
      <c r="C837" s="3" t="s">
        <v>277</v>
      </c>
      <c r="D837" s="3" t="s">
        <v>663</v>
      </c>
      <c r="E837" s="6">
        <v>1992</v>
      </c>
      <c r="F837" s="6">
        <v>1992</v>
      </c>
      <c r="G837" s="6" t="s">
        <v>50</v>
      </c>
      <c r="H837" s="6">
        <v>6</v>
      </c>
      <c r="I837" s="6">
        <v>5</v>
      </c>
      <c r="J837" s="29">
        <v>6439.7</v>
      </c>
      <c r="K837" s="29">
        <v>5675.1</v>
      </c>
      <c r="L837" s="29">
        <v>0</v>
      </c>
      <c r="M837" s="7">
        <v>216</v>
      </c>
      <c r="N837" s="27">
        <f t="shared" si="123"/>
        <v>34673498.979999997</v>
      </c>
      <c r="O837" s="21"/>
      <c r="P837" s="1">
        <v>25564230.709999997</v>
      </c>
      <c r="Q837" s="1"/>
      <c r="R837" s="1">
        <v>2142193.9982000003</v>
      </c>
      <c r="S837" s="1">
        <v>6967074.2717999993</v>
      </c>
      <c r="T837" s="1"/>
      <c r="U837" s="1">
        <f t="shared" si="122"/>
        <v>6109.7600007048322</v>
      </c>
      <c r="V837" s="1">
        <f t="shared" si="122"/>
        <v>6109.7600007048322</v>
      </c>
      <c r="W837" s="8">
        <v>2021</v>
      </c>
      <c r="X837" s="107"/>
      <c r="AD837" s="28">
        <f>+'Прил 2 оконч'!E837-'Приложение №1'!N837</f>
        <v>0</v>
      </c>
    </row>
    <row r="838" spans="1:30" ht="15" customHeight="1" x14ac:dyDescent="0.25">
      <c r="A838" s="5">
        <f t="shared" si="120"/>
        <v>812</v>
      </c>
      <c r="B838" s="23">
        <f t="shared" si="121"/>
        <v>296</v>
      </c>
      <c r="C838" s="3" t="s">
        <v>277</v>
      </c>
      <c r="D838" s="3" t="s">
        <v>664</v>
      </c>
      <c r="E838" s="6">
        <v>1990</v>
      </c>
      <c r="F838" s="6">
        <v>1990</v>
      </c>
      <c r="G838" s="6" t="s">
        <v>50</v>
      </c>
      <c r="H838" s="6">
        <v>6</v>
      </c>
      <c r="I838" s="6">
        <v>2</v>
      </c>
      <c r="J838" s="29">
        <v>2986.24</v>
      </c>
      <c r="K838" s="29">
        <v>2169.04</v>
      </c>
      <c r="L838" s="29">
        <v>0</v>
      </c>
      <c r="M838" s="7">
        <v>93</v>
      </c>
      <c r="N838" s="27">
        <f t="shared" si="123"/>
        <v>13252313.829999998</v>
      </c>
      <c r="O838" s="21"/>
      <c r="P838" s="1">
        <v>11075436.394719999</v>
      </c>
      <c r="Q838" s="1"/>
      <c r="R838" s="1">
        <v>872165.59528000001</v>
      </c>
      <c r="S838" s="1">
        <v>1304711.8400000001</v>
      </c>
      <c r="T838" s="1"/>
      <c r="U838" s="1">
        <f t="shared" si="122"/>
        <v>6109.7599998155856</v>
      </c>
      <c r="V838" s="1">
        <f t="shared" si="122"/>
        <v>6109.7599998155856</v>
      </c>
      <c r="W838" s="8">
        <v>2021</v>
      </c>
      <c r="X838" s="107"/>
      <c r="AD838" s="28">
        <f>+'Прил 2 оконч'!E838-'Приложение №1'!N838</f>
        <v>0</v>
      </c>
    </row>
    <row r="839" spans="1:30" ht="15" customHeight="1" x14ac:dyDescent="0.25">
      <c r="A839" s="5">
        <f t="shared" si="120"/>
        <v>813</v>
      </c>
      <c r="B839" s="23">
        <f t="shared" si="121"/>
        <v>297</v>
      </c>
      <c r="C839" s="3" t="s">
        <v>286</v>
      </c>
      <c r="D839" s="3" t="s">
        <v>287</v>
      </c>
      <c r="E839" s="6">
        <v>1972</v>
      </c>
      <c r="F839" s="6">
        <v>2015</v>
      </c>
      <c r="G839" s="6" t="s">
        <v>65</v>
      </c>
      <c r="H839" s="6">
        <v>2</v>
      </c>
      <c r="I839" s="6">
        <v>3</v>
      </c>
      <c r="J839" s="29">
        <v>509.2</v>
      </c>
      <c r="K839" s="29">
        <v>509.2</v>
      </c>
      <c r="L839" s="29">
        <v>0</v>
      </c>
      <c r="M839" s="7">
        <v>28</v>
      </c>
      <c r="N839" s="27">
        <f t="shared" si="123"/>
        <v>2266495.0300000003</v>
      </c>
      <c r="O839" s="21"/>
      <c r="P839" s="1">
        <v>1894564.1500000004</v>
      </c>
      <c r="Q839" s="1"/>
      <c r="R839" s="1">
        <v>29137.442399999996</v>
      </c>
      <c r="S839" s="1">
        <v>342793.43759999989</v>
      </c>
      <c r="T839" s="29"/>
      <c r="U839" s="1">
        <f t="shared" si="122"/>
        <v>4451.0900039277303</v>
      </c>
      <c r="V839" s="1">
        <f t="shared" si="122"/>
        <v>4451.0900039277303</v>
      </c>
      <c r="W839" s="8">
        <v>2021</v>
      </c>
      <c r="X839" s="107"/>
      <c r="AD839" s="28">
        <f>+'Прил 2 оконч'!E839-'Приложение №1'!N839</f>
        <v>0</v>
      </c>
    </row>
    <row r="840" spans="1:30" ht="15" customHeight="1" x14ac:dyDescent="0.25">
      <c r="A840" s="5">
        <f t="shared" si="120"/>
        <v>814</v>
      </c>
      <c r="B840" s="23">
        <f t="shared" si="121"/>
        <v>298</v>
      </c>
      <c r="C840" s="3" t="s">
        <v>665</v>
      </c>
      <c r="D840" s="3" t="s">
        <v>666</v>
      </c>
      <c r="E840" s="6">
        <v>1971</v>
      </c>
      <c r="F840" s="6">
        <v>2012</v>
      </c>
      <c r="G840" s="6" t="s">
        <v>50</v>
      </c>
      <c r="H840" s="6">
        <v>4</v>
      </c>
      <c r="I840" s="6">
        <v>4</v>
      </c>
      <c r="J840" s="29">
        <v>2720.25</v>
      </c>
      <c r="K840" s="29">
        <v>2720.25</v>
      </c>
      <c r="L840" s="29">
        <v>0</v>
      </c>
      <c r="M840" s="7">
        <v>105</v>
      </c>
      <c r="N840" s="27">
        <f t="shared" si="123"/>
        <v>62662210.079999998</v>
      </c>
      <c r="O840" s="21"/>
      <c r="P840" s="1">
        <v>53987159.207396008</v>
      </c>
      <c r="Q840" s="1"/>
      <c r="R840" s="1">
        <v>928866.97050000005</v>
      </c>
      <c r="S840" s="1">
        <v>7746183.9021039866</v>
      </c>
      <c r="T840" s="1"/>
      <c r="U840" s="1">
        <f t="shared" si="122"/>
        <v>23035.4600055142</v>
      </c>
      <c r="V840" s="1">
        <f t="shared" si="122"/>
        <v>23035.4600055142</v>
      </c>
      <c r="W840" s="8">
        <v>2021</v>
      </c>
      <c r="X840" s="107"/>
      <c r="AD840" s="28">
        <f>+'Прил 2 оконч'!E840-'Приложение №1'!N840</f>
        <v>0</v>
      </c>
    </row>
    <row r="841" spans="1:30" ht="15" customHeight="1" x14ac:dyDescent="0.25">
      <c r="A841" s="5">
        <f t="shared" si="120"/>
        <v>815</v>
      </c>
      <c r="B841" s="23">
        <f t="shared" si="121"/>
        <v>299</v>
      </c>
      <c r="C841" s="3" t="s">
        <v>665</v>
      </c>
      <c r="D841" s="3" t="s">
        <v>667</v>
      </c>
      <c r="E841" s="6">
        <v>1979</v>
      </c>
      <c r="F841" s="6">
        <v>1979</v>
      </c>
      <c r="G841" s="6" t="s">
        <v>50</v>
      </c>
      <c r="H841" s="6">
        <v>4</v>
      </c>
      <c r="I841" s="6">
        <v>2</v>
      </c>
      <c r="J841" s="29">
        <v>1245</v>
      </c>
      <c r="K841" s="29">
        <v>1245</v>
      </c>
      <c r="L841" s="29">
        <v>0</v>
      </c>
      <c r="M841" s="7">
        <v>44</v>
      </c>
      <c r="N841" s="27">
        <f t="shared" si="123"/>
        <v>10704920.850000001</v>
      </c>
      <c r="O841" s="21"/>
      <c r="P841" s="1">
        <f>+'Прил 2 оконч'!E841-'Приложение №1'!S841-'Приложение №1'!R841-'Приложение №1'!Q841</f>
        <v>6730530.1132849809</v>
      </c>
      <c r="Q841" s="1"/>
      <c r="R841" s="1">
        <v>429128.74000000005</v>
      </c>
      <c r="S841" s="1">
        <v>3545261.9967150209</v>
      </c>
      <c r="T841" s="1"/>
      <c r="U841" s="1">
        <f t="shared" si="122"/>
        <v>8598.3300000000017</v>
      </c>
      <c r="V841" s="1">
        <f t="shared" si="122"/>
        <v>8598.3300000000017</v>
      </c>
      <c r="W841" s="8">
        <v>2021</v>
      </c>
      <c r="X841" s="107"/>
      <c r="AD841" s="28">
        <f>+'Прил 2 оконч'!E841-'Приложение №1'!N841</f>
        <v>0</v>
      </c>
    </row>
    <row r="842" spans="1:30" ht="15" customHeight="1" x14ac:dyDescent="0.25">
      <c r="A842" s="5">
        <f t="shared" si="120"/>
        <v>816</v>
      </c>
      <c r="B842" s="23">
        <f t="shared" si="121"/>
        <v>300</v>
      </c>
      <c r="C842" s="3" t="s">
        <v>665</v>
      </c>
      <c r="D842" s="3" t="s">
        <v>668</v>
      </c>
      <c r="E842" s="6">
        <v>1972</v>
      </c>
      <c r="F842" s="6">
        <v>1972</v>
      </c>
      <c r="G842" s="6" t="s">
        <v>50</v>
      </c>
      <c r="H842" s="6">
        <v>4</v>
      </c>
      <c r="I842" s="6">
        <v>2</v>
      </c>
      <c r="J842" s="29">
        <v>1286</v>
      </c>
      <c r="K842" s="29">
        <v>1286</v>
      </c>
      <c r="L842" s="29">
        <v>0</v>
      </c>
      <c r="M842" s="7">
        <v>50</v>
      </c>
      <c r="N842" s="27">
        <f t="shared" si="123"/>
        <v>14122401.9</v>
      </c>
      <c r="O842" s="21"/>
      <c r="P842" s="1">
        <v>10263667.799999999</v>
      </c>
      <c r="Q842" s="1"/>
      <c r="R842" s="1">
        <v>411584.98199999996</v>
      </c>
      <c r="S842" s="1">
        <v>3447149.1180000007</v>
      </c>
      <c r="T842" s="1"/>
      <c r="U842" s="1">
        <f t="shared" si="122"/>
        <v>10981.65</v>
      </c>
      <c r="V842" s="1">
        <f t="shared" si="122"/>
        <v>10981.65</v>
      </c>
      <c r="W842" s="8">
        <v>2021</v>
      </c>
      <c r="X842" s="107"/>
      <c r="AD842" s="28">
        <f>+'Прил 2 оконч'!E842-'Приложение №1'!N842</f>
        <v>0</v>
      </c>
    </row>
    <row r="843" spans="1:30" ht="15" customHeight="1" x14ac:dyDescent="0.25">
      <c r="A843" s="5">
        <f t="shared" si="120"/>
        <v>817</v>
      </c>
      <c r="B843" s="23">
        <f t="shared" si="121"/>
        <v>301</v>
      </c>
      <c r="C843" s="3" t="s">
        <v>665</v>
      </c>
      <c r="D843" s="3" t="s">
        <v>669</v>
      </c>
      <c r="E843" s="6">
        <v>1972</v>
      </c>
      <c r="F843" s="6">
        <v>1972</v>
      </c>
      <c r="G843" s="6" t="s">
        <v>50</v>
      </c>
      <c r="H843" s="6">
        <v>4</v>
      </c>
      <c r="I843" s="6">
        <v>2</v>
      </c>
      <c r="J843" s="29">
        <v>1471.5</v>
      </c>
      <c r="K843" s="29">
        <v>1471.5</v>
      </c>
      <c r="L843" s="29">
        <v>0</v>
      </c>
      <c r="M843" s="7">
        <v>37</v>
      </c>
      <c r="N843" s="27">
        <f t="shared" si="123"/>
        <v>16159497.98</v>
      </c>
      <c r="O843" s="21"/>
      <c r="P843" s="1">
        <v>11744157.99</v>
      </c>
      <c r="Q843" s="1"/>
      <c r="R843" s="1">
        <v>366374.01300000004</v>
      </c>
      <c r="S843" s="1">
        <v>4048965.977</v>
      </c>
      <c r="T843" s="1"/>
      <c r="U843" s="1">
        <f t="shared" si="122"/>
        <v>10981.650003397894</v>
      </c>
      <c r="V843" s="1">
        <f t="shared" si="122"/>
        <v>10981.650003397894</v>
      </c>
      <c r="W843" s="8">
        <v>2021</v>
      </c>
      <c r="X843" s="107"/>
      <c r="AD843" s="28">
        <f>+'Прил 2 оконч'!E843-'Приложение №1'!N843</f>
        <v>0</v>
      </c>
    </row>
    <row r="844" spans="1:30" ht="15" customHeight="1" x14ac:dyDescent="0.25">
      <c r="A844" s="5">
        <f t="shared" si="120"/>
        <v>818</v>
      </c>
      <c r="B844" s="23">
        <f t="shared" si="121"/>
        <v>302</v>
      </c>
      <c r="C844" s="3" t="s">
        <v>297</v>
      </c>
      <c r="D844" s="3" t="s">
        <v>670</v>
      </c>
      <c r="E844" s="6">
        <v>1987</v>
      </c>
      <c r="F844" s="6">
        <v>2013</v>
      </c>
      <c r="G844" s="6" t="s">
        <v>50</v>
      </c>
      <c r="H844" s="6">
        <v>3</v>
      </c>
      <c r="I844" s="6">
        <v>1</v>
      </c>
      <c r="J844" s="29">
        <v>726.4</v>
      </c>
      <c r="K844" s="29">
        <v>726.4</v>
      </c>
      <c r="L844" s="29">
        <v>0</v>
      </c>
      <c r="M844" s="7">
        <v>20</v>
      </c>
      <c r="N844" s="27">
        <f t="shared" si="123"/>
        <v>11533143.700000001</v>
      </c>
      <c r="O844" s="21"/>
      <c r="P844" s="1">
        <v>11533143.700000001</v>
      </c>
      <c r="Q844" s="1"/>
      <c r="R844" s="1"/>
      <c r="S844" s="1"/>
      <c r="T844" s="1"/>
      <c r="U844" s="1">
        <f t="shared" si="122"/>
        <v>15877.1251376652</v>
      </c>
      <c r="V844" s="1">
        <f t="shared" si="122"/>
        <v>15877.1251376652</v>
      </c>
      <c r="W844" s="8">
        <v>2021</v>
      </c>
      <c r="X844" s="107"/>
      <c r="AD844" s="28">
        <f>+'Прил 2 оконч'!E844-'Приложение №1'!N844</f>
        <v>0</v>
      </c>
    </row>
    <row r="845" spans="1:30" ht="15" customHeight="1" x14ac:dyDescent="0.25">
      <c r="A845" s="5">
        <f t="shared" si="120"/>
        <v>819</v>
      </c>
      <c r="B845" s="23">
        <f t="shared" si="121"/>
        <v>303</v>
      </c>
      <c r="C845" s="3" t="s">
        <v>297</v>
      </c>
      <c r="D845" s="3" t="s">
        <v>671</v>
      </c>
      <c r="E845" s="6">
        <v>1988</v>
      </c>
      <c r="F845" s="6">
        <v>2013</v>
      </c>
      <c r="G845" s="6" t="s">
        <v>50</v>
      </c>
      <c r="H845" s="6">
        <v>3</v>
      </c>
      <c r="I845" s="6">
        <v>3</v>
      </c>
      <c r="J845" s="29">
        <v>1278.92</v>
      </c>
      <c r="K845" s="29">
        <v>1278.92</v>
      </c>
      <c r="L845" s="29">
        <v>0</v>
      </c>
      <c r="M845" s="7">
        <v>45</v>
      </c>
      <c r="N845" s="27">
        <f t="shared" si="123"/>
        <v>4868667.88</v>
      </c>
      <c r="O845" s="21"/>
      <c r="P845" s="1">
        <v>3302847.6745599983</v>
      </c>
      <c r="Q845" s="1"/>
      <c r="R845" s="1"/>
      <c r="S845" s="1">
        <v>1565820.2054400016</v>
      </c>
      <c r="T845" s="1"/>
      <c r="U845" s="1">
        <f t="shared" si="122"/>
        <v>3806.8588183780062</v>
      </c>
      <c r="V845" s="1">
        <f t="shared" si="122"/>
        <v>3806.8588183780062</v>
      </c>
      <c r="W845" s="8">
        <v>2021</v>
      </c>
      <c r="X845" s="107"/>
      <c r="AD845" s="28">
        <f>+'Прил 2 оконч'!E845-'Приложение №1'!N845</f>
        <v>0</v>
      </c>
    </row>
    <row r="846" spans="1:30" ht="15" customHeight="1" x14ac:dyDescent="0.25">
      <c r="A846" s="5">
        <f t="shared" si="120"/>
        <v>820</v>
      </c>
      <c r="B846" s="23">
        <f t="shared" si="121"/>
        <v>304</v>
      </c>
      <c r="C846" s="3" t="s">
        <v>673</v>
      </c>
      <c r="D846" s="3" t="s">
        <v>674</v>
      </c>
      <c r="E846" s="6">
        <v>1990</v>
      </c>
      <c r="F846" s="6">
        <v>1990</v>
      </c>
      <c r="G846" s="6" t="s">
        <v>65</v>
      </c>
      <c r="H846" s="6">
        <v>1</v>
      </c>
      <c r="I846" s="6">
        <v>1</v>
      </c>
      <c r="J846" s="29">
        <v>757.17</v>
      </c>
      <c r="K846" s="29">
        <v>680</v>
      </c>
      <c r="L846" s="29">
        <v>0</v>
      </c>
      <c r="M846" s="7">
        <v>20</v>
      </c>
      <c r="N846" s="27">
        <f t="shared" si="123"/>
        <v>2240606.8000000003</v>
      </c>
      <c r="O846" s="21"/>
      <c r="P846" s="1">
        <v>1721044.7500000002</v>
      </c>
      <c r="Q846" s="1"/>
      <c r="R846" s="1">
        <v>61786.05</v>
      </c>
      <c r="S846" s="1">
        <v>457776</v>
      </c>
      <c r="T846" s="29"/>
      <c r="U846" s="1">
        <f t="shared" si="122"/>
        <v>3295.01</v>
      </c>
      <c r="V846" s="1">
        <f t="shared" si="122"/>
        <v>3295.01</v>
      </c>
      <c r="W846" s="8">
        <v>2021</v>
      </c>
      <c r="X846" s="107"/>
      <c r="AD846" s="28">
        <f>+'Прил 2 оконч'!E846-'Приложение №1'!N846</f>
        <v>0</v>
      </c>
    </row>
    <row r="847" spans="1:30" ht="15" customHeight="1" x14ac:dyDescent="0.25">
      <c r="A847" s="5">
        <f t="shared" si="120"/>
        <v>821</v>
      </c>
      <c r="B847" s="23">
        <f t="shared" si="121"/>
        <v>305</v>
      </c>
      <c r="C847" s="3" t="s">
        <v>300</v>
      </c>
      <c r="D847" s="3" t="s">
        <v>675</v>
      </c>
      <c r="E847" s="6">
        <v>1974</v>
      </c>
      <c r="F847" s="6">
        <v>1974</v>
      </c>
      <c r="G847" s="6" t="s">
        <v>50</v>
      </c>
      <c r="H847" s="6">
        <v>2</v>
      </c>
      <c r="I847" s="6">
        <v>1</v>
      </c>
      <c r="J847" s="29">
        <v>393.8</v>
      </c>
      <c r="K847" s="29">
        <v>769</v>
      </c>
      <c r="L847" s="29">
        <v>18.600000000000001</v>
      </c>
      <c r="M847" s="7">
        <v>9</v>
      </c>
      <c r="N847" s="27">
        <f t="shared" si="123"/>
        <v>17654498.999999996</v>
      </c>
      <c r="O847" s="21"/>
      <c r="P847" s="1">
        <v>15177934.679999996</v>
      </c>
      <c r="Q847" s="1"/>
      <c r="R847" s="1">
        <v>180829.19839999999</v>
      </c>
      <c r="S847" s="1">
        <v>2295735.1216000002</v>
      </c>
      <c r="T847" s="1"/>
      <c r="U847" s="1">
        <f t="shared" si="122"/>
        <v>22415.565007618075</v>
      </c>
      <c r="V847" s="1">
        <f t="shared" si="122"/>
        <v>22415.565007618075</v>
      </c>
      <c r="W847" s="8">
        <v>2021</v>
      </c>
      <c r="X847" s="107"/>
      <c r="AD847" s="28">
        <f>+'Прил 2 оконч'!E847-'Приложение №1'!N847</f>
        <v>0</v>
      </c>
    </row>
    <row r="848" spans="1:30" ht="15" customHeight="1" x14ac:dyDescent="0.25">
      <c r="A848" s="5">
        <f t="shared" si="120"/>
        <v>822</v>
      </c>
      <c r="B848" s="23">
        <f t="shared" si="121"/>
        <v>306</v>
      </c>
      <c r="C848" s="3" t="s">
        <v>676</v>
      </c>
      <c r="D848" s="3" t="s">
        <v>677</v>
      </c>
      <c r="E848" s="6">
        <v>1975</v>
      </c>
      <c r="F848" s="6">
        <v>1975</v>
      </c>
      <c r="G848" s="6" t="s">
        <v>50</v>
      </c>
      <c r="H848" s="6">
        <v>4</v>
      </c>
      <c r="I848" s="6">
        <v>2</v>
      </c>
      <c r="J848" s="29">
        <v>1854.6</v>
      </c>
      <c r="K848" s="29">
        <v>1713.5</v>
      </c>
      <c r="L848" s="29">
        <v>0</v>
      </c>
      <c r="M848" s="7">
        <v>58</v>
      </c>
      <c r="N848" s="27">
        <f t="shared" si="123"/>
        <v>28407174.089999959</v>
      </c>
      <c r="O848" s="21"/>
      <c r="P848" s="1">
        <f>23136836.9105566+1052784.683</f>
        <v>24189621.593556598</v>
      </c>
      <c r="Q848" s="1"/>
      <c r="R848" s="1">
        <v>550068.37699999998</v>
      </c>
      <c r="S848" s="1">
        <v>3667484.1194433593</v>
      </c>
      <c r="T848" s="1"/>
      <c r="U848" s="1">
        <f t="shared" si="122"/>
        <v>16578.450008753989</v>
      </c>
      <c r="V848" s="1">
        <f t="shared" si="122"/>
        <v>16578.450008753989</v>
      </c>
      <c r="W848" s="8">
        <v>2021</v>
      </c>
      <c r="X848" s="107"/>
      <c r="AD848" s="28">
        <f>+'Прил 2 оконч'!E848-'Приложение №1'!N848</f>
        <v>3.7252902984619141E-8</v>
      </c>
    </row>
    <row r="849" spans="1:30" ht="15" customHeight="1" x14ac:dyDescent="0.25">
      <c r="A849" s="5">
        <f t="shared" si="120"/>
        <v>823</v>
      </c>
      <c r="B849" s="23">
        <f t="shared" si="121"/>
        <v>307</v>
      </c>
      <c r="C849" s="3" t="s">
        <v>678</v>
      </c>
      <c r="D849" s="3" t="s">
        <v>679</v>
      </c>
      <c r="E849" s="6">
        <v>1981</v>
      </c>
      <c r="F849" s="6">
        <v>1981</v>
      </c>
      <c r="G849" s="6" t="s">
        <v>65</v>
      </c>
      <c r="H849" s="6">
        <v>2</v>
      </c>
      <c r="I849" s="6">
        <v>3</v>
      </c>
      <c r="J849" s="29">
        <v>827.2</v>
      </c>
      <c r="K849" s="29">
        <v>739.6</v>
      </c>
      <c r="L849" s="29">
        <v>0</v>
      </c>
      <c r="M849" s="7">
        <v>26</v>
      </c>
      <c r="N849" s="27">
        <f t="shared" si="123"/>
        <v>3720986.7699999996</v>
      </c>
      <c r="O849" s="21"/>
      <c r="P849" s="1">
        <v>3112668.6499999994</v>
      </c>
      <c r="Q849" s="1"/>
      <c r="R849" s="1">
        <v>110419.40119999999</v>
      </c>
      <c r="S849" s="1">
        <v>497898.71880000015</v>
      </c>
      <c r="T849" s="29"/>
      <c r="U849" s="1">
        <f t="shared" si="122"/>
        <v>5031.0800027041632</v>
      </c>
      <c r="V849" s="1">
        <f t="shared" si="122"/>
        <v>5031.0800027041632</v>
      </c>
      <c r="W849" s="8">
        <v>2021</v>
      </c>
      <c r="X849" s="107"/>
      <c r="AD849" s="28">
        <f>+'Прил 2 оконч'!E849-'Приложение №1'!N849</f>
        <v>0</v>
      </c>
    </row>
    <row r="850" spans="1:30" ht="15" customHeight="1" x14ac:dyDescent="0.25">
      <c r="A850" s="5">
        <f t="shared" si="120"/>
        <v>824</v>
      </c>
      <c r="B850" s="23">
        <f t="shared" si="121"/>
        <v>308</v>
      </c>
      <c r="C850" s="3" t="s">
        <v>678</v>
      </c>
      <c r="D850" s="3" t="s">
        <v>680</v>
      </c>
      <c r="E850" s="6">
        <v>1983</v>
      </c>
      <c r="F850" s="6">
        <v>1983</v>
      </c>
      <c r="G850" s="6" t="s">
        <v>65</v>
      </c>
      <c r="H850" s="6">
        <v>2</v>
      </c>
      <c r="I850" s="6">
        <v>3</v>
      </c>
      <c r="J850" s="29">
        <v>789.8</v>
      </c>
      <c r="K850" s="29">
        <v>703.4</v>
      </c>
      <c r="L850" s="29">
        <v>0</v>
      </c>
      <c r="M850" s="7">
        <v>17</v>
      </c>
      <c r="N850" s="27">
        <f t="shared" si="123"/>
        <v>3538861.67</v>
      </c>
      <c r="O850" s="21"/>
      <c r="P850" s="1">
        <v>2922975.1</v>
      </c>
      <c r="Q850" s="1"/>
      <c r="R850" s="1">
        <v>142357.6948</v>
      </c>
      <c r="S850" s="1">
        <v>473528.87519999983</v>
      </c>
      <c r="T850" s="29"/>
      <c r="U850" s="1">
        <f t="shared" si="122"/>
        <v>5031.0799971566676</v>
      </c>
      <c r="V850" s="1">
        <f t="shared" si="122"/>
        <v>5031.0799971566676</v>
      </c>
      <c r="W850" s="8">
        <v>2021</v>
      </c>
      <c r="X850" s="107"/>
      <c r="AD850" s="28">
        <f>+'Прил 2 оконч'!E850-'Приложение №1'!N850</f>
        <v>0</v>
      </c>
    </row>
    <row r="851" spans="1:30" ht="15" customHeight="1" x14ac:dyDescent="0.25">
      <c r="A851" s="5">
        <f t="shared" si="120"/>
        <v>825</v>
      </c>
      <c r="B851" s="23">
        <f t="shared" si="121"/>
        <v>309</v>
      </c>
      <c r="C851" s="3" t="s">
        <v>678</v>
      </c>
      <c r="D851" s="3" t="s">
        <v>681</v>
      </c>
      <c r="E851" s="6">
        <v>1981</v>
      </c>
      <c r="F851" s="6">
        <v>1981</v>
      </c>
      <c r="G851" s="6" t="s">
        <v>65</v>
      </c>
      <c r="H851" s="6">
        <v>2</v>
      </c>
      <c r="I851" s="6">
        <v>3</v>
      </c>
      <c r="J851" s="29">
        <v>844.1</v>
      </c>
      <c r="K851" s="29">
        <v>758.1</v>
      </c>
      <c r="L851" s="29">
        <v>0</v>
      </c>
      <c r="M851" s="7">
        <v>25</v>
      </c>
      <c r="N851" s="27">
        <f t="shared" si="123"/>
        <v>3814061.75</v>
      </c>
      <c r="O851" s="21"/>
      <c r="P851" s="1">
        <v>3164232.63</v>
      </c>
      <c r="Q851" s="1"/>
      <c r="R851" s="1">
        <v>139476.19820000001</v>
      </c>
      <c r="S851" s="1">
        <v>510352.92180000013</v>
      </c>
      <c r="T851" s="29"/>
      <c r="U851" s="1">
        <f t="shared" si="122"/>
        <v>5031.0800026381739</v>
      </c>
      <c r="V851" s="1">
        <f t="shared" si="122"/>
        <v>5031.0800026381739</v>
      </c>
      <c r="W851" s="8">
        <v>2021</v>
      </c>
      <c r="X851" s="107"/>
      <c r="AD851" s="28">
        <f>+'Прил 2 оконч'!E851-'Приложение №1'!N851</f>
        <v>0</v>
      </c>
    </row>
    <row r="852" spans="1:30" ht="15" customHeight="1" x14ac:dyDescent="0.25">
      <c r="A852" s="5">
        <f t="shared" si="120"/>
        <v>826</v>
      </c>
      <c r="B852" s="23">
        <f t="shared" si="121"/>
        <v>310</v>
      </c>
      <c r="C852" s="3" t="s">
        <v>678</v>
      </c>
      <c r="D852" s="3" t="s">
        <v>682</v>
      </c>
      <c r="E852" s="6">
        <v>1985</v>
      </c>
      <c r="F852" s="6">
        <v>1985</v>
      </c>
      <c r="G852" s="6" t="s">
        <v>65</v>
      </c>
      <c r="H852" s="6">
        <v>2</v>
      </c>
      <c r="I852" s="6">
        <v>3</v>
      </c>
      <c r="J852" s="29">
        <v>987.2</v>
      </c>
      <c r="K852" s="29">
        <v>907.4</v>
      </c>
      <c r="L852" s="29">
        <v>0</v>
      </c>
      <c r="M852" s="7">
        <v>26</v>
      </c>
      <c r="N852" s="27">
        <f t="shared" si="123"/>
        <v>2854553.3599999994</v>
      </c>
      <c r="O852" s="21"/>
      <c r="P852" s="1">
        <v>2096733.3699999996</v>
      </c>
      <c r="Q852" s="1"/>
      <c r="R852" s="1">
        <v>146958.31280000001</v>
      </c>
      <c r="S852" s="1">
        <v>610861.67720000003</v>
      </c>
      <c r="T852" s="29"/>
      <c r="U852" s="1">
        <f t="shared" si="122"/>
        <v>3145.8599955918003</v>
      </c>
      <c r="V852" s="1">
        <f t="shared" si="122"/>
        <v>3145.8599955918003</v>
      </c>
      <c r="W852" s="8">
        <v>2021</v>
      </c>
      <c r="X852" s="107"/>
      <c r="AD852" s="28">
        <f>+'Прил 2 оконч'!E852-'Приложение №1'!N852</f>
        <v>0</v>
      </c>
    </row>
    <row r="853" spans="1:30" ht="15" customHeight="1" x14ac:dyDescent="0.25">
      <c r="A853" s="5">
        <f t="shared" si="120"/>
        <v>827</v>
      </c>
      <c r="B853" s="23">
        <f t="shared" si="121"/>
        <v>311</v>
      </c>
      <c r="C853" s="3" t="s">
        <v>678</v>
      </c>
      <c r="D853" s="3" t="s">
        <v>683</v>
      </c>
      <c r="E853" s="6">
        <v>1982</v>
      </c>
      <c r="F853" s="6">
        <v>1982</v>
      </c>
      <c r="G853" s="6" t="s">
        <v>65</v>
      </c>
      <c r="H853" s="6">
        <v>2</v>
      </c>
      <c r="I853" s="6">
        <v>3</v>
      </c>
      <c r="J853" s="29">
        <v>845.9</v>
      </c>
      <c r="K853" s="29">
        <v>761.3</v>
      </c>
      <c r="L853" s="29">
        <v>0</v>
      </c>
      <c r="M853" s="7">
        <v>24</v>
      </c>
      <c r="N853" s="27">
        <f t="shared" si="123"/>
        <v>6225104.4200000009</v>
      </c>
      <c r="O853" s="21"/>
      <c r="P853" s="1">
        <v>5512556.5600000015</v>
      </c>
      <c r="Q853" s="1"/>
      <c r="R853" s="1">
        <v>200040.6986</v>
      </c>
      <c r="S853" s="1">
        <v>512507.1613999994</v>
      </c>
      <c r="T853" s="29"/>
      <c r="U853" s="1">
        <f t="shared" si="122"/>
        <v>8176.939997372916</v>
      </c>
      <c r="V853" s="1">
        <f t="shared" si="122"/>
        <v>8176.939997372916</v>
      </c>
      <c r="W853" s="8">
        <v>2021</v>
      </c>
      <c r="X853" s="107"/>
      <c r="AD853" s="28">
        <f>+'Прил 2 оконч'!E853-'Приложение №1'!N853</f>
        <v>0</v>
      </c>
    </row>
    <row r="854" spans="1:30" ht="15" customHeight="1" x14ac:dyDescent="0.25">
      <c r="A854" s="5">
        <f t="shared" si="120"/>
        <v>828</v>
      </c>
      <c r="B854" s="23">
        <f t="shared" si="121"/>
        <v>312</v>
      </c>
      <c r="C854" s="3" t="s">
        <v>678</v>
      </c>
      <c r="D854" s="3" t="s">
        <v>684</v>
      </c>
      <c r="E854" s="6">
        <v>1984</v>
      </c>
      <c r="F854" s="6">
        <v>1984</v>
      </c>
      <c r="G854" s="6" t="s">
        <v>65</v>
      </c>
      <c r="H854" s="6">
        <v>2</v>
      </c>
      <c r="I854" s="6">
        <v>3</v>
      </c>
      <c r="J854" s="29">
        <v>889.9</v>
      </c>
      <c r="K854" s="29">
        <v>803.3</v>
      </c>
      <c r="L854" s="29">
        <v>0</v>
      </c>
      <c r="M854" s="7">
        <v>26</v>
      </c>
      <c r="N854" s="27">
        <f t="shared" si="123"/>
        <v>2527069.34</v>
      </c>
      <c r="O854" s="21"/>
      <c r="P854" s="1">
        <v>1859799.8899999997</v>
      </c>
      <c r="Q854" s="1"/>
      <c r="R854" s="1">
        <v>126487.89260000001</v>
      </c>
      <c r="S854" s="1">
        <v>540781.55740000017</v>
      </c>
      <c r="T854" s="29"/>
      <c r="U854" s="1">
        <f t="shared" si="122"/>
        <v>3145.8600024897301</v>
      </c>
      <c r="V854" s="1">
        <f t="shared" si="122"/>
        <v>3145.8600024897301</v>
      </c>
      <c r="W854" s="8">
        <v>2021</v>
      </c>
      <c r="X854" s="107"/>
      <c r="AD854" s="28">
        <f>+'Прил 2 оконч'!E854-'Приложение №1'!N854</f>
        <v>0</v>
      </c>
    </row>
    <row r="855" spans="1:30" ht="15" customHeight="1" x14ac:dyDescent="0.25">
      <c r="A855" s="5">
        <f t="shared" si="120"/>
        <v>829</v>
      </c>
      <c r="B855" s="23">
        <f t="shared" si="121"/>
        <v>313</v>
      </c>
      <c r="C855" s="3" t="s">
        <v>678</v>
      </c>
      <c r="D855" s="3" t="s">
        <v>686</v>
      </c>
      <c r="E855" s="6">
        <v>1987</v>
      </c>
      <c r="F855" s="6">
        <v>1987</v>
      </c>
      <c r="G855" s="6" t="s">
        <v>65</v>
      </c>
      <c r="H855" s="6">
        <v>2</v>
      </c>
      <c r="I855" s="6">
        <v>3</v>
      </c>
      <c r="J855" s="29">
        <v>893.8</v>
      </c>
      <c r="K855" s="29">
        <v>812.2</v>
      </c>
      <c r="L855" s="29">
        <v>0</v>
      </c>
      <c r="M855" s="7">
        <v>26</v>
      </c>
      <c r="N855" s="27">
        <f t="shared" si="123"/>
        <v>2555067.4900000002</v>
      </c>
      <c r="O855" s="21"/>
      <c r="P855" s="1">
        <v>1884163.0500000003</v>
      </c>
      <c r="Q855" s="1"/>
      <c r="R855" s="1">
        <v>124131.39840000001</v>
      </c>
      <c r="S855" s="1">
        <v>546773.04159999988</v>
      </c>
      <c r="T855" s="29"/>
      <c r="U855" s="1">
        <f t="shared" si="122"/>
        <v>3145.8599975375523</v>
      </c>
      <c r="V855" s="1">
        <f t="shared" si="122"/>
        <v>3145.8599975375523</v>
      </c>
      <c r="W855" s="8">
        <v>2021</v>
      </c>
      <c r="X855" s="107"/>
      <c r="AD855" s="28">
        <f>+'Прил 2 оконч'!E855-'Приложение №1'!N855</f>
        <v>0</v>
      </c>
    </row>
    <row r="856" spans="1:30" ht="15" customHeight="1" x14ac:dyDescent="0.25">
      <c r="A856" s="5">
        <f t="shared" si="120"/>
        <v>830</v>
      </c>
      <c r="B856" s="23">
        <f t="shared" si="121"/>
        <v>314</v>
      </c>
      <c r="C856" s="3" t="s">
        <v>678</v>
      </c>
      <c r="D856" s="3" t="s">
        <v>687</v>
      </c>
      <c r="E856" s="6">
        <v>1985</v>
      </c>
      <c r="F856" s="6">
        <v>1985</v>
      </c>
      <c r="G856" s="6" t="s">
        <v>65</v>
      </c>
      <c r="H856" s="6">
        <v>2</v>
      </c>
      <c r="I856" s="6">
        <v>3</v>
      </c>
      <c r="J856" s="29">
        <v>983.5</v>
      </c>
      <c r="K856" s="29">
        <v>855.8</v>
      </c>
      <c r="L856" s="29">
        <v>0</v>
      </c>
      <c r="M856" s="7">
        <v>27</v>
      </c>
      <c r="N856" s="27">
        <f t="shared" si="123"/>
        <v>2692226.99</v>
      </c>
      <c r="O856" s="21"/>
      <c r="P856" s="1">
        <v>2013581.84</v>
      </c>
      <c r="Q856" s="1"/>
      <c r="R856" s="1">
        <v>102520.5876</v>
      </c>
      <c r="S856" s="1">
        <v>576124.56239999994</v>
      </c>
      <c r="T856" s="29"/>
      <c r="U856" s="1">
        <f t="shared" si="122"/>
        <v>3145.860002336995</v>
      </c>
      <c r="V856" s="1">
        <f t="shared" si="122"/>
        <v>3145.860002336995</v>
      </c>
      <c r="W856" s="8">
        <v>2021</v>
      </c>
      <c r="X856" s="107"/>
      <c r="AD856" s="28">
        <f>+'Прил 2 оконч'!E856-'Приложение №1'!N856</f>
        <v>0</v>
      </c>
    </row>
    <row r="857" spans="1:30" ht="15" customHeight="1" x14ac:dyDescent="0.25">
      <c r="A857" s="5">
        <f t="shared" si="120"/>
        <v>831</v>
      </c>
      <c r="B857" s="23">
        <f t="shared" si="121"/>
        <v>315</v>
      </c>
      <c r="C857" s="3" t="s">
        <v>678</v>
      </c>
      <c r="D857" s="3" t="s">
        <v>688</v>
      </c>
      <c r="E857" s="6">
        <v>1990</v>
      </c>
      <c r="F857" s="6">
        <v>1990</v>
      </c>
      <c r="G857" s="6" t="s">
        <v>65</v>
      </c>
      <c r="H857" s="6">
        <v>2</v>
      </c>
      <c r="I857" s="6">
        <v>3</v>
      </c>
      <c r="J857" s="29">
        <v>817.4</v>
      </c>
      <c r="K857" s="29">
        <v>722.4</v>
      </c>
      <c r="L857" s="29">
        <v>0</v>
      </c>
      <c r="M857" s="7">
        <v>25</v>
      </c>
      <c r="N857" s="27">
        <f t="shared" si="123"/>
        <v>2272569.2599999998</v>
      </c>
      <c r="O857" s="21"/>
      <c r="P857" s="1">
        <v>1648043.0499999998</v>
      </c>
      <c r="Q857" s="1"/>
      <c r="R857" s="1">
        <v>138206.53279999999</v>
      </c>
      <c r="S857" s="1">
        <v>486319.67719999998</v>
      </c>
      <c r="T857" s="29"/>
      <c r="U857" s="1">
        <f t="shared" si="122"/>
        <v>3145.8599944629013</v>
      </c>
      <c r="V857" s="1">
        <f t="shared" si="122"/>
        <v>3145.8599944629013</v>
      </c>
      <c r="W857" s="8">
        <v>2021</v>
      </c>
      <c r="X857" s="107"/>
      <c r="AD857" s="28">
        <f>+'Прил 2 оконч'!E857-'Приложение №1'!N857</f>
        <v>0</v>
      </c>
    </row>
    <row r="858" spans="1:30" ht="15" customHeight="1" x14ac:dyDescent="0.25">
      <c r="A858" s="5">
        <f t="shared" si="120"/>
        <v>832</v>
      </c>
      <c r="B858" s="23">
        <f t="shared" si="121"/>
        <v>316</v>
      </c>
      <c r="C858" s="3" t="s">
        <v>678</v>
      </c>
      <c r="D858" s="3" t="s">
        <v>689</v>
      </c>
      <c r="E858" s="6">
        <v>1994</v>
      </c>
      <c r="F858" s="6">
        <v>1994</v>
      </c>
      <c r="G858" s="6" t="s">
        <v>65</v>
      </c>
      <c r="H858" s="6">
        <v>2</v>
      </c>
      <c r="I858" s="6">
        <v>3</v>
      </c>
      <c r="J858" s="29">
        <v>890.6</v>
      </c>
      <c r="K858" s="29">
        <v>817.4</v>
      </c>
      <c r="L858" s="29">
        <v>0</v>
      </c>
      <c r="M858" s="7">
        <v>29</v>
      </c>
      <c r="N858" s="27">
        <f t="shared" si="123"/>
        <v>2571425.96</v>
      </c>
      <c r="O858" s="21"/>
      <c r="P858" s="1">
        <v>1832709.1599999997</v>
      </c>
      <c r="Q858" s="1"/>
      <c r="R858" s="1">
        <v>188443.12279999998</v>
      </c>
      <c r="S858" s="1">
        <v>550273.67720000027</v>
      </c>
      <c r="T858" s="29"/>
      <c r="U858" s="1">
        <f t="shared" si="122"/>
        <v>3145.8599951064352</v>
      </c>
      <c r="V858" s="1">
        <f t="shared" si="122"/>
        <v>3145.8599951064352</v>
      </c>
      <c r="W858" s="8">
        <v>2021</v>
      </c>
      <c r="X858" s="107"/>
      <c r="AD858" s="28">
        <f>+'Прил 2 оконч'!E858-'Приложение №1'!N858</f>
        <v>0</v>
      </c>
    </row>
    <row r="859" spans="1:30" ht="15" customHeight="1" x14ac:dyDescent="0.25">
      <c r="A859" s="5">
        <f t="shared" si="120"/>
        <v>833</v>
      </c>
      <c r="B859" s="23">
        <f t="shared" si="121"/>
        <v>317</v>
      </c>
      <c r="C859" s="3" t="s">
        <v>678</v>
      </c>
      <c r="D859" s="3" t="s">
        <v>690</v>
      </c>
      <c r="E859" s="6">
        <v>1981</v>
      </c>
      <c r="F859" s="6">
        <v>1981</v>
      </c>
      <c r="G859" s="6" t="s">
        <v>65</v>
      </c>
      <c r="H859" s="6">
        <v>2</v>
      </c>
      <c r="I859" s="6">
        <v>2</v>
      </c>
      <c r="J859" s="29">
        <v>819.1</v>
      </c>
      <c r="K859" s="29">
        <v>726.7</v>
      </c>
      <c r="L859" s="29">
        <v>0</v>
      </c>
      <c r="M859" s="7">
        <v>26</v>
      </c>
      <c r="N859" s="27">
        <f t="shared" si="123"/>
        <v>5942182.3000000007</v>
      </c>
      <c r="O859" s="21"/>
      <c r="P859" s="1">
        <v>5361066.3400000017</v>
      </c>
      <c r="Q859" s="1"/>
      <c r="R859" s="1">
        <v>91901.517400000012</v>
      </c>
      <c r="S859" s="1">
        <v>489214.44259999902</v>
      </c>
      <c r="T859" s="29"/>
      <c r="U859" s="1">
        <f t="shared" si="122"/>
        <v>8176.9400027521679</v>
      </c>
      <c r="V859" s="1">
        <f t="shared" si="122"/>
        <v>8176.9400027521679</v>
      </c>
      <c r="W859" s="8">
        <v>2021</v>
      </c>
      <c r="X859" s="107"/>
      <c r="AD859" s="28">
        <f>+'Прил 2 оконч'!E859-'Приложение №1'!N859</f>
        <v>0</v>
      </c>
    </row>
    <row r="860" spans="1:30" ht="15" customHeight="1" x14ac:dyDescent="0.25">
      <c r="A860" s="5">
        <f t="shared" si="120"/>
        <v>834</v>
      </c>
      <c r="B860" s="23">
        <f t="shared" si="121"/>
        <v>318</v>
      </c>
      <c r="C860" s="3" t="s">
        <v>678</v>
      </c>
      <c r="D860" s="3" t="s">
        <v>691</v>
      </c>
      <c r="E860" s="6">
        <v>1982</v>
      </c>
      <c r="F860" s="6">
        <v>1982</v>
      </c>
      <c r="G860" s="6" t="s">
        <v>65</v>
      </c>
      <c r="H860" s="6">
        <v>2</v>
      </c>
      <c r="I860" s="6">
        <v>3</v>
      </c>
      <c r="J860" s="29">
        <v>837.9</v>
      </c>
      <c r="K860" s="29">
        <v>743.1</v>
      </c>
      <c r="L860" s="29">
        <v>0</v>
      </c>
      <c r="M860" s="7">
        <v>21</v>
      </c>
      <c r="N860" s="27">
        <f t="shared" si="123"/>
        <v>6076284.1199999992</v>
      </c>
      <c r="O860" s="21"/>
      <c r="P860" s="1">
        <v>5410554.459999999</v>
      </c>
      <c r="Q860" s="1"/>
      <c r="R860" s="1">
        <v>165474.73820000002</v>
      </c>
      <c r="S860" s="1">
        <v>500254.92180000013</v>
      </c>
      <c r="T860" s="29"/>
      <c r="U860" s="1">
        <f t="shared" si="122"/>
        <v>8176.9400080742816</v>
      </c>
      <c r="V860" s="1">
        <f t="shared" si="122"/>
        <v>8176.9400080742816</v>
      </c>
      <c r="W860" s="8">
        <v>2021</v>
      </c>
      <c r="X860" s="107"/>
      <c r="AD860" s="28">
        <f>+'Прил 2 оконч'!E860-'Приложение №1'!N860</f>
        <v>0</v>
      </c>
    </row>
    <row r="861" spans="1:30" ht="15" customHeight="1" x14ac:dyDescent="0.25">
      <c r="A861" s="5">
        <f t="shared" si="120"/>
        <v>835</v>
      </c>
      <c r="B861" s="23">
        <f t="shared" si="121"/>
        <v>319</v>
      </c>
      <c r="C861" s="3" t="s">
        <v>678</v>
      </c>
      <c r="D861" s="3" t="s">
        <v>692</v>
      </c>
      <c r="E861" s="6">
        <v>1986</v>
      </c>
      <c r="F861" s="6">
        <v>1986</v>
      </c>
      <c r="G861" s="6" t="s">
        <v>65</v>
      </c>
      <c r="H861" s="6">
        <v>2</v>
      </c>
      <c r="I861" s="6">
        <v>3</v>
      </c>
      <c r="J861" s="29">
        <v>834.4</v>
      </c>
      <c r="K861" s="29">
        <v>746.4</v>
      </c>
      <c r="L861" s="29">
        <v>0</v>
      </c>
      <c r="M861" s="7">
        <v>25</v>
      </c>
      <c r="N861" s="27">
        <f t="shared" si="123"/>
        <v>2348069.9</v>
      </c>
      <c r="O861" s="21"/>
      <c r="P861" s="1">
        <v>1712451.8699999999</v>
      </c>
      <c r="Q861" s="1"/>
      <c r="R861" s="1">
        <v>133141.5508</v>
      </c>
      <c r="S861" s="1">
        <v>502476.47919999983</v>
      </c>
      <c r="T861" s="29"/>
      <c r="U861" s="1">
        <f t="shared" si="122"/>
        <v>3145.8599946409431</v>
      </c>
      <c r="V861" s="1">
        <f t="shared" si="122"/>
        <v>3145.8599946409431</v>
      </c>
      <c r="W861" s="8">
        <v>2021</v>
      </c>
      <c r="X861" s="107"/>
      <c r="AD861" s="28">
        <f>+'Прил 2 оконч'!E861-'Приложение №1'!N861</f>
        <v>0</v>
      </c>
    </row>
    <row r="862" spans="1:30" ht="15" customHeight="1" x14ac:dyDescent="0.25">
      <c r="A862" s="5">
        <f t="shared" si="120"/>
        <v>836</v>
      </c>
      <c r="B862" s="23">
        <f t="shared" si="121"/>
        <v>320</v>
      </c>
      <c r="C862" s="3" t="s">
        <v>678</v>
      </c>
      <c r="D862" s="3" t="s">
        <v>693</v>
      </c>
      <c r="E862" s="6">
        <v>1987</v>
      </c>
      <c r="F862" s="6">
        <v>1987</v>
      </c>
      <c r="G862" s="6" t="s">
        <v>65</v>
      </c>
      <c r="H862" s="6">
        <v>2</v>
      </c>
      <c r="I862" s="6">
        <v>2</v>
      </c>
      <c r="J862" s="29">
        <v>821.7</v>
      </c>
      <c r="K862" s="29">
        <v>739.3</v>
      </c>
      <c r="L862" s="29">
        <v>0</v>
      </c>
      <c r="M862" s="7">
        <v>25</v>
      </c>
      <c r="N862" s="27">
        <f t="shared" si="123"/>
        <v>2325734.2999999998</v>
      </c>
      <c r="O862" s="21"/>
      <c r="P862" s="1">
        <v>1730398.57</v>
      </c>
      <c r="Q862" s="1"/>
      <c r="R862" s="1">
        <v>97638.974600000001</v>
      </c>
      <c r="S862" s="1">
        <v>497696.75539999973</v>
      </c>
      <c r="T862" s="29"/>
      <c r="U862" s="1">
        <f t="shared" si="122"/>
        <v>3145.8600027052616</v>
      </c>
      <c r="V862" s="1">
        <f t="shared" si="122"/>
        <v>3145.8600027052616</v>
      </c>
      <c r="W862" s="8">
        <v>2021</v>
      </c>
      <c r="X862" s="107"/>
      <c r="AD862" s="28">
        <f>+'Прил 2 оконч'!E862-'Приложение №1'!N862</f>
        <v>0</v>
      </c>
    </row>
    <row r="863" spans="1:30" ht="15" customHeight="1" x14ac:dyDescent="0.25">
      <c r="A863" s="5">
        <f t="shared" ref="A863:B868" si="124">+A862+1</f>
        <v>837</v>
      </c>
      <c r="B863" s="23">
        <f t="shared" si="124"/>
        <v>321</v>
      </c>
      <c r="C863" s="3" t="s">
        <v>694</v>
      </c>
      <c r="D863" s="3" t="s">
        <v>695</v>
      </c>
      <c r="E863" s="6">
        <v>1981</v>
      </c>
      <c r="F863" s="6">
        <v>2012</v>
      </c>
      <c r="G863" s="6" t="s">
        <v>65</v>
      </c>
      <c r="H863" s="6">
        <v>2</v>
      </c>
      <c r="I863" s="6">
        <v>2</v>
      </c>
      <c r="J863" s="29">
        <v>1102.5</v>
      </c>
      <c r="K863" s="29">
        <v>953.1</v>
      </c>
      <c r="L863" s="29">
        <v>0</v>
      </c>
      <c r="M863" s="7">
        <v>51</v>
      </c>
      <c r="N863" s="27">
        <f t="shared" si="123"/>
        <v>4801727.3399999989</v>
      </c>
      <c r="O863" s="21"/>
      <c r="P863" s="1">
        <v>3739877.3099999991</v>
      </c>
      <c r="Q863" s="1">
        <v>210000</v>
      </c>
      <c r="R863" s="1">
        <v>210223.10820000002</v>
      </c>
      <c r="S863" s="1">
        <v>641626.92179999978</v>
      </c>
      <c r="T863" s="29"/>
      <c r="U863" s="1">
        <f t="shared" si="122"/>
        <v>5038.010009442869</v>
      </c>
      <c r="V863" s="1">
        <f t="shared" si="122"/>
        <v>5038.010009442869</v>
      </c>
      <c r="W863" s="8">
        <v>2021</v>
      </c>
      <c r="X863" s="107"/>
      <c r="AD863" s="28">
        <f>+'Прил 2 оконч'!E863-'Приложение №1'!N863</f>
        <v>0</v>
      </c>
    </row>
    <row r="864" spans="1:30" ht="15" customHeight="1" x14ac:dyDescent="0.25">
      <c r="A864" s="5">
        <f t="shared" si="124"/>
        <v>838</v>
      </c>
      <c r="B864" s="23">
        <f t="shared" si="124"/>
        <v>322</v>
      </c>
      <c r="C864" s="3" t="s">
        <v>1412</v>
      </c>
      <c r="D864" s="3" t="s">
        <v>697</v>
      </c>
      <c r="E864" s="6">
        <v>1985</v>
      </c>
      <c r="F864" s="6">
        <v>2011</v>
      </c>
      <c r="G864" s="6" t="s">
        <v>62</v>
      </c>
      <c r="H864" s="6">
        <v>4</v>
      </c>
      <c r="I864" s="6">
        <v>4</v>
      </c>
      <c r="J864" s="29">
        <v>4301.8</v>
      </c>
      <c r="K864" s="29">
        <v>1758</v>
      </c>
      <c r="L864" s="29">
        <v>1356.6</v>
      </c>
      <c r="M864" s="7">
        <v>164</v>
      </c>
      <c r="N864" s="27">
        <f t="shared" si="123"/>
        <v>18138776.329999998</v>
      </c>
      <c r="O864" s="21"/>
      <c r="P864" s="1">
        <v>17778030.9716</v>
      </c>
      <c r="Q864" s="1"/>
      <c r="R864" s="1">
        <v>360745.35839999997</v>
      </c>
      <c r="S864" s="1"/>
      <c r="T864" s="1"/>
      <c r="U864" s="1">
        <f t="shared" si="122"/>
        <v>5823.7899987157252</v>
      </c>
      <c r="V864" s="1">
        <f t="shared" si="122"/>
        <v>5823.7899987157252</v>
      </c>
      <c r="W864" s="8">
        <v>2021</v>
      </c>
      <c r="X864" s="107"/>
      <c r="AD864" s="28">
        <f>+'Прил 2 оконч'!E864-'Приложение №1'!N864</f>
        <v>0</v>
      </c>
    </row>
    <row r="865" spans="1:30" ht="15" customHeight="1" x14ac:dyDescent="0.25">
      <c r="A865" s="5">
        <f t="shared" si="124"/>
        <v>839</v>
      </c>
      <c r="B865" s="23">
        <f t="shared" si="124"/>
        <v>323</v>
      </c>
      <c r="C865" s="3" t="s">
        <v>1412</v>
      </c>
      <c r="D865" s="3" t="s">
        <v>698</v>
      </c>
      <c r="E865" s="6">
        <v>1986</v>
      </c>
      <c r="F865" s="6">
        <v>2011</v>
      </c>
      <c r="G865" s="6" t="s">
        <v>62</v>
      </c>
      <c r="H865" s="6">
        <v>4</v>
      </c>
      <c r="I865" s="6">
        <v>2</v>
      </c>
      <c r="J865" s="29">
        <v>2131.6999999999998</v>
      </c>
      <c r="K865" s="29">
        <v>880.2</v>
      </c>
      <c r="L865" s="29">
        <v>661.2</v>
      </c>
      <c r="M865" s="7">
        <v>88</v>
      </c>
      <c r="N865" s="27">
        <f t="shared" si="123"/>
        <v>8976789.9100000001</v>
      </c>
      <c r="O865" s="21"/>
      <c r="P865" s="1">
        <v>8799079.7368000001</v>
      </c>
      <c r="Q865" s="1"/>
      <c r="R865" s="1">
        <v>177710.17320000002</v>
      </c>
      <c r="S865" s="1"/>
      <c r="T865" s="1"/>
      <c r="U865" s="1">
        <f t="shared" si="122"/>
        <v>5823.790002595043</v>
      </c>
      <c r="V865" s="1">
        <f t="shared" si="122"/>
        <v>5823.790002595043</v>
      </c>
      <c r="W865" s="8">
        <v>2021</v>
      </c>
      <c r="X865" s="107"/>
      <c r="AD865" s="28">
        <f>+'Прил 2 оконч'!E865-'Приложение №1'!N865</f>
        <v>0</v>
      </c>
    </row>
    <row r="866" spans="1:30" ht="15" customHeight="1" x14ac:dyDescent="0.25">
      <c r="A866" s="5">
        <f t="shared" si="124"/>
        <v>840</v>
      </c>
      <c r="B866" s="23">
        <f t="shared" si="124"/>
        <v>324</v>
      </c>
      <c r="C866" s="3" t="s">
        <v>319</v>
      </c>
      <c r="D866" s="3" t="s">
        <v>699</v>
      </c>
      <c r="E866" s="6">
        <v>1968</v>
      </c>
      <c r="F866" s="6">
        <v>2010</v>
      </c>
      <c r="G866" s="6" t="s">
        <v>50</v>
      </c>
      <c r="H866" s="6">
        <v>2</v>
      </c>
      <c r="I866" s="6">
        <v>1</v>
      </c>
      <c r="J866" s="29">
        <v>395.2</v>
      </c>
      <c r="K866" s="29">
        <v>371</v>
      </c>
      <c r="L866" s="29">
        <v>0</v>
      </c>
      <c r="M866" s="7">
        <v>21</v>
      </c>
      <c r="N866" s="27">
        <f t="shared" si="123"/>
        <v>2665334.4900000002</v>
      </c>
      <c r="O866" s="21"/>
      <c r="P866" s="1">
        <v>1811060.4200000004</v>
      </c>
      <c r="Q866" s="1"/>
      <c r="R866" s="1">
        <v>142324.022</v>
      </c>
      <c r="S866" s="1">
        <v>711950.04800000007</v>
      </c>
      <c r="T866" s="1"/>
      <c r="U866" s="1">
        <f t="shared" si="122"/>
        <v>7184.1900000000005</v>
      </c>
      <c r="V866" s="1">
        <f t="shared" si="122"/>
        <v>7184.1900000000005</v>
      </c>
      <c r="W866" s="8">
        <v>2021</v>
      </c>
      <c r="X866" s="107"/>
      <c r="AD866" s="28">
        <f>+'Прил 2 оконч'!E866-'Приложение №1'!N866</f>
        <v>0</v>
      </c>
    </row>
    <row r="867" spans="1:30" ht="15" customHeight="1" x14ac:dyDescent="0.25">
      <c r="A867" s="5">
        <f t="shared" si="124"/>
        <v>841</v>
      </c>
      <c r="B867" s="23">
        <f t="shared" si="124"/>
        <v>325</v>
      </c>
      <c r="C867" s="3" t="s">
        <v>319</v>
      </c>
      <c r="D867" s="3" t="s">
        <v>700</v>
      </c>
      <c r="E867" s="6">
        <v>1997</v>
      </c>
      <c r="F867" s="6">
        <v>2012</v>
      </c>
      <c r="G867" s="6" t="s">
        <v>50</v>
      </c>
      <c r="H867" s="6">
        <v>5</v>
      </c>
      <c r="I867" s="6">
        <v>4</v>
      </c>
      <c r="J867" s="29">
        <v>3981.21</v>
      </c>
      <c r="K867" s="29">
        <v>3111.1</v>
      </c>
      <c r="L867" s="29">
        <v>88.61</v>
      </c>
      <c r="M867" s="7">
        <v>114</v>
      </c>
      <c r="N867" s="27">
        <f t="shared" si="123"/>
        <v>1574001.3399999999</v>
      </c>
      <c r="O867" s="21"/>
      <c r="P867" s="1">
        <v>1085787.6666666667</v>
      </c>
      <c r="Q867" s="1"/>
      <c r="R867" s="1">
        <v>265308.23423999996</v>
      </c>
      <c r="S867" s="1">
        <v>222905.43909333332</v>
      </c>
      <c r="T867" s="1"/>
      <c r="U867" s="1">
        <f t="shared" si="122"/>
        <v>491.9199989999093</v>
      </c>
      <c r="V867" s="1">
        <f t="shared" si="122"/>
        <v>491.9199989999093</v>
      </c>
      <c r="W867" s="8">
        <v>2021</v>
      </c>
      <c r="X867" s="107"/>
      <c r="AD867" s="28">
        <f>+'Прил 2 оконч'!E867-'Приложение №1'!N867</f>
        <v>0</v>
      </c>
    </row>
    <row r="868" spans="1:30" ht="15" customHeight="1" x14ac:dyDescent="0.25">
      <c r="A868" s="5">
        <f t="shared" si="124"/>
        <v>842</v>
      </c>
      <c r="B868" s="23">
        <f t="shared" si="124"/>
        <v>326</v>
      </c>
      <c r="C868" s="3" t="s">
        <v>319</v>
      </c>
      <c r="D868" s="3" t="s">
        <v>701</v>
      </c>
      <c r="E868" s="6">
        <v>1992</v>
      </c>
      <c r="F868" s="6">
        <v>2010</v>
      </c>
      <c r="G868" s="6" t="s">
        <v>50</v>
      </c>
      <c r="H868" s="6">
        <v>2</v>
      </c>
      <c r="I868" s="6">
        <v>2</v>
      </c>
      <c r="J868" s="29">
        <v>869.3</v>
      </c>
      <c r="K868" s="29">
        <v>524.6</v>
      </c>
      <c r="L868" s="29">
        <v>263.3</v>
      </c>
      <c r="M868" s="7">
        <v>31</v>
      </c>
      <c r="N868" s="27">
        <f t="shared" si="123"/>
        <v>458770.53</v>
      </c>
      <c r="O868" s="21"/>
      <c r="P868" s="1">
        <v>261839.62</v>
      </c>
      <c r="Q868" s="1"/>
      <c r="R868" s="1">
        <v>84812.91840000001</v>
      </c>
      <c r="S868" s="1">
        <v>112117.99159999999</v>
      </c>
      <c r="T868" s="1"/>
      <c r="U868" s="1">
        <f t="shared" si="122"/>
        <v>582.26999619241019</v>
      </c>
      <c r="V868" s="1">
        <f t="shared" si="122"/>
        <v>582.26999619241019</v>
      </c>
      <c r="W868" s="8">
        <v>2021</v>
      </c>
      <c r="X868" s="107"/>
      <c r="AD868" s="28">
        <f>+'Прил 2 оконч'!E868-'Приложение №1'!N868</f>
        <v>0</v>
      </c>
    </row>
    <row r="869" spans="1:30" ht="15" customHeight="1" x14ac:dyDescent="0.25">
      <c r="A869" s="5">
        <f t="shared" ref="A869:A885" si="125">+A868+1</f>
        <v>843</v>
      </c>
      <c r="B869" s="23">
        <f t="shared" ref="B869:B885" si="126">+B868+1</f>
        <v>327</v>
      </c>
      <c r="C869" s="3" t="s">
        <v>319</v>
      </c>
      <c r="D869" s="3" t="s">
        <v>702</v>
      </c>
      <c r="E869" s="6">
        <v>1993</v>
      </c>
      <c r="F869" s="6">
        <v>2009</v>
      </c>
      <c r="G869" s="6" t="s">
        <v>50</v>
      </c>
      <c r="H869" s="6">
        <v>2</v>
      </c>
      <c r="I869" s="6">
        <v>2</v>
      </c>
      <c r="J869" s="29">
        <v>862.9</v>
      </c>
      <c r="K869" s="29">
        <v>524.6</v>
      </c>
      <c r="L869" s="29">
        <v>256.89999999999998</v>
      </c>
      <c r="M869" s="7">
        <v>33</v>
      </c>
      <c r="N869" s="27">
        <f t="shared" si="123"/>
        <v>404572.72000000003</v>
      </c>
      <c r="O869" s="21"/>
      <c r="P869" s="1">
        <v>0</v>
      </c>
      <c r="Q869" s="1"/>
      <c r="R869" s="1">
        <v>83780.188800000004</v>
      </c>
      <c r="S869" s="1">
        <f>371263.8212-50471.29</f>
        <v>320792.53120000003</v>
      </c>
      <c r="T869" s="1"/>
      <c r="U869" s="1">
        <f t="shared" si="122"/>
        <v>517.68742162507999</v>
      </c>
      <c r="V869" s="1">
        <f t="shared" si="122"/>
        <v>517.68742162507999</v>
      </c>
      <c r="W869" s="8">
        <v>2021</v>
      </c>
      <c r="X869" s="107"/>
      <c r="AD869" s="28">
        <f>+'Прил 2 оконч'!E869-'Приложение №1'!N869</f>
        <v>0</v>
      </c>
    </row>
    <row r="870" spans="1:30" ht="15" customHeight="1" x14ac:dyDescent="0.25">
      <c r="A870" s="5">
        <f t="shared" si="125"/>
        <v>844</v>
      </c>
      <c r="B870" s="23">
        <f t="shared" si="126"/>
        <v>328</v>
      </c>
      <c r="C870" s="3" t="s">
        <v>319</v>
      </c>
      <c r="D870" s="3" t="s">
        <v>703</v>
      </c>
      <c r="E870" s="6">
        <v>1988</v>
      </c>
      <c r="F870" s="6">
        <v>2010</v>
      </c>
      <c r="G870" s="6" t="s">
        <v>50</v>
      </c>
      <c r="H870" s="6">
        <v>2</v>
      </c>
      <c r="I870" s="6">
        <v>2</v>
      </c>
      <c r="J870" s="29">
        <v>771.2</v>
      </c>
      <c r="K870" s="29">
        <v>603.5</v>
      </c>
      <c r="L870" s="29">
        <v>0</v>
      </c>
      <c r="M870" s="7">
        <v>34</v>
      </c>
      <c r="N870" s="27">
        <f t="shared" ref="N870:N885" si="127">SUM(O870:T870)</f>
        <v>10298921.344799999</v>
      </c>
      <c r="O870" s="21"/>
      <c r="P870" s="1">
        <f>8341211.64-31483.8852</f>
        <v>8309727.7547999993</v>
      </c>
      <c r="Q870" s="1"/>
      <c r="R870" s="1">
        <v>270666.98699999996</v>
      </c>
      <c r="S870" s="1">
        <v>1718526.6030000008</v>
      </c>
      <c r="T870" s="1"/>
      <c r="U870" s="1">
        <f t="shared" si="122"/>
        <v>17065.3212009942</v>
      </c>
      <c r="V870" s="1">
        <f t="shared" si="122"/>
        <v>17065.3212009942</v>
      </c>
      <c r="W870" s="8">
        <v>2021</v>
      </c>
      <c r="X870" s="107"/>
      <c r="AD870" s="28">
        <f>+'Прил 2 оконч'!E870-'Приложение №1'!N870</f>
        <v>-4.4001266360282898E-5</v>
      </c>
    </row>
    <row r="871" spans="1:30" ht="15" customHeight="1" x14ac:dyDescent="0.25">
      <c r="A871" s="5">
        <f t="shared" si="125"/>
        <v>845</v>
      </c>
      <c r="B871" s="23">
        <f t="shared" si="126"/>
        <v>329</v>
      </c>
      <c r="C871" s="3" t="s">
        <v>322</v>
      </c>
      <c r="D871" s="3" t="s">
        <v>704</v>
      </c>
      <c r="E871" s="6">
        <v>1987</v>
      </c>
      <c r="F871" s="6">
        <v>1987</v>
      </c>
      <c r="G871" s="6" t="s">
        <v>50</v>
      </c>
      <c r="H871" s="6">
        <v>2</v>
      </c>
      <c r="I871" s="6">
        <v>2</v>
      </c>
      <c r="J871" s="29">
        <v>910.2</v>
      </c>
      <c r="K871" s="29">
        <v>782.4</v>
      </c>
      <c r="L871" s="29">
        <v>0</v>
      </c>
      <c r="M871" s="7">
        <v>32</v>
      </c>
      <c r="N871" s="27">
        <f t="shared" si="127"/>
        <v>1452392.59</v>
      </c>
      <c r="O871" s="21"/>
      <c r="P871" s="1">
        <v>806022.15999999992</v>
      </c>
      <c r="Q871" s="1"/>
      <c r="R871" s="1">
        <v>248406.48680000001</v>
      </c>
      <c r="S871" s="1">
        <v>397963.94320000004</v>
      </c>
      <c r="T871" s="1"/>
      <c r="U871" s="1">
        <f t="shared" si="122"/>
        <v>1856.329997443763</v>
      </c>
      <c r="V871" s="1">
        <f t="shared" si="122"/>
        <v>1856.329997443763</v>
      </c>
      <c r="W871" s="8">
        <v>2021</v>
      </c>
      <c r="X871" s="107"/>
      <c r="AD871" s="28">
        <f>+'Прил 2 оконч'!E871-'Приложение №1'!N871</f>
        <v>0</v>
      </c>
    </row>
    <row r="872" spans="1:30" ht="15" customHeight="1" x14ac:dyDescent="0.25">
      <c r="A872" s="5">
        <f t="shared" si="125"/>
        <v>846</v>
      </c>
      <c r="B872" s="23">
        <f t="shared" si="126"/>
        <v>330</v>
      </c>
      <c r="C872" s="3" t="s">
        <v>322</v>
      </c>
      <c r="D872" s="3" t="s">
        <v>705</v>
      </c>
      <c r="E872" s="6">
        <v>1995</v>
      </c>
      <c r="F872" s="6">
        <v>1995</v>
      </c>
      <c r="G872" s="6" t="s">
        <v>50</v>
      </c>
      <c r="H872" s="6">
        <v>5</v>
      </c>
      <c r="I872" s="6">
        <v>4</v>
      </c>
      <c r="J872" s="29">
        <v>4970.7</v>
      </c>
      <c r="K872" s="29">
        <v>4459.8</v>
      </c>
      <c r="L872" s="29">
        <v>0</v>
      </c>
      <c r="M872" s="7">
        <v>173</v>
      </c>
      <c r="N872" s="27">
        <f t="shared" si="127"/>
        <v>2193864.8199999998</v>
      </c>
      <c r="O872" s="21"/>
      <c r="P872" s="1">
        <v>2193864.8199999998</v>
      </c>
      <c r="Q872" s="1"/>
      <c r="R872" s="1"/>
      <c r="S872" s="1"/>
      <c r="T872" s="1"/>
      <c r="U872" s="1">
        <f t="shared" ref="U872:V885" si="128">$N872/($K872+$L872)</f>
        <v>491.92000089690117</v>
      </c>
      <c r="V872" s="1">
        <f t="shared" si="128"/>
        <v>491.92000089690117</v>
      </c>
      <c r="W872" s="8">
        <v>2021</v>
      </c>
      <c r="X872" s="107"/>
      <c r="AD872" s="28">
        <f>+'Прил 2 оконч'!E872-'Приложение №1'!N872</f>
        <v>0</v>
      </c>
    </row>
    <row r="873" spans="1:30" ht="15" customHeight="1" x14ac:dyDescent="0.25">
      <c r="A873" s="5">
        <f t="shared" si="125"/>
        <v>847</v>
      </c>
      <c r="B873" s="23">
        <f t="shared" si="126"/>
        <v>331</v>
      </c>
      <c r="C873" s="3" t="s">
        <v>322</v>
      </c>
      <c r="D873" s="3" t="s">
        <v>323</v>
      </c>
      <c r="E873" s="6">
        <v>1982</v>
      </c>
      <c r="F873" s="6">
        <v>2009</v>
      </c>
      <c r="G873" s="6" t="s">
        <v>50</v>
      </c>
      <c r="H873" s="6">
        <v>5</v>
      </c>
      <c r="I873" s="6">
        <v>2</v>
      </c>
      <c r="J873" s="29">
        <v>1767.9</v>
      </c>
      <c r="K873" s="29">
        <v>1602.4</v>
      </c>
      <c r="L873" s="29">
        <v>0</v>
      </c>
      <c r="M873" s="7">
        <v>65</v>
      </c>
      <c r="N873" s="27">
        <f t="shared" si="127"/>
        <v>788252.6100000001</v>
      </c>
      <c r="O873" s="21"/>
      <c r="P873" s="1">
        <v>601362.61320000002</v>
      </c>
      <c r="Q873" s="1"/>
      <c r="R873" s="1">
        <v>129284.83680000002</v>
      </c>
      <c r="S873" s="1">
        <v>57605.16</v>
      </c>
      <c r="T873" s="1"/>
      <c r="U873" s="1">
        <f t="shared" si="128"/>
        <v>491.92000124812785</v>
      </c>
      <c r="V873" s="1">
        <f t="shared" si="128"/>
        <v>491.92000124812785</v>
      </c>
      <c r="W873" s="8">
        <v>2021</v>
      </c>
      <c r="X873" s="107"/>
      <c r="AD873" s="28">
        <f>+'Прил 2 оконч'!E873-'Приложение №1'!N873</f>
        <v>0</v>
      </c>
    </row>
    <row r="874" spans="1:30" ht="15" customHeight="1" x14ac:dyDescent="0.25">
      <c r="A874" s="5">
        <f t="shared" si="125"/>
        <v>848</v>
      </c>
      <c r="B874" s="23">
        <f t="shared" si="126"/>
        <v>332</v>
      </c>
      <c r="C874" s="3" t="s">
        <v>322</v>
      </c>
      <c r="D874" s="3" t="s">
        <v>324</v>
      </c>
      <c r="E874" s="6">
        <v>1992</v>
      </c>
      <c r="F874" s="6">
        <v>1992</v>
      </c>
      <c r="G874" s="6" t="s">
        <v>50</v>
      </c>
      <c r="H874" s="6">
        <v>5</v>
      </c>
      <c r="I874" s="6">
        <v>2</v>
      </c>
      <c r="J874" s="29">
        <v>1787.3</v>
      </c>
      <c r="K874" s="29">
        <v>1277.0999999999999</v>
      </c>
      <c r="L874" s="29">
        <v>304.2</v>
      </c>
      <c r="M874" s="7">
        <v>44</v>
      </c>
      <c r="N874" s="27">
        <f t="shared" si="127"/>
        <v>777873.09999999986</v>
      </c>
      <c r="O874" s="21"/>
      <c r="P874" s="1">
        <v>581172.29899999988</v>
      </c>
      <c r="Q874" s="1"/>
      <c r="R874" s="1">
        <v>152125.91099999996</v>
      </c>
      <c r="S874" s="1">
        <v>44574.89</v>
      </c>
      <c r="T874" s="1"/>
      <c r="U874" s="1">
        <f t="shared" si="128"/>
        <v>491.92000252956421</v>
      </c>
      <c r="V874" s="1">
        <f t="shared" si="128"/>
        <v>491.92000252956421</v>
      </c>
      <c r="W874" s="8">
        <v>2021</v>
      </c>
      <c r="X874" s="107"/>
      <c r="AD874" s="28">
        <f>+'Прил 2 оконч'!E874-'Приложение №1'!N874</f>
        <v>0</v>
      </c>
    </row>
    <row r="875" spans="1:30" ht="15" customHeight="1" x14ac:dyDescent="0.25">
      <c r="A875" s="5">
        <f t="shared" si="125"/>
        <v>849</v>
      </c>
      <c r="B875" s="23">
        <f t="shared" si="126"/>
        <v>333</v>
      </c>
      <c r="C875" s="3" t="s">
        <v>322</v>
      </c>
      <c r="D875" s="3" t="s">
        <v>706</v>
      </c>
      <c r="E875" s="6">
        <v>1991</v>
      </c>
      <c r="F875" s="6">
        <v>2011</v>
      </c>
      <c r="G875" s="6" t="s">
        <v>50</v>
      </c>
      <c r="H875" s="6">
        <v>5</v>
      </c>
      <c r="I875" s="6">
        <v>5</v>
      </c>
      <c r="J875" s="29">
        <v>4770.3999999999996</v>
      </c>
      <c r="K875" s="29">
        <v>4326.3</v>
      </c>
      <c r="L875" s="29">
        <v>0</v>
      </c>
      <c r="M875" s="7">
        <v>178</v>
      </c>
      <c r="N875" s="27">
        <f t="shared" si="127"/>
        <v>2117492.21</v>
      </c>
      <c r="O875" s="21"/>
      <c r="P875" s="1">
        <f>1468084.05-10701.29</f>
        <v>1457382.76</v>
      </c>
      <c r="Q875" s="1"/>
      <c r="R875" s="1">
        <v>349054.53660000005</v>
      </c>
      <c r="S875" s="1">
        <v>311054.9133999999</v>
      </c>
      <c r="T875" s="1"/>
      <c r="U875" s="1">
        <f t="shared" si="128"/>
        <v>489.44645771213271</v>
      </c>
      <c r="V875" s="1">
        <f t="shared" si="128"/>
        <v>489.44645771213271</v>
      </c>
      <c r="W875" s="8">
        <v>2021</v>
      </c>
      <c r="X875" s="107"/>
      <c r="AD875" s="28">
        <f>+'Прил 2 оконч'!E875-'Приложение №1'!N875</f>
        <v>0</v>
      </c>
    </row>
    <row r="876" spans="1:30" ht="15" customHeight="1" x14ac:dyDescent="0.25">
      <c r="A876" s="5">
        <f t="shared" si="125"/>
        <v>850</v>
      </c>
      <c r="B876" s="23">
        <f t="shared" si="126"/>
        <v>334</v>
      </c>
      <c r="C876" s="3" t="s">
        <v>322</v>
      </c>
      <c r="D876" s="3" t="s">
        <v>326</v>
      </c>
      <c r="E876" s="6">
        <v>1979</v>
      </c>
      <c r="F876" s="6">
        <v>1979</v>
      </c>
      <c r="G876" s="6" t="s">
        <v>50</v>
      </c>
      <c r="H876" s="6">
        <v>5</v>
      </c>
      <c r="I876" s="6">
        <v>3</v>
      </c>
      <c r="J876" s="29">
        <v>3608.2</v>
      </c>
      <c r="K876" s="29">
        <v>1851.1</v>
      </c>
      <c r="L876" s="29">
        <v>996.9</v>
      </c>
      <c r="M876" s="7">
        <v>123</v>
      </c>
      <c r="N876" s="27">
        <f t="shared" si="127"/>
        <v>15335711.039999999</v>
      </c>
      <c r="O876" s="21"/>
      <c r="P876" s="1">
        <v>12579404.312328</v>
      </c>
      <c r="Q876" s="1"/>
      <c r="R876" s="1">
        <v>626004.90767200012</v>
      </c>
      <c r="S876" s="1">
        <v>2130301.8199999998</v>
      </c>
      <c r="T876" s="1"/>
      <c r="U876" s="1">
        <f t="shared" si="128"/>
        <v>5384.73</v>
      </c>
      <c r="V876" s="1">
        <f t="shared" si="128"/>
        <v>5384.73</v>
      </c>
      <c r="W876" s="8">
        <v>2021</v>
      </c>
      <c r="X876" s="107"/>
      <c r="AD876" s="28">
        <f>+'Прил 2 оконч'!E876-'Приложение №1'!N876</f>
        <v>0</v>
      </c>
    </row>
    <row r="877" spans="1:30" ht="15" customHeight="1" x14ac:dyDescent="0.25">
      <c r="A877" s="5">
        <f t="shared" si="125"/>
        <v>851</v>
      </c>
      <c r="B877" s="23">
        <f t="shared" si="126"/>
        <v>335</v>
      </c>
      <c r="C877" s="3" t="s">
        <v>322</v>
      </c>
      <c r="D877" s="3" t="s">
        <v>708</v>
      </c>
      <c r="E877" s="6">
        <v>1987</v>
      </c>
      <c r="F877" s="6">
        <v>2009</v>
      </c>
      <c r="G877" s="6" t="s">
        <v>50</v>
      </c>
      <c r="H877" s="6">
        <v>5</v>
      </c>
      <c r="I877" s="6">
        <v>6</v>
      </c>
      <c r="J877" s="29">
        <v>7333.8</v>
      </c>
      <c r="K877" s="29">
        <v>6314.1</v>
      </c>
      <c r="L877" s="29">
        <v>0</v>
      </c>
      <c r="M877" s="7">
        <v>271</v>
      </c>
      <c r="N877" s="27">
        <f t="shared" si="127"/>
        <v>3106032.07</v>
      </c>
      <c r="O877" s="21"/>
      <c r="P877" s="1">
        <v>2142622.9</v>
      </c>
      <c r="Q877" s="1"/>
      <c r="R877" s="1">
        <v>963409.16999999981</v>
      </c>
      <c r="S877" s="1">
        <v>0</v>
      </c>
      <c r="T877" s="1"/>
      <c r="U877" s="1">
        <f t="shared" si="128"/>
        <v>491.91999968324853</v>
      </c>
      <c r="V877" s="1">
        <f t="shared" si="128"/>
        <v>491.91999968324853</v>
      </c>
      <c r="W877" s="8">
        <v>2021</v>
      </c>
      <c r="X877" s="107"/>
      <c r="AD877" s="28">
        <f>+'Прил 2 оконч'!E877-'Приложение №1'!N877</f>
        <v>0</v>
      </c>
    </row>
    <row r="878" spans="1:30" ht="15" customHeight="1" x14ac:dyDescent="0.25">
      <c r="A878" s="5">
        <f t="shared" si="125"/>
        <v>852</v>
      </c>
      <c r="B878" s="23">
        <f t="shared" si="126"/>
        <v>336</v>
      </c>
      <c r="C878" s="3" t="s">
        <v>322</v>
      </c>
      <c r="D878" s="3" t="s">
        <v>709</v>
      </c>
      <c r="E878" s="6">
        <v>1981</v>
      </c>
      <c r="F878" s="6">
        <v>2010</v>
      </c>
      <c r="G878" s="6" t="s">
        <v>50</v>
      </c>
      <c r="H878" s="6">
        <v>4</v>
      </c>
      <c r="I878" s="6">
        <v>6</v>
      </c>
      <c r="J878" s="29">
        <v>5677</v>
      </c>
      <c r="K878" s="29">
        <v>4916.8999999999996</v>
      </c>
      <c r="L878" s="29">
        <v>0</v>
      </c>
      <c r="M878" s="7">
        <v>222</v>
      </c>
      <c r="N878" s="27">
        <f t="shared" si="127"/>
        <v>2418721.4499999997</v>
      </c>
      <c r="O878" s="21"/>
      <c r="P878" s="1">
        <v>1668497.8999999997</v>
      </c>
      <c r="Q878" s="1"/>
      <c r="R878" s="1">
        <v>396705.32579999993</v>
      </c>
      <c r="S878" s="1">
        <v>353518.22420000011</v>
      </c>
      <c r="T878" s="1"/>
      <c r="U878" s="1">
        <f t="shared" si="128"/>
        <v>491.92000040676032</v>
      </c>
      <c r="V878" s="1">
        <f t="shared" si="128"/>
        <v>491.92000040676032</v>
      </c>
      <c r="W878" s="8">
        <v>2021</v>
      </c>
      <c r="X878" s="107"/>
      <c r="AD878" s="28">
        <f>+'Прил 2 оконч'!E878-'Приложение №1'!N878</f>
        <v>0</v>
      </c>
    </row>
    <row r="879" spans="1:30" ht="15" customHeight="1" x14ac:dyDescent="0.25">
      <c r="A879" s="5">
        <f t="shared" si="125"/>
        <v>853</v>
      </c>
      <c r="B879" s="23">
        <f t="shared" si="126"/>
        <v>337</v>
      </c>
      <c r="C879" s="3" t="s">
        <v>322</v>
      </c>
      <c r="D879" s="3" t="s">
        <v>710</v>
      </c>
      <c r="E879" s="6">
        <v>1986</v>
      </c>
      <c r="F879" s="6">
        <v>2010</v>
      </c>
      <c r="G879" s="6" t="s">
        <v>50</v>
      </c>
      <c r="H879" s="6">
        <v>5</v>
      </c>
      <c r="I879" s="6">
        <v>4</v>
      </c>
      <c r="J879" s="29">
        <v>4920.8</v>
      </c>
      <c r="K879" s="29">
        <v>4297.3999999999996</v>
      </c>
      <c r="L879" s="29">
        <v>0</v>
      </c>
      <c r="M879" s="7">
        <v>193</v>
      </c>
      <c r="N879" s="27">
        <f t="shared" si="127"/>
        <v>2113977.0099999998</v>
      </c>
      <c r="O879" s="21"/>
      <c r="P879" s="1">
        <v>1458277.14</v>
      </c>
      <c r="Q879" s="1"/>
      <c r="R879" s="1">
        <v>346722.82679999998</v>
      </c>
      <c r="S879" s="1">
        <v>308977.04320000001</v>
      </c>
      <c r="T879" s="1"/>
      <c r="U879" s="1">
        <f t="shared" si="128"/>
        <v>491.92000046539766</v>
      </c>
      <c r="V879" s="1">
        <f t="shared" si="128"/>
        <v>491.92000046539766</v>
      </c>
      <c r="W879" s="8">
        <v>2021</v>
      </c>
      <c r="X879" s="107"/>
      <c r="AD879" s="28">
        <f>+'Прил 2 оконч'!E879-'Приложение №1'!N879</f>
        <v>0</v>
      </c>
    </row>
    <row r="880" spans="1:30" ht="15" customHeight="1" x14ac:dyDescent="0.25">
      <c r="A880" s="5">
        <f t="shared" si="125"/>
        <v>854</v>
      </c>
      <c r="B880" s="23">
        <f t="shared" si="126"/>
        <v>338</v>
      </c>
      <c r="C880" s="3" t="s">
        <v>322</v>
      </c>
      <c r="D880" s="3" t="s">
        <v>712</v>
      </c>
      <c r="E880" s="6">
        <v>1992</v>
      </c>
      <c r="F880" s="6">
        <v>2010</v>
      </c>
      <c r="G880" s="6" t="s">
        <v>50</v>
      </c>
      <c r="H880" s="6">
        <v>5</v>
      </c>
      <c r="I880" s="6">
        <v>4</v>
      </c>
      <c r="J880" s="29">
        <v>4971.3</v>
      </c>
      <c r="K880" s="29">
        <v>4297.8999999999996</v>
      </c>
      <c r="L880" s="29">
        <v>192</v>
      </c>
      <c r="M880" s="7">
        <v>189</v>
      </c>
      <c r="N880" s="27">
        <f t="shared" si="127"/>
        <v>2208671.61</v>
      </c>
      <c r="O880" s="21"/>
      <c r="P880" s="1">
        <v>1523599.97</v>
      </c>
      <c r="Q880" s="1"/>
      <c r="R880" s="1">
        <v>377745.05579999997</v>
      </c>
      <c r="S880" s="1">
        <v>307326.58420000004</v>
      </c>
      <c r="T880" s="1"/>
      <c r="U880" s="1">
        <f t="shared" si="128"/>
        <v>491.9200004454442</v>
      </c>
      <c r="V880" s="1">
        <f t="shared" si="128"/>
        <v>491.9200004454442</v>
      </c>
      <c r="W880" s="8">
        <v>2021</v>
      </c>
      <c r="X880" s="107"/>
      <c r="AD880" s="28">
        <f>+'Прил 2 оконч'!E880-'Приложение №1'!N880</f>
        <v>0</v>
      </c>
    </row>
    <row r="881" spans="1:30" ht="15" customHeight="1" x14ac:dyDescent="0.25">
      <c r="A881" s="5">
        <f t="shared" si="125"/>
        <v>855</v>
      </c>
      <c r="B881" s="23">
        <f t="shared" si="126"/>
        <v>339</v>
      </c>
      <c r="C881" s="3" t="s">
        <v>322</v>
      </c>
      <c r="D881" s="3" t="s">
        <v>713</v>
      </c>
      <c r="E881" s="6">
        <v>1985</v>
      </c>
      <c r="F881" s="6">
        <v>2011</v>
      </c>
      <c r="G881" s="6" t="s">
        <v>50</v>
      </c>
      <c r="H881" s="6">
        <v>5</v>
      </c>
      <c r="I881" s="6">
        <v>2</v>
      </c>
      <c r="J881" s="29">
        <v>1696.6</v>
      </c>
      <c r="K881" s="29">
        <v>1448.8</v>
      </c>
      <c r="L881" s="29">
        <v>89.7</v>
      </c>
      <c r="M881" s="7">
        <v>58</v>
      </c>
      <c r="N881" s="27">
        <f t="shared" si="127"/>
        <v>6417929.1893000007</v>
      </c>
      <c r="O881" s="21"/>
      <c r="P881" s="1">
        <f>3195547.76-12123.8707</f>
        <v>3183423.8892999999</v>
      </c>
      <c r="Q881" s="1"/>
      <c r="R881" s="1">
        <v>567588.19240000006</v>
      </c>
      <c r="S881" s="1">
        <v>2666917.1076000002</v>
      </c>
      <c r="T881" s="1"/>
      <c r="U881" s="1">
        <f t="shared" si="128"/>
        <v>4171.5496843028932</v>
      </c>
      <c r="V881" s="1">
        <f t="shared" si="128"/>
        <v>4171.5496843028932</v>
      </c>
      <c r="W881" s="8">
        <v>2021</v>
      </c>
      <c r="X881" s="107"/>
      <c r="AD881" s="28">
        <f>+'Прил 2 оконч'!E881-'Приложение №1'!N881</f>
        <v>3.7997961044311523E-5</v>
      </c>
    </row>
    <row r="882" spans="1:30" ht="15" customHeight="1" x14ac:dyDescent="0.25">
      <c r="A882" s="5">
        <f t="shared" si="125"/>
        <v>856</v>
      </c>
      <c r="B882" s="23">
        <f t="shared" si="126"/>
        <v>340</v>
      </c>
      <c r="C882" s="3" t="s">
        <v>334</v>
      </c>
      <c r="D882" s="3" t="s">
        <v>335</v>
      </c>
      <c r="E882" s="6">
        <v>1986</v>
      </c>
      <c r="F882" s="6">
        <v>1986</v>
      </c>
      <c r="G882" s="6" t="s">
        <v>50</v>
      </c>
      <c r="H882" s="6">
        <v>2</v>
      </c>
      <c r="I882" s="6">
        <v>2</v>
      </c>
      <c r="J882" s="29">
        <v>948.7</v>
      </c>
      <c r="K882" s="29">
        <v>868.6</v>
      </c>
      <c r="L882" s="29">
        <v>80.099999999999994</v>
      </c>
      <c r="M882" s="7">
        <v>31</v>
      </c>
      <c r="N882" s="27">
        <f t="shared" si="127"/>
        <v>8244525.5600000005</v>
      </c>
      <c r="O882" s="21"/>
      <c r="P882" s="1">
        <v>5904270.0900000008</v>
      </c>
      <c r="Q882" s="1"/>
      <c r="R882" s="1">
        <v>83005.641599999988</v>
      </c>
      <c r="S882" s="1">
        <v>2257249.8284</v>
      </c>
      <c r="T882" s="1"/>
      <c r="U882" s="1">
        <f t="shared" si="128"/>
        <v>8690.3400021081488</v>
      </c>
      <c r="V882" s="1">
        <f t="shared" si="128"/>
        <v>8690.3400021081488</v>
      </c>
      <c r="W882" s="8">
        <v>2021</v>
      </c>
      <c r="X882" s="107"/>
      <c r="AD882" s="28">
        <f>+'Прил 2 оконч'!E882-'Приложение №1'!N882</f>
        <v>0</v>
      </c>
    </row>
    <row r="883" spans="1:30" ht="15" customHeight="1" x14ac:dyDescent="0.25">
      <c r="A883" s="5">
        <f t="shared" si="125"/>
        <v>857</v>
      </c>
      <c r="B883" s="23">
        <f t="shared" si="126"/>
        <v>341</v>
      </c>
      <c r="C883" s="3" t="s">
        <v>334</v>
      </c>
      <c r="D883" s="3" t="s">
        <v>336</v>
      </c>
      <c r="E883" s="6">
        <v>1988</v>
      </c>
      <c r="F883" s="6">
        <v>1988</v>
      </c>
      <c r="G883" s="6" t="s">
        <v>65</v>
      </c>
      <c r="H883" s="6">
        <v>2</v>
      </c>
      <c r="I883" s="6">
        <v>1</v>
      </c>
      <c r="J883" s="29">
        <v>516.4</v>
      </c>
      <c r="K883" s="29">
        <v>286.39999999999998</v>
      </c>
      <c r="L883" s="29">
        <v>230</v>
      </c>
      <c r="M883" s="7">
        <v>30</v>
      </c>
      <c r="N883" s="27">
        <f t="shared" si="127"/>
        <v>1558608.81</v>
      </c>
      <c r="O883" s="21"/>
      <c r="P883" s="1">
        <v>1460935.0284000002</v>
      </c>
      <c r="Q883" s="1"/>
      <c r="R883" s="1">
        <v>52563.700799999999</v>
      </c>
      <c r="S883" s="1">
        <v>45110.08079999988</v>
      </c>
      <c r="T883" s="29"/>
      <c r="U883" s="1">
        <f t="shared" si="128"/>
        <v>3018.220003872967</v>
      </c>
      <c r="V883" s="1">
        <f t="shared" si="128"/>
        <v>3018.220003872967</v>
      </c>
      <c r="W883" s="8">
        <v>2021</v>
      </c>
      <c r="X883" s="107"/>
      <c r="Y883" s="9">
        <f>+(K883*5.61+L883*15.42)*12*10</f>
        <v>618396.48</v>
      </c>
      <c r="AD883" s="28">
        <f>+'Прил 2 оконч'!E883-'Приложение №1'!N883</f>
        <v>0</v>
      </c>
    </row>
    <row r="884" spans="1:30" ht="15" customHeight="1" x14ac:dyDescent="0.25">
      <c r="A884" s="5">
        <f t="shared" si="125"/>
        <v>858</v>
      </c>
      <c r="B884" s="23">
        <f t="shared" si="126"/>
        <v>342</v>
      </c>
      <c r="C884" s="3" t="s">
        <v>334</v>
      </c>
      <c r="D884" s="3" t="s">
        <v>337</v>
      </c>
      <c r="E884" s="6">
        <v>1985</v>
      </c>
      <c r="F884" s="6">
        <v>1985</v>
      </c>
      <c r="G884" s="6" t="s">
        <v>65</v>
      </c>
      <c r="H884" s="6">
        <v>2</v>
      </c>
      <c r="I884" s="6">
        <v>1</v>
      </c>
      <c r="J884" s="29">
        <v>516.4</v>
      </c>
      <c r="K884" s="29">
        <v>286.39999999999998</v>
      </c>
      <c r="L884" s="29">
        <v>230</v>
      </c>
      <c r="M884" s="7">
        <v>23</v>
      </c>
      <c r="N884" s="27">
        <f t="shared" si="127"/>
        <v>1558608.81</v>
      </c>
      <c r="O884" s="21"/>
      <c r="P884" s="1">
        <v>1506045.107438806</v>
      </c>
      <c r="Q884" s="1"/>
      <c r="R884" s="1">
        <v>52563.700799999999</v>
      </c>
      <c r="S884" s="1">
        <v>1.7611940857023001E-3</v>
      </c>
      <c r="T884" s="29"/>
      <c r="U884" s="1">
        <f t="shared" si="128"/>
        <v>3018.220003872967</v>
      </c>
      <c r="V884" s="1">
        <f t="shared" si="128"/>
        <v>3018.220003872967</v>
      </c>
      <c r="W884" s="8">
        <v>2021</v>
      </c>
      <c r="X884" s="107"/>
      <c r="AD884" s="28">
        <f>+'Прил 2 оконч'!E884-'Приложение №1'!N884</f>
        <v>0</v>
      </c>
    </row>
    <row r="885" spans="1:30" ht="15" customHeight="1" x14ac:dyDescent="0.25">
      <c r="A885" s="5">
        <f t="shared" si="125"/>
        <v>859</v>
      </c>
      <c r="B885" s="23">
        <f t="shared" si="126"/>
        <v>343</v>
      </c>
      <c r="C885" s="3" t="s">
        <v>338</v>
      </c>
      <c r="D885" s="3" t="s">
        <v>339</v>
      </c>
      <c r="E885" s="6">
        <v>1986</v>
      </c>
      <c r="F885" s="6">
        <v>1986</v>
      </c>
      <c r="G885" s="6" t="s">
        <v>65</v>
      </c>
      <c r="H885" s="6">
        <v>2</v>
      </c>
      <c r="I885" s="6">
        <v>1</v>
      </c>
      <c r="J885" s="29">
        <v>703.3</v>
      </c>
      <c r="K885" s="29">
        <v>624.4</v>
      </c>
      <c r="L885" s="29">
        <v>0</v>
      </c>
      <c r="M885" s="7">
        <v>35</v>
      </c>
      <c r="N885" s="27">
        <f t="shared" si="127"/>
        <v>5109764.9099999992</v>
      </c>
      <c r="O885" s="21"/>
      <c r="P885" s="1">
        <v>4653689.4099999983</v>
      </c>
      <c r="Q885" s="1"/>
      <c r="R885" s="1">
        <v>35729.416799999999</v>
      </c>
      <c r="S885" s="1">
        <v>420346.08320000092</v>
      </c>
      <c r="T885" s="29"/>
      <c r="U885" s="1">
        <f t="shared" si="128"/>
        <v>8183.4799967969238</v>
      </c>
      <c r="V885" s="1">
        <f t="shared" si="128"/>
        <v>8183.4799967969238</v>
      </c>
      <c r="W885" s="8">
        <v>2021</v>
      </c>
      <c r="X885" s="107"/>
      <c r="AD885" s="28">
        <f>+'Прил 2 оконч'!E885-'Приложение №1'!N885</f>
        <v>0</v>
      </c>
    </row>
    <row r="886" spans="1:30" s="89" customFormat="1" x14ac:dyDescent="0.25">
      <c r="A886" s="64"/>
      <c r="B886" s="65"/>
      <c r="C886" s="186"/>
      <c r="D886" s="73" t="s">
        <v>1451</v>
      </c>
      <c r="E886" s="74"/>
      <c r="F886" s="74"/>
      <c r="G886" s="74"/>
      <c r="H886" s="74"/>
      <c r="I886" s="74"/>
      <c r="J886" s="75">
        <f>SUM(J887:J1282)</f>
        <v>1282493.45</v>
      </c>
      <c r="K886" s="75">
        <f>SUM(K887:K1282)</f>
        <v>1069958.5100000005</v>
      </c>
      <c r="L886" s="75">
        <f>SUM(L887:L1282)</f>
        <v>39015.94999999999</v>
      </c>
      <c r="M886" s="75">
        <f>SUM(M887:M1282)</f>
        <v>46353</v>
      </c>
      <c r="N886" s="75">
        <f>SUM(N887:N1282)</f>
        <v>7788839982.8202047</v>
      </c>
      <c r="O886" s="75">
        <f>SUM(O887:O1282)</f>
        <v>0</v>
      </c>
      <c r="P886" s="75">
        <f>SUM(P887:P1282)</f>
        <v>5599981116.2008152</v>
      </c>
      <c r="Q886" s="75">
        <f>SUM(Q887:Q1282)</f>
        <v>3025727.5750000002</v>
      </c>
      <c r="R886" s="75">
        <f>SUM(R887:R1282)</f>
        <v>351704616.30570215</v>
      </c>
      <c r="S886" s="75">
        <f>SUM(S887:S1282)</f>
        <v>1834128522.7386985</v>
      </c>
      <c r="T886" s="75">
        <f>SUM(T887:T1282)</f>
        <v>0</v>
      </c>
      <c r="U886" s="75"/>
      <c r="V886" s="75"/>
      <c r="W886" s="77"/>
      <c r="X886" s="118"/>
      <c r="AD886" s="28">
        <f>+'Прил 2 оконч'!E886-'Приложение №1'!N886</f>
        <v>2.593994140625E-4</v>
      </c>
    </row>
    <row r="887" spans="1:30" ht="15" customHeight="1" x14ac:dyDescent="0.25">
      <c r="A887" s="5">
        <f>+A885+1</f>
        <v>860</v>
      </c>
      <c r="B887" s="23">
        <v>1</v>
      </c>
      <c r="C887" s="3" t="s">
        <v>718</v>
      </c>
      <c r="D887" s="3" t="s">
        <v>719</v>
      </c>
      <c r="E887" s="6">
        <v>1995</v>
      </c>
      <c r="F887" s="6">
        <v>2013</v>
      </c>
      <c r="G887" s="6" t="s">
        <v>50</v>
      </c>
      <c r="H887" s="6">
        <v>3</v>
      </c>
      <c r="I887" s="6">
        <v>4</v>
      </c>
      <c r="J887" s="29">
        <v>2740.5</v>
      </c>
      <c r="K887" s="29">
        <v>1843.1</v>
      </c>
      <c r="L887" s="29">
        <v>0</v>
      </c>
      <c r="M887" s="7">
        <v>67</v>
      </c>
      <c r="N887" s="1">
        <f>+P887+Q887+R887+S887</f>
        <v>17794596</v>
      </c>
      <c r="O887" s="29"/>
      <c r="P887" s="1">
        <v>12091200.899999999</v>
      </c>
      <c r="Q887" s="1"/>
      <c r="R887" s="1">
        <v>737492.40419999999</v>
      </c>
      <c r="S887" s="1">
        <v>4965902.6958000008</v>
      </c>
      <c r="T887" s="1"/>
      <c r="U887" s="1">
        <f t="shared" ref="U887:V897" si="129">$N887/($K887+$L887)</f>
        <v>9654.7099994574364</v>
      </c>
      <c r="V887" s="1">
        <f t="shared" si="129"/>
        <v>9654.7099994574364</v>
      </c>
      <c r="W887" s="8">
        <v>2021</v>
      </c>
      <c r="X887" s="107"/>
      <c r="AD887" s="28">
        <f>+'Прил 2 оконч'!E887-'Приложение №1'!N887</f>
        <v>0</v>
      </c>
    </row>
    <row r="888" spans="1:30" ht="15" customHeight="1" x14ac:dyDescent="0.25">
      <c r="A888" s="5">
        <f t="shared" ref="A888:A951" si="130">+A887+1</f>
        <v>861</v>
      </c>
      <c r="B888" s="23">
        <f t="shared" ref="B888:B951" si="131">+B887+1</f>
        <v>2</v>
      </c>
      <c r="C888" s="3" t="s">
        <v>718</v>
      </c>
      <c r="D888" s="3" t="s">
        <v>720</v>
      </c>
      <c r="E888" s="6">
        <v>1994</v>
      </c>
      <c r="F888" s="6">
        <v>2013</v>
      </c>
      <c r="G888" s="6" t="s">
        <v>50</v>
      </c>
      <c r="H888" s="6">
        <v>3</v>
      </c>
      <c r="I888" s="6">
        <v>2</v>
      </c>
      <c r="J888" s="29">
        <v>1781.6</v>
      </c>
      <c r="K888" s="29">
        <v>1204</v>
      </c>
      <c r="L888" s="29">
        <v>0</v>
      </c>
      <c r="M888" s="7">
        <v>67</v>
      </c>
      <c r="N888" s="1">
        <f>+P888+Q888+R888+S888</f>
        <v>5516150.6245547542</v>
      </c>
      <c r="O888" s="29"/>
      <c r="P888" s="1">
        <v>3288676.0245547546</v>
      </c>
      <c r="Q888" s="1"/>
      <c r="R888" s="1">
        <v>469340.27800000005</v>
      </c>
      <c r="S888" s="1">
        <v>1758134.3219999997</v>
      </c>
      <c r="T888" s="1"/>
      <c r="U888" s="1">
        <f t="shared" si="129"/>
        <v>4581.5204522880022</v>
      </c>
      <c r="V888" s="1">
        <f t="shared" si="129"/>
        <v>4581.5204522880022</v>
      </c>
      <c r="W888" s="8">
        <v>2021</v>
      </c>
      <c r="X888" s="107"/>
      <c r="AD888" s="28">
        <f>+'Прил 2 оконч'!E888-'Приложение №1'!N888</f>
        <v>0</v>
      </c>
    </row>
    <row r="889" spans="1:30" ht="15" customHeight="1" x14ac:dyDescent="0.25">
      <c r="A889" s="5">
        <f t="shared" si="130"/>
        <v>862</v>
      </c>
      <c r="B889" s="23">
        <f t="shared" si="131"/>
        <v>3</v>
      </c>
      <c r="C889" s="3" t="s">
        <v>718</v>
      </c>
      <c r="D889" s="3" t="s">
        <v>721</v>
      </c>
      <c r="E889" s="6">
        <v>1993</v>
      </c>
      <c r="F889" s="6">
        <v>2013</v>
      </c>
      <c r="G889" s="6" t="s">
        <v>50</v>
      </c>
      <c r="H889" s="6">
        <v>2</v>
      </c>
      <c r="I889" s="6">
        <v>0</v>
      </c>
      <c r="J889" s="29">
        <v>867.9</v>
      </c>
      <c r="K889" s="29">
        <v>867.9</v>
      </c>
      <c r="L889" s="29">
        <v>0</v>
      </c>
      <c r="M889" s="7">
        <v>31</v>
      </c>
      <c r="N889" s="1">
        <f>+P889+Q889+R889+S889</f>
        <v>3949769.5149407601</v>
      </c>
      <c r="O889" s="29"/>
      <c r="P889" s="1">
        <f>2370633.82054076-26532.0856</f>
        <v>2344101.7349407603</v>
      </c>
      <c r="Q889" s="1"/>
      <c r="R889" s="1">
        <v>330917.02779999998</v>
      </c>
      <c r="S889" s="1">
        <v>1274750.7521999998</v>
      </c>
      <c r="T889" s="1"/>
      <c r="U889" s="1">
        <f t="shared" si="129"/>
        <v>4550.9500114538087</v>
      </c>
      <c r="V889" s="1">
        <f t="shared" si="129"/>
        <v>4550.9500114538087</v>
      </c>
      <c r="W889" s="8">
        <v>2021</v>
      </c>
      <c r="X889" s="107"/>
      <c r="AD889" s="28">
        <f>+'Прил 2 оконч'!E889-'Приложение №1'!N889</f>
        <v>-1.746276393532753E-5</v>
      </c>
    </row>
    <row r="890" spans="1:30" ht="15" customHeight="1" x14ac:dyDescent="0.25">
      <c r="A890" s="5">
        <f t="shared" si="130"/>
        <v>863</v>
      </c>
      <c r="B890" s="23">
        <f t="shared" si="131"/>
        <v>4</v>
      </c>
      <c r="C890" s="3" t="s">
        <v>81</v>
      </c>
      <c r="D890" s="3" t="s">
        <v>722</v>
      </c>
      <c r="E890" s="6">
        <v>1990</v>
      </c>
      <c r="F890" s="6">
        <v>1990</v>
      </c>
      <c r="G890" s="6" t="s">
        <v>50</v>
      </c>
      <c r="H890" s="6">
        <v>5</v>
      </c>
      <c r="I890" s="6">
        <v>6</v>
      </c>
      <c r="J890" s="29">
        <v>5208.7</v>
      </c>
      <c r="K890" s="29">
        <v>4614</v>
      </c>
      <c r="L890" s="29">
        <v>0</v>
      </c>
      <c r="M890" s="7">
        <v>157</v>
      </c>
      <c r="N890" s="1">
        <f>+P890+Q890+R890+S890</f>
        <v>29603700.840000004</v>
      </c>
      <c r="O890" s="29"/>
      <c r="P890" s="1">
        <v>16490483.210000006</v>
      </c>
      <c r="Q890" s="1"/>
      <c r="R890" s="1">
        <v>1778937.0580000002</v>
      </c>
      <c r="S890" s="1">
        <v>11334280.571999999</v>
      </c>
      <c r="T890" s="1"/>
      <c r="U890" s="1">
        <f t="shared" si="129"/>
        <v>6416.06</v>
      </c>
      <c r="V890" s="1">
        <f t="shared" si="129"/>
        <v>6416.06</v>
      </c>
      <c r="W890" s="8">
        <v>2021</v>
      </c>
      <c r="X890" s="107"/>
      <c r="AD890" s="28">
        <f>+'Прил 2 оконч'!E890-'Приложение №1'!N890</f>
        <v>0</v>
      </c>
    </row>
    <row r="891" spans="1:30" ht="15" customHeight="1" x14ac:dyDescent="0.25">
      <c r="A891" s="5">
        <f t="shared" si="130"/>
        <v>864</v>
      </c>
      <c r="B891" s="23">
        <f t="shared" si="131"/>
        <v>5</v>
      </c>
      <c r="C891" s="3" t="s">
        <v>81</v>
      </c>
      <c r="D891" s="3" t="s">
        <v>723</v>
      </c>
      <c r="E891" s="6">
        <v>1989</v>
      </c>
      <c r="F891" s="6">
        <v>2012</v>
      </c>
      <c r="G891" s="6" t="s">
        <v>50</v>
      </c>
      <c r="H891" s="6">
        <v>5</v>
      </c>
      <c r="I891" s="6">
        <v>4</v>
      </c>
      <c r="J891" s="29">
        <v>5759.5</v>
      </c>
      <c r="K891" s="29">
        <v>4865.3999999999996</v>
      </c>
      <c r="L891" s="29">
        <v>0</v>
      </c>
      <c r="M891" s="7">
        <v>161</v>
      </c>
      <c r="N891" s="1">
        <f>+P891+Q891+R891+S891</f>
        <v>7839473.0600000024</v>
      </c>
      <c r="O891" s="29"/>
      <c r="P891" s="1">
        <v>4227643.7600000016</v>
      </c>
      <c r="Q891" s="1"/>
      <c r="R891" s="1">
        <v>1885985.0328000002</v>
      </c>
      <c r="S891" s="1">
        <v>1725844.2672000001</v>
      </c>
      <c r="T891" s="1"/>
      <c r="U891" s="1">
        <f t="shared" si="129"/>
        <v>1611.2700004110666</v>
      </c>
      <c r="V891" s="1">
        <f t="shared" si="129"/>
        <v>1611.2700004110666</v>
      </c>
      <c r="W891" s="8">
        <v>2021</v>
      </c>
      <c r="X891" s="107"/>
      <c r="AD891" s="28">
        <f>+'Прил 2 оконч'!E891-'Приложение №1'!N891</f>
        <v>0</v>
      </c>
    </row>
    <row r="892" spans="1:30" ht="15" customHeight="1" x14ac:dyDescent="0.25">
      <c r="A892" s="5">
        <f t="shared" si="130"/>
        <v>865</v>
      </c>
      <c r="B892" s="23">
        <f t="shared" si="131"/>
        <v>6</v>
      </c>
      <c r="C892" s="3" t="s">
        <v>1452</v>
      </c>
      <c r="D892" s="3" t="s">
        <v>348</v>
      </c>
      <c r="E892" s="6">
        <v>1986</v>
      </c>
      <c r="F892" s="6">
        <v>2017</v>
      </c>
      <c r="G892" s="6" t="s">
        <v>1456</v>
      </c>
      <c r="H892" s="6">
        <v>9</v>
      </c>
      <c r="I892" s="6">
        <v>6</v>
      </c>
      <c r="J892" s="29">
        <v>11681</v>
      </c>
      <c r="K892" s="29">
        <v>10019.9</v>
      </c>
      <c r="L892" s="29">
        <v>253.8</v>
      </c>
      <c r="M892" s="7">
        <v>440</v>
      </c>
      <c r="N892" s="1">
        <f t="shared" ref="N892:N955" si="132">+P892+Q892+R892+S892</f>
        <v>12232599.059540246</v>
      </c>
      <c r="O892" s="29"/>
      <c r="P892" s="1">
        <v>5557003.9995402461</v>
      </c>
      <c r="Q892" s="1"/>
      <c r="R892" s="1">
        <v>1119211.2180000001</v>
      </c>
      <c r="S892" s="1">
        <v>5556383.8419999992</v>
      </c>
      <c r="T892" s="29"/>
      <c r="U892" s="1">
        <f t="shared" si="129"/>
        <v>1190.671234272</v>
      </c>
      <c r="V892" s="1">
        <f t="shared" si="129"/>
        <v>1190.671234272</v>
      </c>
      <c r="W892" s="8">
        <v>2021</v>
      </c>
      <c r="X892" s="107"/>
      <c r="AD892" s="28">
        <f>+'Прил 2 оконч'!E892-'Приложение №1'!N892</f>
        <v>0</v>
      </c>
    </row>
    <row r="893" spans="1:30" ht="15" customHeight="1" x14ac:dyDescent="0.25">
      <c r="A893" s="5">
        <f t="shared" si="130"/>
        <v>866</v>
      </c>
      <c r="B893" s="23">
        <f t="shared" si="131"/>
        <v>7</v>
      </c>
      <c r="C893" s="3" t="s">
        <v>1452</v>
      </c>
      <c r="D893" s="3" t="s">
        <v>351</v>
      </c>
      <c r="E893" s="6">
        <v>1986</v>
      </c>
      <c r="F893" s="6">
        <v>2017</v>
      </c>
      <c r="G893" s="6" t="s">
        <v>1456</v>
      </c>
      <c r="H893" s="6">
        <v>9</v>
      </c>
      <c r="I893" s="6">
        <v>1</v>
      </c>
      <c r="J893" s="29">
        <v>3148.9</v>
      </c>
      <c r="K893" s="29">
        <v>2682.6</v>
      </c>
      <c r="L893" s="29">
        <v>0</v>
      </c>
      <c r="M893" s="7">
        <v>112</v>
      </c>
      <c r="N893" s="1">
        <f t="shared" si="132"/>
        <v>9697051.4923279285</v>
      </c>
      <c r="O893" s="29"/>
      <c r="P893" s="1">
        <v>4756032.2523279293</v>
      </c>
      <c r="Q893" s="1"/>
      <c r="R893" s="1">
        <v>287306.45999999996</v>
      </c>
      <c r="S893" s="1">
        <v>4653712.7799999993</v>
      </c>
      <c r="T893" s="29"/>
      <c r="U893" s="1">
        <f t="shared" si="129"/>
        <v>3614.7959040959995</v>
      </c>
      <c r="V893" s="1">
        <f t="shared" si="129"/>
        <v>3614.7959040959995</v>
      </c>
      <c r="W893" s="8">
        <v>2021</v>
      </c>
      <c r="X893" s="107"/>
      <c r="AD893" s="28">
        <f>+'Прил 2 оконч'!E893-'Приложение №1'!N893</f>
        <v>0</v>
      </c>
    </row>
    <row r="894" spans="1:30" ht="15" customHeight="1" x14ac:dyDescent="0.25">
      <c r="A894" s="5">
        <f t="shared" si="130"/>
        <v>867</v>
      </c>
      <c r="B894" s="23">
        <f t="shared" si="131"/>
        <v>8</v>
      </c>
      <c r="C894" s="3" t="s">
        <v>1452</v>
      </c>
      <c r="D894" s="3" t="s">
        <v>726</v>
      </c>
      <c r="E894" s="6">
        <v>1986</v>
      </c>
      <c r="F894" s="6">
        <v>2017</v>
      </c>
      <c r="G894" s="6" t="s">
        <v>1456</v>
      </c>
      <c r="H894" s="6">
        <v>9</v>
      </c>
      <c r="I894" s="6">
        <v>1</v>
      </c>
      <c r="J894" s="29">
        <v>3163.5</v>
      </c>
      <c r="K894" s="29">
        <v>2693.8</v>
      </c>
      <c r="L894" s="29">
        <v>0</v>
      </c>
      <c r="M894" s="7">
        <v>143</v>
      </c>
      <c r="N894" s="1">
        <f t="shared" si="132"/>
        <v>7248398.148554286</v>
      </c>
      <c r="O894" s="29"/>
      <c r="P894" s="1">
        <v>3298147.1185542857</v>
      </c>
      <c r="Q894" s="1"/>
      <c r="R894" s="1">
        <v>1267537.53</v>
      </c>
      <c r="S894" s="1">
        <v>2682713.5</v>
      </c>
      <c r="T894" s="29"/>
      <c r="U894" s="1">
        <f t="shared" si="129"/>
        <v>2690.7707136960003</v>
      </c>
      <c r="V894" s="1">
        <f t="shared" si="129"/>
        <v>2690.7707136960003</v>
      </c>
      <c r="W894" s="8">
        <v>2021</v>
      </c>
      <c r="X894" s="107"/>
      <c r="AD894" s="28">
        <f>+'Прил 2 оконч'!E894-'Приложение №1'!N894</f>
        <v>0</v>
      </c>
    </row>
    <row r="895" spans="1:30" ht="15" customHeight="1" x14ac:dyDescent="0.25">
      <c r="A895" s="5">
        <f t="shared" si="130"/>
        <v>868</v>
      </c>
      <c r="B895" s="23">
        <f t="shared" si="131"/>
        <v>9</v>
      </c>
      <c r="C895" s="3" t="s">
        <v>1452</v>
      </c>
      <c r="D895" s="3" t="s">
        <v>356</v>
      </c>
      <c r="E895" s="6">
        <v>1990</v>
      </c>
      <c r="F895" s="6">
        <v>1990</v>
      </c>
      <c r="G895" s="6" t="s">
        <v>1456</v>
      </c>
      <c r="H895" s="6">
        <v>5</v>
      </c>
      <c r="I895" s="6">
        <v>6</v>
      </c>
      <c r="J895" s="29">
        <v>5154.3</v>
      </c>
      <c r="K895" s="29">
        <v>4612.3</v>
      </c>
      <c r="L895" s="29">
        <v>0</v>
      </c>
      <c r="M895" s="7">
        <v>217</v>
      </c>
      <c r="N895" s="1">
        <f t="shared" si="132"/>
        <v>23542253.379726686</v>
      </c>
      <c r="O895" s="29"/>
      <c r="P895" s="1">
        <v>17848233.791126687</v>
      </c>
      <c r="Q895" s="1"/>
      <c r="R895" s="1">
        <v>372129.58860000002</v>
      </c>
      <c r="S895" s="1">
        <v>5321890</v>
      </c>
      <c r="T895" s="1"/>
      <c r="U895" s="1">
        <f t="shared" si="129"/>
        <v>5104.2328945920008</v>
      </c>
      <c r="V895" s="1">
        <f t="shared" si="129"/>
        <v>5104.2328945920008</v>
      </c>
      <c r="W895" s="8">
        <v>2021</v>
      </c>
      <c r="X895" s="107"/>
      <c r="AD895" s="28">
        <f>+'Прил 2 оконч'!E895-'Приложение №1'!N895</f>
        <v>0</v>
      </c>
    </row>
    <row r="896" spans="1:30" ht="15" customHeight="1" x14ac:dyDescent="0.25">
      <c r="A896" s="5">
        <f t="shared" si="130"/>
        <v>869</v>
      </c>
      <c r="B896" s="23">
        <f t="shared" si="131"/>
        <v>10</v>
      </c>
      <c r="C896" s="3" t="s">
        <v>1452</v>
      </c>
      <c r="D896" s="3" t="s">
        <v>727</v>
      </c>
      <c r="E896" s="6">
        <v>1984</v>
      </c>
      <c r="F896" s="6">
        <v>2016</v>
      </c>
      <c r="G896" s="6" t="s">
        <v>1456</v>
      </c>
      <c r="H896" s="6">
        <v>5</v>
      </c>
      <c r="I896" s="6">
        <v>11</v>
      </c>
      <c r="J896" s="29">
        <v>13438.2</v>
      </c>
      <c r="K896" s="29">
        <v>11172.8</v>
      </c>
      <c r="L896" s="29">
        <v>0</v>
      </c>
      <c r="M896" s="7">
        <v>476</v>
      </c>
      <c r="N896" s="1">
        <f t="shared" si="132"/>
        <v>41585846.30493696</v>
      </c>
      <c r="O896" s="29"/>
      <c r="P896" s="1">
        <v>28055371.884936966</v>
      </c>
      <c r="Q896" s="1"/>
      <c r="R896" s="1">
        <v>4142433.6195999999</v>
      </c>
      <c r="S896" s="1">
        <v>9388040.8004000001</v>
      </c>
      <c r="T896" s="1"/>
      <c r="U896" s="1">
        <f t="shared" si="129"/>
        <v>3722.0612832000002</v>
      </c>
      <c r="V896" s="1">
        <f t="shared" si="129"/>
        <v>3722.0612832000002</v>
      </c>
      <c r="W896" s="8">
        <v>2021</v>
      </c>
      <c r="X896" s="107"/>
      <c r="AD896" s="28">
        <f>+'Прил 2 оконч'!E896-'Приложение №1'!N896</f>
        <v>0</v>
      </c>
    </row>
    <row r="897" spans="1:30" ht="15" customHeight="1" x14ac:dyDescent="0.25">
      <c r="A897" s="5">
        <f t="shared" si="130"/>
        <v>870</v>
      </c>
      <c r="B897" s="23">
        <f t="shared" si="131"/>
        <v>11</v>
      </c>
      <c r="C897" s="3" t="s">
        <v>1452</v>
      </c>
      <c r="D897" s="3" t="s">
        <v>729</v>
      </c>
      <c r="E897" s="6">
        <v>1990</v>
      </c>
      <c r="F897" s="6">
        <v>2017</v>
      </c>
      <c r="G897" s="6" t="s">
        <v>1456</v>
      </c>
      <c r="H897" s="6">
        <v>10</v>
      </c>
      <c r="I897" s="6">
        <v>3</v>
      </c>
      <c r="J897" s="29">
        <v>10664.8</v>
      </c>
      <c r="K897" s="29">
        <v>9193.1</v>
      </c>
      <c r="L897" s="29">
        <v>0</v>
      </c>
      <c r="M897" s="7">
        <v>365</v>
      </c>
      <c r="N897" s="1">
        <f t="shared" si="132"/>
        <v>48293491.690454781</v>
      </c>
      <c r="O897" s="29"/>
      <c r="P897" s="1">
        <v>20428886.040454783</v>
      </c>
      <c r="Q897" s="1"/>
      <c r="R897" s="1">
        <v>4872682.2300000004</v>
      </c>
      <c r="S897" s="1">
        <v>22991923.419999998</v>
      </c>
      <c r="T897" s="29"/>
      <c r="U897" s="1">
        <f t="shared" si="129"/>
        <v>5253.2324994240007</v>
      </c>
      <c r="V897" s="1">
        <f t="shared" si="129"/>
        <v>5253.2324994240007</v>
      </c>
      <c r="W897" s="8">
        <v>2021</v>
      </c>
      <c r="X897" s="107"/>
      <c r="AD897" s="28">
        <f>+'Прил 2 оконч'!E897-'Приложение №1'!N897</f>
        <v>0</v>
      </c>
    </row>
    <row r="898" spans="1:30" ht="15" customHeight="1" x14ac:dyDescent="0.25">
      <c r="A898" s="5">
        <f t="shared" si="130"/>
        <v>871</v>
      </c>
      <c r="B898" s="23">
        <f t="shared" si="131"/>
        <v>12</v>
      </c>
      <c r="C898" s="3" t="s">
        <v>1452</v>
      </c>
      <c r="D898" s="3" t="s">
        <v>730</v>
      </c>
      <c r="E898" s="6">
        <v>1990</v>
      </c>
      <c r="F898" s="6">
        <v>2017</v>
      </c>
      <c r="G898" s="6" t="s">
        <v>1456</v>
      </c>
      <c r="H898" s="6">
        <v>9</v>
      </c>
      <c r="I898" s="6">
        <v>1</v>
      </c>
      <c r="J898" s="29">
        <v>4533.6000000000004</v>
      </c>
      <c r="K898" s="29">
        <v>3892</v>
      </c>
      <c r="L898" s="29">
        <v>0</v>
      </c>
      <c r="M898" s="7">
        <v>155</v>
      </c>
      <c r="N898" s="1">
        <f t="shared" si="132"/>
        <v>27890847.860174209</v>
      </c>
      <c r="O898" s="29"/>
      <c r="P898" s="1">
        <v>14076576.670174208</v>
      </c>
      <c r="Q898" s="1"/>
      <c r="R898" s="1">
        <v>1843319.5899999999</v>
      </c>
      <c r="S898" s="1">
        <v>11970951.600000001</v>
      </c>
      <c r="T898" s="29"/>
      <c r="U898" s="1">
        <f t="shared" ref="U898:V940" si="133">$N898/($K898+$L898)</f>
        <v>7166.1993474239998</v>
      </c>
      <c r="V898" s="1">
        <f t="shared" si="133"/>
        <v>7166.1993474239998</v>
      </c>
      <c r="W898" s="8">
        <v>2021</v>
      </c>
      <c r="X898" s="107"/>
      <c r="AD898" s="28">
        <f>+'Прил 2 оконч'!E898-'Приложение №1'!N898</f>
        <v>0</v>
      </c>
    </row>
    <row r="899" spans="1:30" ht="15" customHeight="1" x14ac:dyDescent="0.25">
      <c r="A899" s="5">
        <f t="shared" si="130"/>
        <v>872</v>
      </c>
      <c r="B899" s="23">
        <f t="shared" si="131"/>
        <v>13</v>
      </c>
      <c r="C899" s="3" t="s">
        <v>1452</v>
      </c>
      <c r="D899" s="3" t="s">
        <v>364</v>
      </c>
      <c r="E899" s="6">
        <v>1990</v>
      </c>
      <c r="F899" s="6">
        <v>2017</v>
      </c>
      <c r="G899" s="6" t="s">
        <v>1456</v>
      </c>
      <c r="H899" s="6">
        <v>9</v>
      </c>
      <c r="I899" s="6">
        <v>1</v>
      </c>
      <c r="J899" s="29">
        <v>4531.3</v>
      </c>
      <c r="K899" s="29">
        <v>3890.9</v>
      </c>
      <c r="L899" s="29">
        <v>0</v>
      </c>
      <c r="M899" s="7">
        <v>144</v>
      </c>
      <c r="N899" s="1">
        <f t="shared" si="132"/>
        <v>27882965.040892042</v>
      </c>
      <c r="O899" s="29"/>
      <c r="P899" s="1">
        <v>14072598.210892042</v>
      </c>
      <c r="Q899" s="1"/>
      <c r="R899" s="1">
        <v>416715.39</v>
      </c>
      <c r="S899" s="1">
        <v>13393651.439999999</v>
      </c>
      <c r="T899" s="29"/>
      <c r="U899" s="1">
        <f t="shared" si="133"/>
        <v>7166.1993474239998</v>
      </c>
      <c r="V899" s="1">
        <f t="shared" si="133"/>
        <v>7166.1993474239998</v>
      </c>
      <c r="W899" s="8">
        <v>2021</v>
      </c>
      <c r="X899" s="107"/>
      <c r="AD899" s="28">
        <f>+'Прил 2 оконч'!E899-'Приложение №1'!N899</f>
        <v>0</v>
      </c>
    </row>
    <row r="900" spans="1:30" ht="15" customHeight="1" x14ac:dyDescent="0.25">
      <c r="A900" s="5">
        <f t="shared" si="130"/>
        <v>873</v>
      </c>
      <c r="B900" s="23">
        <f t="shared" si="131"/>
        <v>14</v>
      </c>
      <c r="C900" s="3" t="s">
        <v>1452</v>
      </c>
      <c r="D900" s="3" t="s">
        <v>731</v>
      </c>
      <c r="E900" s="6">
        <v>1999</v>
      </c>
      <c r="F900" s="6">
        <v>2011</v>
      </c>
      <c r="G900" s="6" t="s">
        <v>1456</v>
      </c>
      <c r="H900" s="6">
        <v>9</v>
      </c>
      <c r="I900" s="6">
        <v>1</v>
      </c>
      <c r="J900" s="29">
        <v>3391</v>
      </c>
      <c r="K900" s="29">
        <v>2850.3</v>
      </c>
      <c r="L900" s="29">
        <v>0</v>
      </c>
      <c r="M900" s="7">
        <v>93</v>
      </c>
      <c r="N900" s="1">
        <f t="shared" si="132"/>
        <v>3393770.2190454816</v>
      </c>
      <c r="O900" s="29"/>
      <c r="P900" s="1">
        <v>1541716.0790454815</v>
      </c>
      <c r="Q900" s="1"/>
      <c r="R900" s="1">
        <v>1374768.2400000002</v>
      </c>
      <c r="S900" s="1">
        <v>477285.89999999991</v>
      </c>
      <c r="T900" s="29"/>
      <c r="U900" s="1">
        <f t="shared" si="133"/>
        <v>1190.671234272</v>
      </c>
      <c r="V900" s="1">
        <f t="shared" si="133"/>
        <v>1190.671234272</v>
      </c>
      <c r="W900" s="8">
        <v>2021</v>
      </c>
      <c r="X900" s="107"/>
      <c r="AD900" s="28">
        <f>+'Прил 2 оконч'!E900-'Приложение №1'!N900</f>
        <v>0</v>
      </c>
    </row>
    <row r="901" spans="1:30" ht="15" customHeight="1" x14ac:dyDescent="0.25">
      <c r="A901" s="5">
        <f t="shared" si="130"/>
        <v>874</v>
      </c>
      <c r="B901" s="23">
        <f t="shared" si="131"/>
        <v>15</v>
      </c>
      <c r="C901" s="3" t="s">
        <v>1452</v>
      </c>
      <c r="D901" s="3" t="s">
        <v>732</v>
      </c>
      <c r="E901" s="6">
        <v>1986</v>
      </c>
      <c r="F901" s="6">
        <v>2017</v>
      </c>
      <c r="G901" s="6" t="s">
        <v>1456</v>
      </c>
      <c r="H901" s="6">
        <v>9</v>
      </c>
      <c r="I901" s="6">
        <v>1</v>
      </c>
      <c r="J901" s="29">
        <v>3140.9</v>
      </c>
      <c r="K901" s="29">
        <v>2551.1999999999998</v>
      </c>
      <c r="L901" s="29">
        <v>144</v>
      </c>
      <c r="M901" s="7">
        <v>87</v>
      </c>
      <c r="N901" s="1">
        <f t="shared" si="132"/>
        <v>9742597.9207195397</v>
      </c>
      <c r="O901" s="29"/>
      <c r="P901" s="1">
        <v>4710271.66071954</v>
      </c>
      <c r="Q901" s="1"/>
      <c r="R901" s="1">
        <v>1397857.46</v>
      </c>
      <c r="S901" s="1">
        <v>3634468.8</v>
      </c>
      <c r="T901" s="29"/>
      <c r="U901" s="1">
        <f t="shared" si="133"/>
        <v>3614.7959040960004</v>
      </c>
      <c r="V901" s="1">
        <f t="shared" si="133"/>
        <v>3614.7959040960004</v>
      </c>
      <c r="W901" s="8">
        <v>2021</v>
      </c>
      <c r="X901" s="107"/>
      <c r="AD901" s="28">
        <f>+'Прил 2 оконч'!E901-'Приложение №1'!N901</f>
        <v>0</v>
      </c>
    </row>
    <row r="902" spans="1:30" ht="15" customHeight="1" x14ac:dyDescent="0.25">
      <c r="A902" s="5">
        <f t="shared" si="130"/>
        <v>875</v>
      </c>
      <c r="B902" s="23">
        <f t="shared" si="131"/>
        <v>16</v>
      </c>
      <c r="C902" s="3" t="s">
        <v>1452</v>
      </c>
      <c r="D902" s="3" t="s">
        <v>733</v>
      </c>
      <c r="E902" s="6">
        <v>1984</v>
      </c>
      <c r="F902" s="6">
        <v>2016</v>
      </c>
      <c r="G902" s="6" t="s">
        <v>1456</v>
      </c>
      <c r="H902" s="6">
        <v>5</v>
      </c>
      <c r="I902" s="6">
        <v>3</v>
      </c>
      <c r="J902" s="29">
        <v>5122</v>
      </c>
      <c r="K902" s="29">
        <v>4360</v>
      </c>
      <c r="L902" s="29">
        <v>0</v>
      </c>
      <c r="M902" s="7">
        <v>187</v>
      </c>
      <c r="N902" s="1">
        <f t="shared" si="132"/>
        <v>20776720.738175999</v>
      </c>
      <c r="O902" s="29"/>
      <c r="P902" s="1">
        <v>17394612.578175999</v>
      </c>
      <c r="Q902" s="1"/>
      <c r="R902" s="1">
        <v>1620216.61</v>
      </c>
      <c r="S902" s="1">
        <v>1761891.55</v>
      </c>
      <c r="T902" s="1"/>
      <c r="U902" s="1">
        <f t="shared" si="133"/>
        <v>4765.3029215999995</v>
      </c>
      <c r="V902" s="1">
        <f t="shared" si="133"/>
        <v>4765.3029215999995</v>
      </c>
      <c r="W902" s="8">
        <v>2021</v>
      </c>
      <c r="X902" s="107"/>
      <c r="AD902" s="28">
        <f>+'Прил 2 оконч'!E902-'Приложение №1'!N902</f>
        <v>0</v>
      </c>
    </row>
    <row r="903" spans="1:30" ht="15" customHeight="1" x14ac:dyDescent="0.25">
      <c r="A903" s="5">
        <f t="shared" si="130"/>
        <v>876</v>
      </c>
      <c r="B903" s="23">
        <f t="shared" si="131"/>
        <v>17</v>
      </c>
      <c r="C903" s="3" t="s">
        <v>1452</v>
      </c>
      <c r="D903" s="3" t="s">
        <v>734</v>
      </c>
      <c r="E903" s="6">
        <v>1986</v>
      </c>
      <c r="F903" s="6">
        <v>2017</v>
      </c>
      <c r="G903" s="6" t="s">
        <v>1456</v>
      </c>
      <c r="H903" s="6">
        <v>5</v>
      </c>
      <c r="I903" s="6">
        <v>4</v>
      </c>
      <c r="J903" s="29">
        <v>5725</v>
      </c>
      <c r="K903" s="29">
        <v>4803</v>
      </c>
      <c r="L903" s="29">
        <v>0</v>
      </c>
      <c r="M903" s="7">
        <v>190</v>
      </c>
      <c r="N903" s="1">
        <f t="shared" si="132"/>
        <v>15251119.821010942</v>
      </c>
      <c r="O903" s="29"/>
      <c r="P903" s="1">
        <v>6576526.0310109407</v>
      </c>
      <c r="Q903" s="1"/>
      <c r="R903" s="1">
        <v>1930663.976</v>
      </c>
      <c r="S903" s="1">
        <v>6743929.8140000012</v>
      </c>
      <c r="T903" s="1"/>
      <c r="U903" s="1">
        <f t="shared" si="133"/>
        <v>3175.3320468479997</v>
      </c>
      <c r="V903" s="1">
        <f t="shared" si="133"/>
        <v>3175.3320468479997</v>
      </c>
      <c r="W903" s="8">
        <v>2021</v>
      </c>
      <c r="X903" s="107"/>
      <c r="AD903" s="28">
        <f>+'Прил 2 оконч'!E903-'Приложение №1'!N903</f>
        <v>0</v>
      </c>
    </row>
    <row r="904" spans="1:30" ht="15" customHeight="1" x14ac:dyDescent="0.25">
      <c r="A904" s="5">
        <f t="shared" si="130"/>
        <v>877</v>
      </c>
      <c r="B904" s="23">
        <f t="shared" si="131"/>
        <v>18</v>
      </c>
      <c r="C904" s="3" t="s">
        <v>1452</v>
      </c>
      <c r="D904" s="3" t="s">
        <v>366</v>
      </c>
      <c r="E904" s="6">
        <v>1984</v>
      </c>
      <c r="F904" s="6">
        <v>2012</v>
      </c>
      <c r="G904" s="6" t="s">
        <v>1456</v>
      </c>
      <c r="H904" s="6">
        <v>5</v>
      </c>
      <c r="I904" s="6">
        <v>2</v>
      </c>
      <c r="J904" s="29">
        <v>4407.8500000000004</v>
      </c>
      <c r="K904" s="29">
        <v>2926.4</v>
      </c>
      <c r="L904" s="29">
        <v>802.85</v>
      </c>
      <c r="M904" s="7">
        <v>176</v>
      </c>
      <c r="N904" s="1">
        <f t="shared" si="132"/>
        <v>17771005.9203768</v>
      </c>
      <c r="O904" s="29"/>
      <c r="P904" s="1">
        <v>14878178.660376798</v>
      </c>
      <c r="Q904" s="1"/>
      <c r="R904" s="1">
        <v>365658.8922</v>
      </c>
      <c r="S904" s="1">
        <v>2527168.3678000001</v>
      </c>
      <c r="T904" s="1"/>
      <c r="U904" s="1">
        <f t="shared" si="133"/>
        <v>4765.3029216000004</v>
      </c>
      <c r="V904" s="1">
        <f t="shared" si="133"/>
        <v>4765.3029216000004</v>
      </c>
      <c r="W904" s="8">
        <v>2021</v>
      </c>
      <c r="X904" s="107"/>
      <c r="AD904" s="28">
        <f>+'Прил 2 оконч'!E904-'Приложение №1'!N904</f>
        <v>0</v>
      </c>
    </row>
    <row r="905" spans="1:30" ht="15" customHeight="1" x14ac:dyDescent="0.25">
      <c r="A905" s="5">
        <f t="shared" si="130"/>
        <v>878</v>
      </c>
      <c r="B905" s="23">
        <f t="shared" si="131"/>
        <v>19</v>
      </c>
      <c r="C905" s="3" t="s">
        <v>1452</v>
      </c>
      <c r="D905" s="3" t="s">
        <v>735</v>
      </c>
      <c r="E905" s="6">
        <v>1988</v>
      </c>
      <c r="F905" s="6">
        <v>2016</v>
      </c>
      <c r="G905" s="6" t="s">
        <v>1456</v>
      </c>
      <c r="H905" s="6">
        <v>5</v>
      </c>
      <c r="I905" s="6">
        <v>2</v>
      </c>
      <c r="J905" s="29">
        <v>4465.5</v>
      </c>
      <c r="K905" s="29">
        <v>2917.5</v>
      </c>
      <c r="L905" s="29">
        <v>873</v>
      </c>
      <c r="M905" s="7">
        <v>169</v>
      </c>
      <c r="N905" s="1">
        <f t="shared" si="132"/>
        <v>40635058.08237657</v>
      </c>
      <c r="O905" s="29"/>
      <c r="P905" s="1">
        <v>25984512.302376568</v>
      </c>
      <c r="Q905" s="1"/>
      <c r="R905" s="1">
        <v>1517780.1569999999</v>
      </c>
      <c r="S905" s="1">
        <v>13132765.623</v>
      </c>
      <c r="T905" s="1"/>
      <c r="U905" s="1">
        <f t="shared" si="133"/>
        <v>10720.236929791998</v>
      </c>
      <c r="V905" s="1">
        <f t="shared" si="133"/>
        <v>10720.236929791998</v>
      </c>
      <c r="W905" s="8">
        <v>2021</v>
      </c>
      <c r="X905" s="107"/>
      <c r="AD905" s="28">
        <f>+'Прил 2 оконч'!E905-'Приложение №1'!N905</f>
        <v>0</v>
      </c>
    </row>
    <row r="906" spans="1:30" ht="15" customHeight="1" x14ac:dyDescent="0.25">
      <c r="A906" s="5">
        <f t="shared" si="130"/>
        <v>879</v>
      </c>
      <c r="B906" s="23">
        <f t="shared" si="131"/>
        <v>20</v>
      </c>
      <c r="C906" s="3" t="s">
        <v>1452</v>
      </c>
      <c r="D906" s="3" t="s">
        <v>367</v>
      </c>
      <c r="E906" s="6">
        <v>1987</v>
      </c>
      <c r="F906" s="6">
        <v>2016</v>
      </c>
      <c r="G906" s="6" t="s">
        <v>1456</v>
      </c>
      <c r="H906" s="6">
        <v>5</v>
      </c>
      <c r="I906" s="6">
        <v>2</v>
      </c>
      <c r="J906" s="29">
        <v>4414.46</v>
      </c>
      <c r="K906" s="29">
        <v>3063.1</v>
      </c>
      <c r="L906" s="29">
        <v>657.58</v>
      </c>
      <c r="M906" s="7">
        <v>189</v>
      </c>
      <c r="N906" s="1">
        <f t="shared" si="132"/>
        <v>26328386.425327532</v>
      </c>
      <c r="O906" s="29"/>
      <c r="P906" s="1">
        <v>18207762.43532753</v>
      </c>
      <c r="Q906" s="1"/>
      <c r="R906" s="1">
        <v>353246.77332000004</v>
      </c>
      <c r="S906" s="1">
        <v>7767377.2166800005</v>
      </c>
      <c r="T906" s="1"/>
      <c r="U906" s="1">
        <f t="shared" si="133"/>
        <v>7076.2297282559994</v>
      </c>
      <c r="V906" s="1">
        <f t="shared" si="133"/>
        <v>7076.2297282559994</v>
      </c>
      <c r="W906" s="8">
        <v>2021</v>
      </c>
      <c r="X906" s="107"/>
      <c r="AD906" s="28">
        <f>+'Прил 2 оконч'!E906-'Приложение №1'!N906</f>
        <v>0</v>
      </c>
    </row>
    <row r="907" spans="1:30" ht="15" customHeight="1" x14ac:dyDescent="0.25">
      <c r="A907" s="5">
        <f t="shared" si="130"/>
        <v>880</v>
      </c>
      <c r="B907" s="23">
        <f t="shared" si="131"/>
        <v>21</v>
      </c>
      <c r="C907" s="3" t="s">
        <v>1452</v>
      </c>
      <c r="D907" s="3" t="s">
        <v>736</v>
      </c>
      <c r="E907" s="6">
        <v>1988</v>
      </c>
      <c r="F907" s="6">
        <v>2016</v>
      </c>
      <c r="G907" s="6" t="s">
        <v>1456</v>
      </c>
      <c r="H907" s="6">
        <v>5</v>
      </c>
      <c r="I907" s="6">
        <v>2</v>
      </c>
      <c r="J907" s="29">
        <v>4366.2</v>
      </c>
      <c r="K907" s="29">
        <v>3049.7</v>
      </c>
      <c r="L907" s="29">
        <v>690.8</v>
      </c>
      <c r="M907" s="7">
        <v>194</v>
      </c>
      <c r="N907" s="1">
        <f t="shared" si="132"/>
        <v>32902312.260541573</v>
      </c>
      <c r="O907" s="29"/>
      <c r="P907" s="1">
        <v>22233944.550541572</v>
      </c>
      <c r="Q907" s="1"/>
      <c r="R907" s="1">
        <v>1571197.0466</v>
      </c>
      <c r="S907" s="1">
        <v>9097170.6634000018</v>
      </c>
      <c r="T907" s="1"/>
      <c r="U907" s="1">
        <f t="shared" si="133"/>
        <v>8796.233728256002</v>
      </c>
      <c r="V907" s="1">
        <f t="shared" si="133"/>
        <v>8796.233728256002</v>
      </c>
      <c r="W907" s="8">
        <v>2021</v>
      </c>
      <c r="X907" s="107"/>
      <c r="AD907" s="28">
        <f>+'Прил 2 оконч'!E907-'Приложение №1'!N907</f>
        <v>0</v>
      </c>
    </row>
    <row r="908" spans="1:30" ht="15" customHeight="1" x14ac:dyDescent="0.25">
      <c r="A908" s="5">
        <f t="shared" si="130"/>
        <v>881</v>
      </c>
      <c r="B908" s="23">
        <f t="shared" si="131"/>
        <v>22</v>
      </c>
      <c r="C908" s="3" t="s">
        <v>1452</v>
      </c>
      <c r="D908" s="3" t="s">
        <v>737</v>
      </c>
      <c r="E908" s="6">
        <v>1992</v>
      </c>
      <c r="F908" s="6">
        <v>2012</v>
      </c>
      <c r="G908" s="6" t="s">
        <v>1456</v>
      </c>
      <c r="H908" s="6">
        <v>9</v>
      </c>
      <c r="I908" s="6">
        <v>1</v>
      </c>
      <c r="J908" s="29">
        <v>2846</v>
      </c>
      <c r="K908" s="29">
        <v>2452.1999999999998</v>
      </c>
      <c r="L908" s="29">
        <v>0</v>
      </c>
      <c r="M908" s="7">
        <v>98</v>
      </c>
      <c r="N908" s="1">
        <f t="shared" si="132"/>
        <v>8864202.5160242114</v>
      </c>
      <c r="O908" s="29"/>
      <c r="P908" s="1">
        <v>4347551.7260242114</v>
      </c>
      <c r="Q908" s="1"/>
      <c r="R908" s="1">
        <v>1203232.75</v>
      </c>
      <c r="S908" s="1">
        <v>3313418.04</v>
      </c>
      <c r="T908" s="29"/>
      <c r="U908" s="1">
        <f t="shared" si="133"/>
        <v>3614.7959040960004</v>
      </c>
      <c r="V908" s="1">
        <f t="shared" si="133"/>
        <v>3614.7959040960004</v>
      </c>
      <c r="W908" s="8">
        <v>2021</v>
      </c>
      <c r="X908" s="107"/>
      <c r="AD908" s="28">
        <f>+'Прил 2 оконч'!E908-'Приложение №1'!N908</f>
        <v>0</v>
      </c>
    </row>
    <row r="909" spans="1:30" ht="15" customHeight="1" x14ac:dyDescent="0.25">
      <c r="A909" s="5">
        <f t="shared" si="130"/>
        <v>882</v>
      </c>
      <c r="B909" s="23">
        <f t="shared" si="131"/>
        <v>23</v>
      </c>
      <c r="C909" s="3" t="s">
        <v>1452</v>
      </c>
      <c r="D909" s="3" t="s">
        <v>374</v>
      </c>
      <c r="E909" s="6">
        <v>1992</v>
      </c>
      <c r="F909" s="6">
        <v>2010</v>
      </c>
      <c r="G909" s="6" t="s">
        <v>1456</v>
      </c>
      <c r="H909" s="6">
        <v>9</v>
      </c>
      <c r="I909" s="6">
        <v>2</v>
      </c>
      <c r="J909" s="29">
        <v>5843.5</v>
      </c>
      <c r="K909" s="29">
        <v>4914.5</v>
      </c>
      <c r="L909" s="29">
        <v>82.5</v>
      </c>
      <c r="M909" s="7">
        <v>159</v>
      </c>
      <c r="N909" s="1">
        <f t="shared" si="132"/>
        <v>26250402.799621727</v>
      </c>
      <c r="O909" s="29"/>
      <c r="P909" s="1">
        <v>11104322.099621728</v>
      </c>
      <c r="Q909" s="1"/>
      <c r="R909" s="1">
        <v>2471889.88</v>
      </c>
      <c r="S909" s="1">
        <v>12674190.82</v>
      </c>
      <c r="T909" s="29"/>
      <c r="U909" s="1">
        <f t="shared" si="133"/>
        <v>5253.2324994239998</v>
      </c>
      <c r="V909" s="1">
        <f t="shared" si="133"/>
        <v>5253.2324994239998</v>
      </c>
      <c r="W909" s="8">
        <v>2021</v>
      </c>
      <c r="X909" s="107"/>
      <c r="AD909" s="28">
        <f>+'Прил 2 оконч'!E909-'Приложение №1'!N909</f>
        <v>0</v>
      </c>
    </row>
    <row r="910" spans="1:30" ht="15" customHeight="1" x14ac:dyDescent="0.25">
      <c r="A910" s="5">
        <f t="shared" si="130"/>
        <v>883</v>
      </c>
      <c r="B910" s="23">
        <f t="shared" si="131"/>
        <v>24</v>
      </c>
      <c r="C910" s="3" t="s">
        <v>1452</v>
      </c>
      <c r="D910" s="3" t="s">
        <v>377</v>
      </c>
      <c r="E910" s="6">
        <v>1985</v>
      </c>
      <c r="F910" s="6">
        <v>2017</v>
      </c>
      <c r="G910" s="6" t="s">
        <v>1456</v>
      </c>
      <c r="H910" s="6">
        <v>9</v>
      </c>
      <c r="I910" s="6">
        <v>3</v>
      </c>
      <c r="J910" s="29">
        <v>6554</v>
      </c>
      <c r="K910" s="29">
        <v>5458.5</v>
      </c>
      <c r="L910" s="29">
        <v>187.3</v>
      </c>
      <c r="M910" s="7">
        <v>259</v>
      </c>
      <c r="N910" s="1">
        <f t="shared" si="132"/>
        <v>18227182.57694456</v>
      </c>
      <c r="O910" s="29"/>
      <c r="P910" s="1">
        <v>12768366.228944561</v>
      </c>
      <c r="Q910" s="1"/>
      <c r="R910" s="1">
        <v>618611.53800000006</v>
      </c>
      <c r="S910" s="1">
        <v>4840204.8099999996</v>
      </c>
      <c r="T910" s="29"/>
      <c r="U910" s="1">
        <f t="shared" si="133"/>
        <v>3228.4499232960006</v>
      </c>
      <c r="V910" s="1">
        <f t="shared" si="133"/>
        <v>3228.4499232960006</v>
      </c>
      <c r="W910" s="8">
        <v>2021</v>
      </c>
      <c r="X910" s="107"/>
      <c r="AD910" s="28">
        <f>+'Прил 2 оконч'!E910-'Приложение №1'!N910</f>
        <v>0</v>
      </c>
    </row>
    <row r="911" spans="1:30" ht="15" customHeight="1" x14ac:dyDescent="0.25">
      <c r="A911" s="5">
        <f t="shared" si="130"/>
        <v>884</v>
      </c>
      <c r="B911" s="23">
        <f t="shared" si="131"/>
        <v>25</v>
      </c>
      <c r="C911" s="3" t="s">
        <v>1452</v>
      </c>
      <c r="D911" s="3" t="s">
        <v>378</v>
      </c>
      <c r="E911" s="6">
        <v>1985</v>
      </c>
      <c r="F911" s="6">
        <v>2016</v>
      </c>
      <c r="G911" s="6" t="s">
        <v>1456</v>
      </c>
      <c r="H911" s="6">
        <v>9</v>
      </c>
      <c r="I911" s="6">
        <v>3</v>
      </c>
      <c r="J911" s="29">
        <v>6649.6</v>
      </c>
      <c r="K911" s="29">
        <v>5301.1</v>
      </c>
      <c r="L911" s="29">
        <v>281.3</v>
      </c>
      <c r="M911" s="7">
        <v>229</v>
      </c>
      <c r="N911" s="1">
        <f t="shared" si="132"/>
        <v>18022498.851807594</v>
      </c>
      <c r="O911" s="29"/>
      <c r="P911" s="1">
        <v>12621404.823807593</v>
      </c>
      <c r="Q911" s="1"/>
      <c r="R911" s="1">
        <v>618820.63800000004</v>
      </c>
      <c r="S911" s="1">
        <v>4782273.3899999997</v>
      </c>
      <c r="T911" s="29"/>
      <c r="U911" s="1">
        <f t="shared" si="133"/>
        <v>3228.4499232960002</v>
      </c>
      <c r="V911" s="1">
        <f t="shared" si="133"/>
        <v>3228.4499232960002</v>
      </c>
      <c r="W911" s="8">
        <v>2021</v>
      </c>
      <c r="X911" s="107"/>
      <c r="AD911" s="28">
        <f>+'Прил 2 оконч'!E911-'Приложение №1'!N911</f>
        <v>0</v>
      </c>
    </row>
    <row r="912" spans="1:30" ht="15" customHeight="1" x14ac:dyDescent="0.25">
      <c r="A912" s="5">
        <f t="shared" si="130"/>
        <v>885</v>
      </c>
      <c r="B912" s="23">
        <f t="shared" si="131"/>
        <v>26</v>
      </c>
      <c r="C912" s="3" t="s">
        <v>1452</v>
      </c>
      <c r="D912" s="3" t="s">
        <v>738</v>
      </c>
      <c r="E912" s="6">
        <v>1989</v>
      </c>
      <c r="F912" s="6">
        <v>2017</v>
      </c>
      <c r="G912" s="6" t="s">
        <v>1456</v>
      </c>
      <c r="H912" s="6">
        <v>9</v>
      </c>
      <c r="I912" s="6">
        <v>1</v>
      </c>
      <c r="J912" s="29">
        <v>3218.6</v>
      </c>
      <c r="K912" s="29">
        <v>2704.3</v>
      </c>
      <c r="L912" s="29">
        <v>14.9</v>
      </c>
      <c r="M912" s="7">
        <v>85</v>
      </c>
      <c r="N912" s="1">
        <f t="shared" si="132"/>
        <v>8439412.6733140238</v>
      </c>
      <c r="O912" s="29"/>
      <c r="P912" s="1">
        <v>5263000.8433140237</v>
      </c>
      <c r="Q912" s="1"/>
      <c r="R912" s="1">
        <v>1345802.6939999999</v>
      </c>
      <c r="S912" s="1">
        <v>1830609.1360000002</v>
      </c>
      <c r="T912" s="29"/>
      <c r="U912" s="1">
        <f t="shared" si="133"/>
        <v>3103.6380822720002</v>
      </c>
      <c r="V912" s="1">
        <f t="shared" si="133"/>
        <v>3103.6380822720002</v>
      </c>
      <c r="W912" s="8">
        <v>2021</v>
      </c>
      <c r="X912" s="107"/>
      <c r="AD912" s="28">
        <f>+'Прил 2 оконч'!E912-'Приложение №1'!N912</f>
        <v>0</v>
      </c>
    </row>
    <row r="913" spans="1:30" ht="15" customHeight="1" x14ac:dyDescent="0.25">
      <c r="A913" s="5">
        <f t="shared" si="130"/>
        <v>886</v>
      </c>
      <c r="B913" s="23">
        <f t="shared" si="131"/>
        <v>27</v>
      </c>
      <c r="C913" s="3" t="s">
        <v>1452</v>
      </c>
      <c r="D913" s="3" t="s">
        <v>739</v>
      </c>
      <c r="E913" s="6">
        <v>1988</v>
      </c>
      <c r="F913" s="6">
        <v>2017</v>
      </c>
      <c r="G913" s="6" t="s">
        <v>1456</v>
      </c>
      <c r="H913" s="6">
        <v>9</v>
      </c>
      <c r="I913" s="6">
        <v>3</v>
      </c>
      <c r="J913" s="29">
        <v>9001.1</v>
      </c>
      <c r="K913" s="29">
        <v>6702.9</v>
      </c>
      <c r="L913" s="29">
        <v>479.9</v>
      </c>
      <c r="M913" s="7">
        <v>267</v>
      </c>
      <c r="N913" s="1">
        <f t="shared" si="132"/>
        <v>13740458.275814399</v>
      </c>
      <c r="O913" s="29"/>
      <c r="P913" s="1">
        <v>10017132.6458144</v>
      </c>
      <c r="Q913" s="1"/>
      <c r="R913" s="1">
        <v>3498192.6240000003</v>
      </c>
      <c r="S913" s="1">
        <v>225133.00599999959</v>
      </c>
      <c r="T913" s="29"/>
      <c r="U913" s="1">
        <f t="shared" si="133"/>
        <v>1912.966848</v>
      </c>
      <c r="V913" s="1">
        <f t="shared" si="133"/>
        <v>1912.966848</v>
      </c>
      <c r="W913" s="8">
        <v>2021</v>
      </c>
      <c r="X913" s="107"/>
      <c r="AD913" s="28">
        <f>+'Прил 2 оконч'!E913-'Приложение №1'!N913</f>
        <v>0</v>
      </c>
    </row>
    <row r="914" spans="1:30" ht="15" customHeight="1" x14ac:dyDescent="0.25">
      <c r="A914" s="5">
        <f t="shared" si="130"/>
        <v>887</v>
      </c>
      <c r="B914" s="23">
        <f t="shared" si="131"/>
        <v>28</v>
      </c>
      <c r="C914" s="3" t="s">
        <v>1452</v>
      </c>
      <c r="D914" s="3" t="s">
        <v>740</v>
      </c>
      <c r="E914" s="6">
        <v>1989</v>
      </c>
      <c r="F914" s="6">
        <v>2017</v>
      </c>
      <c r="G914" s="6" t="s">
        <v>1456</v>
      </c>
      <c r="H914" s="6">
        <v>10</v>
      </c>
      <c r="I914" s="6">
        <v>1</v>
      </c>
      <c r="J914" s="29">
        <v>3504.6</v>
      </c>
      <c r="K914" s="29">
        <v>2935.3</v>
      </c>
      <c r="L914" s="29">
        <v>77.7</v>
      </c>
      <c r="M914" s="7">
        <v>99</v>
      </c>
      <c r="N914" s="1">
        <f t="shared" si="132"/>
        <v>9414818.5287536643</v>
      </c>
      <c r="O914" s="29"/>
      <c r="P914" s="1">
        <v>5024921.1587536642</v>
      </c>
      <c r="Q914" s="1"/>
      <c r="R914" s="1">
        <v>1417617.102</v>
      </c>
      <c r="S914" s="1">
        <v>2972280.2680000002</v>
      </c>
      <c r="T914" s="29"/>
      <c r="U914" s="1">
        <f t="shared" si="133"/>
        <v>3124.732336128</v>
      </c>
      <c r="V914" s="1">
        <f t="shared" si="133"/>
        <v>3124.732336128</v>
      </c>
      <c r="W914" s="8">
        <v>2021</v>
      </c>
      <c r="X914" s="107"/>
      <c r="AD914" s="28">
        <f>+'Прил 2 оконч'!E914-'Приложение №1'!N914</f>
        <v>0</v>
      </c>
    </row>
    <row r="915" spans="1:30" ht="15" customHeight="1" x14ac:dyDescent="0.25">
      <c r="A915" s="5">
        <f t="shared" si="130"/>
        <v>888</v>
      </c>
      <c r="B915" s="23">
        <f t="shared" si="131"/>
        <v>29</v>
      </c>
      <c r="C915" s="3" t="s">
        <v>1452</v>
      </c>
      <c r="D915" s="3" t="s">
        <v>741</v>
      </c>
      <c r="E915" s="6">
        <v>1989</v>
      </c>
      <c r="F915" s="6">
        <v>2017</v>
      </c>
      <c r="G915" s="6" t="s">
        <v>1456</v>
      </c>
      <c r="H915" s="6">
        <v>9</v>
      </c>
      <c r="I915" s="6">
        <v>2</v>
      </c>
      <c r="J915" s="29">
        <v>8100</v>
      </c>
      <c r="K915" s="29">
        <v>6351.1</v>
      </c>
      <c r="L915" s="29">
        <v>398</v>
      </c>
      <c r="M915" s="7">
        <v>224</v>
      </c>
      <c r="N915" s="1">
        <f t="shared" si="132"/>
        <v>12910804.5538368</v>
      </c>
      <c r="O915" s="29"/>
      <c r="P915" s="1">
        <v>9412294.6438368</v>
      </c>
      <c r="Q915" s="1"/>
      <c r="R915" s="1">
        <v>3223378.5</v>
      </c>
      <c r="S915" s="1">
        <v>275131.41000000015</v>
      </c>
      <c r="T915" s="29"/>
      <c r="U915" s="1">
        <f t="shared" si="133"/>
        <v>1912.966848</v>
      </c>
      <c r="V915" s="1">
        <f t="shared" si="133"/>
        <v>1912.966848</v>
      </c>
      <c r="W915" s="8">
        <v>2021</v>
      </c>
      <c r="X915" s="107"/>
      <c r="AD915" s="28">
        <f>+'Прил 2 оконч'!E915-'Приложение №1'!N915</f>
        <v>0</v>
      </c>
    </row>
    <row r="916" spans="1:30" ht="15" customHeight="1" x14ac:dyDescent="0.25">
      <c r="A916" s="5">
        <f t="shared" si="130"/>
        <v>889</v>
      </c>
      <c r="B916" s="23">
        <f t="shared" si="131"/>
        <v>30</v>
      </c>
      <c r="C916" s="3" t="s">
        <v>1452</v>
      </c>
      <c r="D916" s="3" t="s">
        <v>383</v>
      </c>
      <c r="E916" s="6">
        <v>1987</v>
      </c>
      <c r="F916" s="6">
        <v>2016</v>
      </c>
      <c r="G916" s="6" t="s">
        <v>1456</v>
      </c>
      <c r="H916" s="6">
        <v>5</v>
      </c>
      <c r="I916" s="6">
        <v>4</v>
      </c>
      <c r="J916" s="29">
        <v>5812.1</v>
      </c>
      <c r="K916" s="29">
        <v>4766.6000000000004</v>
      </c>
      <c r="L916" s="29">
        <v>87</v>
      </c>
      <c r="M916" s="7">
        <v>201</v>
      </c>
      <c r="N916" s="1">
        <f t="shared" si="132"/>
        <v>23128874.260277756</v>
      </c>
      <c r="O916" s="29"/>
      <c r="P916" s="1">
        <v>19363874.230277758</v>
      </c>
      <c r="Q916" s="1"/>
      <c r="R916" s="1">
        <v>398617.48919999995</v>
      </c>
      <c r="S916" s="1">
        <v>3366382.5407999996</v>
      </c>
      <c r="T916" s="1"/>
      <c r="U916" s="1">
        <f t="shared" si="133"/>
        <v>4765.3029215999986</v>
      </c>
      <c r="V916" s="1">
        <f t="shared" si="133"/>
        <v>4765.3029215999986</v>
      </c>
      <c r="W916" s="8">
        <v>2021</v>
      </c>
      <c r="X916" s="107"/>
      <c r="AD916" s="28">
        <f>+'Прил 2 оконч'!E916-'Приложение №1'!N916</f>
        <v>0</v>
      </c>
    </row>
    <row r="917" spans="1:30" ht="15" customHeight="1" x14ac:dyDescent="0.25">
      <c r="A917" s="5">
        <f t="shared" si="130"/>
        <v>890</v>
      </c>
      <c r="B917" s="23">
        <f t="shared" si="131"/>
        <v>31</v>
      </c>
      <c r="C917" s="3" t="s">
        <v>1452</v>
      </c>
      <c r="D917" s="3" t="s">
        <v>742</v>
      </c>
      <c r="E917" s="6">
        <v>1989</v>
      </c>
      <c r="F917" s="6">
        <v>2017</v>
      </c>
      <c r="G917" s="6" t="s">
        <v>1456</v>
      </c>
      <c r="H917" s="6">
        <v>10</v>
      </c>
      <c r="I917" s="6">
        <v>1</v>
      </c>
      <c r="J917" s="29">
        <v>3554.9</v>
      </c>
      <c r="K917" s="29">
        <v>3056.5</v>
      </c>
      <c r="L917" s="29">
        <v>0</v>
      </c>
      <c r="M917" s="7">
        <v>113</v>
      </c>
      <c r="N917" s="1">
        <f t="shared" si="132"/>
        <v>9550744.3853752334</v>
      </c>
      <c r="O917" s="29"/>
      <c r="P917" s="1">
        <v>5097468.1386253545</v>
      </c>
      <c r="Q917" s="1"/>
      <c r="R917" s="1">
        <v>1434461.38</v>
      </c>
      <c r="S917" s="1">
        <v>3018814.866749879</v>
      </c>
      <c r="T917" s="29"/>
      <c r="U917" s="1">
        <f t="shared" si="133"/>
        <v>3124.7323361280005</v>
      </c>
      <c r="V917" s="1">
        <f t="shared" si="133"/>
        <v>3124.7323361280005</v>
      </c>
      <c r="W917" s="8">
        <v>2021</v>
      </c>
      <c r="X917" s="107"/>
      <c r="AD917" s="28">
        <f>+'Прил 2 оконч'!E917-'Приложение №1'!N917</f>
        <v>0</v>
      </c>
    </row>
    <row r="918" spans="1:30" ht="15" customHeight="1" x14ac:dyDescent="0.25">
      <c r="A918" s="5">
        <f t="shared" si="130"/>
        <v>891</v>
      </c>
      <c r="B918" s="23">
        <f t="shared" si="131"/>
        <v>32</v>
      </c>
      <c r="C918" s="3" t="s">
        <v>1452</v>
      </c>
      <c r="D918" s="3" t="s">
        <v>743</v>
      </c>
      <c r="E918" s="6">
        <v>1989</v>
      </c>
      <c r="F918" s="6">
        <v>2017</v>
      </c>
      <c r="G918" s="6" t="s">
        <v>1456</v>
      </c>
      <c r="H918" s="6">
        <v>10</v>
      </c>
      <c r="I918" s="6">
        <v>3</v>
      </c>
      <c r="J918" s="29">
        <v>13433.4</v>
      </c>
      <c r="K918" s="29">
        <v>11146.3</v>
      </c>
      <c r="L918" s="29">
        <v>62.3</v>
      </c>
      <c r="M918" s="7">
        <v>430</v>
      </c>
      <c r="N918" s="1">
        <f t="shared" si="132"/>
        <v>43741967.271764487</v>
      </c>
      <c r="O918" s="29"/>
      <c r="P918" s="1">
        <v>16784814.40176449</v>
      </c>
      <c r="Q918" s="1"/>
      <c r="R918" s="1">
        <v>5318019.8780000005</v>
      </c>
      <c r="S918" s="1">
        <v>21639132.991999999</v>
      </c>
      <c r="T918" s="29"/>
      <c r="U918" s="1">
        <f t="shared" si="133"/>
        <v>3902.5362018240007</v>
      </c>
      <c r="V918" s="1">
        <f t="shared" si="133"/>
        <v>3902.5362018240007</v>
      </c>
      <c r="W918" s="8">
        <v>2021</v>
      </c>
      <c r="X918" s="107"/>
      <c r="AD918" s="28">
        <f>+'Прил 2 оконч'!E918-'Приложение №1'!N918</f>
        <v>0</v>
      </c>
    </row>
    <row r="919" spans="1:30" ht="15" customHeight="1" x14ac:dyDescent="0.25">
      <c r="A919" s="5">
        <f t="shared" si="130"/>
        <v>892</v>
      </c>
      <c r="B919" s="23">
        <f t="shared" si="131"/>
        <v>33</v>
      </c>
      <c r="C919" s="3" t="s">
        <v>1452</v>
      </c>
      <c r="D919" s="3" t="s">
        <v>386</v>
      </c>
      <c r="E919" s="6">
        <v>1992</v>
      </c>
      <c r="F919" s="6">
        <v>2012</v>
      </c>
      <c r="G919" s="6" t="s">
        <v>1456</v>
      </c>
      <c r="H919" s="6">
        <v>9</v>
      </c>
      <c r="I919" s="6">
        <v>1</v>
      </c>
      <c r="J919" s="29">
        <v>2875.6</v>
      </c>
      <c r="K919" s="29">
        <v>2101</v>
      </c>
      <c r="L919" s="29">
        <v>375.5</v>
      </c>
      <c r="M919" s="7">
        <v>65</v>
      </c>
      <c r="N919" s="1">
        <f t="shared" si="132"/>
        <v>8952042.0564937461</v>
      </c>
      <c r="O919" s="29"/>
      <c r="P919" s="1">
        <v>4390633.6664937465</v>
      </c>
      <c r="Q919" s="1"/>
      <c r="R919" s="1">
        <v>1193097.74</v>
      </c>
      <c r="S919" s="1">
        <v>3368310.6499999994</v>
      </c>
      <c r="T919" s="29"/>
      <c r="U919" s="1">
        <f t="shared" si="133"/>
        <v>3614.7959040960009</v>
      </c>
      <c r="V919" s="1">
        <f t="shared" si="133"/>
        <v>3614.7959040960009</v>
      </c>
      <c r="W919" s="8">
        <v>2021</v>
      </c>
      <c r="X919" s="107"/>
      <c r="AD919" s="28">
        <f>+'Прил 2 оконч'!E919-'Приложение №1'!N919</f>
        <v>0</v>
      </c>
    </row>
    <row r="920" spans="1:30" ht="15" customHeight="1" x14ac:dyDescent="0.25">
      <c r="A920" s="5">
        <f t="shared" si="130"/>
        <v>893</v>
      </c>
      <c r="B920" s="23">
        <f t="shared" si="131"/>
        <v>34</v>
      </c>
      <c r="C920" s="3" t="s">
        <v>1452</v>
      </c>
      <c r="D920" s="3" t="s">
        <v>746</v>
      </c>
      <c r="E920" s="6">
        <v>1988</v>
      </c>
      <c r="F920" s="6">
        <v>2017</v>
      </c>
      <c r="G920" s="6" t="s">
        <v>1456</v>
      </c>
      <c r="H920" s="6">
        <v>10</v>
      </c>
      <c r="I920" s="6">
        <v>5</v>
      </c>
      <c r="J920" s="29">
        <v>13694.1</v>
      </c>
      <c r="K920" s="29">
        <v>10630.6</v>
      </c>
      <c r="L920" s="29">
        <v>159.5</v>
      </c>
      <c r="M920" s="7">
        <v>398</v>
      </c>
      <c r="N920" s="1">
        <f t="shared" si="132"/>
        <v>62749859.457905948</v>
      </c>
      <c r="O920" s="29"/>
      <c r="P920" s="1">
        <v>31205986.167905945</v>
      </c>
      <c r="Q920" s="1"/>
      <c r="R920" s="1">
        <v>4982553.2300000004</v>
      </c>
      <c r="S920" s="1">
        <v>26561320.059999999</v>
      </c>
      <c r="T920" s="29"/>
      <c r="U920" s="1">
        <f t="shared" si="133"/>
        <v>5815.5030498240003</v>
      </c>
      <c r="V920" s="1">
        <f t="shared" si="133"/>
        <v>5815.5030498240003</v>
      </c>
      <c r="W920" s="8">
        <v>2021</v>
      </c>
      <c r="X920" s="107"/>
      <c r="AD920" s="28">
        <f>+'Прил 2 оконч'!E920-'Приложение №1'!N920</f>
        <v>0</v>
      </c>
    </row>
    <row r="921" spans="1:30" ht="15" customHeight="1" x14ac:dyDescent="0.25">
      <c r="A921" s="5">
        <f t="shared" si="130"/>
        <v>894</v>
      </c>
      <c r="B921" s="23">
        <f t="shared" si="131"/>
        <v>35</v>
      </c>
      <c r="C921" s="3" t="s">
        <v>1452</v>
      </c>
      <c r="D921" s="3" t="s">
        <v>747</v>
      </c>
      <c r="E921" s="6">
        <v>1990</v>
      </c>
      <c r="F921" s="6">
        <v>2017</v>
      </c>
      <c r="G921" s="6" t="s">
        <v>1456</v>
      </c>
      <c r="H921" s="6">
        <v>10</v>
      </c>
      <c r="I921" s="6">
        <v>3</v>
      </c>
      <c r="J921" s="29">
        <v>9593.2999999999993</v>
      </c>
      <c r="K921" s="29">
        <v>8243.6</v>
      </c>
      <c r="L921" s="29">
        <v>0</v>
      </c>
      <c r="M921" s="7">
        <v>290</v>
      </c>
      <c r="N921" s="1">
        <f t="shared" si="132"/>
        <v>59075280.940424494</v>
      </c>
      <c r="O921" s="29"/>
      <c r="P921" s="1">
        <v>29815433.570424493</v>
      </c>
      <c r="Q921" s="1"/>
      <c r="R921" s="1">
        <v>3817212.19</v>
      </c>
      <c r="S921" s="1">
        <v>25442635.18</v>
      </c>
      <c r="T921" s="29"/>
      <c r="U921" s="1">
        <f t="shared" si="133"/>
        <v>7166.1993474240007</v>
      </c>
      <c r="V921" s="1">
        <f t="shared" si="133"/>
        <v>7166.1993474240007</v>
      </c>
      <c r="W921" s="8">
        <v>2021</v>
      </c>
      <c r="X921" s="107"/>
      <c r="AD921" s="28">
        <f>+'Прил 2 оконч'!E921-'Приложение №1'!N921</f>
        <v>0</v>
      </c>
    </row>
    <row r="922" spans="1:30" ht="15" customHeight="1" x14ac:dyDescent="0.25">
      <c r="A922" s="5">
        <f t="shared" si="130"/>
        <v>895</v>
      </c>
      <c r="B922" s="23">
        <f t="shared" si="131"/>
        <v>36</v>
      </c>
      <c r="C922" s="3" t="s">
        <v>1452</v>
      </c>
      <c r="D922" s="3" t="s">
        <v>748</v>
      </c>
      <c r="E922" s="6">
        <v>1990</v>
      </c>
      <c r="F922" s="6">
        <v>2017</v>
      </c>
      <c r="G922" s="6" t="s">
        <v>1456</v>
      </c>
      <c r="H922" s="6">
        <v>9</v>
      </c>
      <c r="I922" s="6">
        <v>2</v>
      </c>
      <c r="J922" s="29">
        <v>9044.7000000000007</v>
      </c>
      <c r="K922" s="29">
        <v>7767.9</v>
      </c>
      <c r="L922" s="29">
        <v>0</v>
      </c>
      <c r="M922" s="7">
        <v>294</v>
      </c>
      <c r="N922" s="1">
        <f t="shared" si="132"/>
        <v>55666319.910854891</v>
      </c>
      <c r="O922" s="29"/>
      <c r="P922" s="1">
        <v>28094922.900854893</v>
      </c>
      <c r="Q922" s="1"/>
      <c r="R922" s="1">
        <v>3612871.28</v>
      </c>
      <c r="S922" s="1">
        <v>23958525.729999997</v>
      </c>
      <c r="T922" s="29"/>
      <c r="U922" s="1">
        <f t="shared" si="133"/>
        <v>7166.1993474240007</v>
      </c>
      <c r="V922" s="1">
        <f t="shared" si="133"/>
        <v>7166.1993474240007</v>
      </c>
      <c r="W922" s="8">
        <v>2021</v>
      </c>
      <c r="X922" s="107"/>
      <c r="AD922" s="28">
        <f>+'Прил 2 оконч'!E922-'Приложение №1'!N922</f>
        <v>0</v>
      </c>
    </row>
    <row r="923" spans="1:30" ht="15" customHeight="1" x14ac:dyDescent="0.25">
      <c r="A923" s="5">
        <f t="shared" si="130"/>
        <v>896</v>
      </c>
      <c r="B923" s="23">
        <f t="shared" si="131"/>
        <v>37</v>
      </c>
      <c r="C923" s="3" t="s">
        <v>1452</v>
      </c>
      <c r="D923" s="3" t="s">
        <v>749</v>
      </c>
      <c r="E923" s="6">
        <v>1990</v>
      </c>
      <c r="F923" s="6">
        <v>2017</v>
      </c>
      <c r="G923" s="6" t="s">
        <v>1456</v>
      </c>
      <c r="H923" s="6">
        <v>9</v>
      </c>
      <c r="I923" s="6">
        <v>1</v>
      </c>
      <c r="J923" s="29">
        <v>4527.8</v>
      </c>
      <c r="K923" s="29">
        <v>3877.5</v>
      </c>
      <c r="L923" s="29">
        <v>0</v>
      </c>
      <c r="M923" s="7">
        <v>153</v>
      </c>
      <c r="N923" s="1">
        <f t="shared" si="132"/>
        <v>27786937.969636556</v>
      </c>
      <c r="O923" s="29"/>
      <c r="P923" s="1">
        <v>14108769.969636556</v>
      </c>
      <c r="Q923" s="1"/>
      <c r="R923" s="1">
        <v>1884688.59</v>
      </c>
      <c r="S923" s="1">
        <v>11793479.41</v>
      </c>
      <c r="T923" s="29"/>
      <c r="U923" s="1">
        <f t="shared" si="133"/>
        <v>7166.1993474239989</v>
      </c>
      <c r="V923" s="1">
        <f t="shared" si="133"/>
        <v>7166.1993474239989</v>
      </c>
      <c r="W923" s="8">
        <v>2021</v>
      </c>
      <c r="X923" s="107"/>
      <c r="AD923" s="28">
        <f>+'Прил 2 оконч'!E923-'Приложение №1'!N923</f>
        <v>0</v>
      </c>
    </row>
    <row r="924" spans="1:30" ht="15" customHeight="1" x14ac:dyDescent="0.25">
      <c r="A924" s="5">
        <f t="shared" si="130"/>
        <v>897</v>
      </c>
      <c r="B924" s="23">
        <f t="shared" si="131"/>
        <v>38</v>
      </c>
      <c r="C924" s="3" t="s">
        <v>1452</v>
      </c>
      <c r="D924" s="3" t="s">
        <v>750</v>
      </c>
      <c r="E924" s="6">
        <v>1990</v>
      </c>
      <c r="F924" s="6">
        <v>2017</v>
      </c>
      <c r="G924" s="6" t="s">
        <v>1456</v>
      </c>
      <c r="H924" s="6">
        <v>10</v>
      </c>
      <c r="I924" s="6">
        <v>1</v>
      </c>
      <c r="J924" s="29">
        <v>3578</v>
      </c>
      <c r="K924" s="29">
        <v>3068.1</v>
      </c>
      <c r="L924" s="29">
        <v>0</v>
      </c>
      <c r="M924" s="7">
        <v>111</v>
      </c>
      <c r="N924" s="1">
        <f t="shared" si="132"/>
        <v>16117442.631482774</v>
      </c>
      <c r="O924" s="29"/>
      <c r="P924" s="1">
        <v>6817924.8814827744</v>
      </c>
      <c r="Q924" s="1"/>
      <c r="R924" s="1">
        <v>1523814.85</v>
      </c>
      <c r="S924" s="1">
        <v>7775702.9000000004</v>
      </c>
      <c r="T924" s="29"/>
      <c r="U924" s="1">
        <f t="shared" si="133"/>
        <v>5253.2324994239998</v>
      </c>
      <c r="V924" s="1">
        <f t="shared" si="133"/>
        <v>5253.2324994239998</v>
      </c>
      <c r="W924" s="8">
        <v>2021</v>
      </c>
      <c r="X924" s="107"/>
      <c r="AD924" s="28">
        <f>+'Прил 2 оконч'!E924-'Приложение №1'!N924</f>
        <v>0</v>
      </c>
    </row>
    <row r="925" spans="1:30" ht="15" customHeight="1" x14ac:dyDescent="0.25">
      <c r="A925" s="5">
        <f t="shared" si="130"/>
        <v>898</v>
      </c>
      <c r="B925" s="23">
        <f t="shared" si="131"/>
        <v>39</v>
      </c>
      <c r="C925" s="3" t="s">
        <v>1452</v>
      </c>
      <c r="D925" s="3" t="s">
        <v>751</v>
      </c>
      <c r="E925" s="6">
        <v>1990</v>
      </c>
      <c r="F925" s="6">
        <v>2017</v>
      </c>
      <c r="G925" s="6" t="s">
        <v>1456</v>
      </c>
      <c r="H925" s="6">
        <v>10</v>
      </c>
      <c r="I925" s="6">
        <v>1</v>
      </c>
      <c r="J925" s="29">
        <v>3562.9</v>
      </c>
      <c r="K925" s="29">
        <v>3046.6</v>
      </c>
      <c r="L925" s="29">
        <v>0</v>
      </c>
      <c r="M925" s="7">
        <v>121</v>
      </c>
      <c r="N925" s="1">
        <f t="shared" si="132"/>
        <v>21832542.931861956</v>
      </c>
      <c r="O925" s="29"/>
      <c r="P925" s="1">
        <v>11018935.901861956</v>
      </c>
      <c r="Q925" s="1"/>
      <c r="R925" s="1">
        <v>1402320.0699999998</v>
      </c>
      <c r="S925" s="1">
        <v>9411286.959999999</v>
      </c>
      <c r="T925" s="29"/>
      <c r="U925" s="1">
        <f t="shared" si="133"/>
        <v>7166.1993474239989</v>
      </c>
      <c r="V925" s="1">
        <f t="shared" si="133"/>
        <v>7166.1993474239989</v>
      </c>
      <c r="W925" s="8">
        <v>2021</v>
      </c>
      <c r="X925" s="107"/>
      <c r="AD925" s="28">
        <f>+'Прил 2 оконч'!E925-'Приложение №1'!N925</f>
        <v>0</v>
      </c>
    </row>
    <row r="926" spans="1:30" ht="15" customHeight="1" x14ac:dyDescent="0.25">
      <c r="A926" s="5">
        <f t="shared" si="130"/>
        <v>899</v>
      </c>
      <c r="B926" s="23">
        <f t="shared" si="131"/>
        <v>40</v>
      </c>
      <c r="C926" s="3" t="s">
        <v>1452</v>
      </c>
      <c r="D926" s="3" t="s">
        <v>752</v>
      </c>
      <c r="E926" s="6">
        <v>1990</v>
      </c>
      <c r="F926" s="6">
        <v>2017</v>
      </c>
      <c r="G926" s="6" t="s">
        <v>1456</v>
      </c>
      <c r="H926" s="6">
        <v>9</v>
      </c>
      <c r="I926" s="6">
        <v>1</v>
      </c>
      <c r="J926" s="29">
        <v>3197.5</v>
      </c>
      <c r="K926" s="29">
        <v>2618.1999999999998</v>
      </c>
      <c r="L926" s="29">
        <v>120.6</v>
      </c>
      <c r="M926" s="7">
        <v>94</v>
      </c>
      <c r="N926" s="1">
        <f t="shared" si="132"/>
        <v>19626786.772724856</v>
      </c>
      <c r="O926" s="29"/>
      <c r="P926" s="1">
        <v>9980846.7527248561</v>
      </c>
      <c r="Q926" s="1"/>
      <c r="R926" s="1">
        <v>1338091.426</v>
      </c>
      <c r="S926" s="1">
        <v>8307848.5939999996</v>
      </c>
      <c r="T926" s="29"/>
      <c r="U926" s="1">
        <f t="shared" si="133"/>
        <v>7166.1993474240026</v>
      </c>
      <c r="V926" s="1">
        <f t="shared" si="133"/>
        <v>7166.1993474240026</v>
      </c>
      <c r="W926" s="8">
        <v>2021</v>
      </c>
      <c r="X926" s="107"/>
      <c r="AD926" s="28">
        <f>+'Прил 2 оконч'!E926-'Приложение №1'!N926</f>
        <v>0</v>
      </c>
    </row>
    <row r="927" spans="1:30" ht="15" customHeight="1" x14ac:dyDescent="0.25">
      <c r="A927" s="5">
        <f t="shared" si="130"/>
        <v>900</v>
      </c>
      <c r="B927" s="23">
        <f t="shared" si="131"/>
        <v>41</v>
      </c>
      <c r="C927" s="3" t="s">
        <v>1452</v>
      </c>
      <c r="D927" s="3" t="s">
        <v>83</v>
      </c>
      <c r="E927" s="6">
        <v>1990</v>
      </c>
      <c r="F927" s="6">
        <v>2017</v>
      </c>
      <c r="G927" s="6" t="s">
        <v>1456</v>
      </c>
      <c r="H927" s="6">
        <v>9</v>
      </c>
      <c r="I927" s="6">
        <v>1</v>
      </c>
      <c r="J927" s="29">
        <v>3216.7</v>
      </c>
      <c r="K927" s="29">
        <v>3437.8</v>
      </c>
      <c r="L927" s="29">
        <v>0</v>
      </c>
      <c r="M927" s="7">
        <v>101</v>
      </c>
      <c r="N927" s="1">
        <f t="shared" si="132"/>
        <v>15264572.541393431</v>
      </c>
      <c r="O927" s="29"/>
      <c r="P927" s="1">
        <v>5766583.3613934321</v>
      </c>
      <c r="Q927" s="1"/>
      <c r="R927" s="1">
        <v>368188.38</v>
      </c>
      <c r="S927" s="1">
        <v>9129800.7999999989</v>
      </c>
      <c r="T927" s="29"/>
      <c r="U927" s="1">
        <f t="shared" si="133"/>
        <v>4440.2154114240011</v>
      </c>
      <c r="V927" s="1">
        <f t="shared" si="133"/>
        <v>4440.2154114240011</v>
      </c>
      <c r="W927" s="8">
        <v>2021</v>
      </c>
      <c r="X927" s="107"/>
      <c r="AD927" s="28">
        <f>+'Прил 2 оконч'!E927-'Приложение №1'!N927</f>
        <v>0</v>
      </c>
    </row>
    <row r="928" spans="1:30" ht="15" customHeight="1" x14ac:dyDescent="0.25">
      <c r="A928" s="5">
        <f t="shared" si="130"/>
        <v>901</v>
      </c>
      <c r="B928" s="23">
        <f t="shared" si="131"/>
        <v>42</v>
      </c>
      <c r="C928" s="3" t="s">
        <v>1452</v>
      </c>
      <c r="D928" s="3" t="s">
        <v>753</v>
      </c>
      <c r="E928" s="6">
        <v>1990</v>
      </c>
      <c r="F928" s="6">
        <v>2017</v>
      </c>
      <c r="G928" s="6" t="s">
        <v>1456</v>
      </c>
      <c r="H928" s="6">
        <v>9</v>
      </c>
      <c r="I928" s="6">
        <v>1</v>
      </c>
      <c r="J928" s="29">
        <v>3238.8</v>
      </c>
      <c r="K928" s="29">
        <v>2708.2</v>
      </c>
      <c r="L928" s="29">
        <v>76</v>
      </c>
      <c r="M928" s="7">
        <v>79</v>
      </c>
      <c r="N928" s="1">
        <f t="shared" si="132"/>
        <v>19952132.223097902</v>
      </c>
      <c r="O928" s="29"/>
      <c r="P928" s="1">
        <v>10069888.173097901</v>
      </c>
      <c r="Q928" s="1"/>
      <c r="R928" s="1">
        <v>1311639.03</v>
      </c>
      <c r="S928" s="1">
        <v>8570605.0200000014</v>
      </c>
      <c r="T928" s="29"/>
      <c r="U928" s="1">
        <f t="shared" si="133"/>
        <v>7166.1993474240007</v>
      </c>
      <c r="V928" s="1">
        <f t="shared" si="133"/>
        <v>7166.1993474240007</v>
      </c>
      <c r="W928" s="8">
        <v>2021</v>
      </c>
      <c r="X928" s="107"/>
      <c r="AD928" s="28">
        <f>+'Прил 2 оконч'!E928-'Приложение №1'!N928</f>
        <v>0</v>
      </c>
    </row>
    <row r="929" spans="1:30" ht="15" customHeight="1" x14ac:dyDescent="0.25">
      <c r="A929" s="5">
        <f t="shared" si="130"/>
        <v>902</v>
      </c>
      <c r="B929" s="23">
        <f t="shared" si="131"/>
        <v>43</v>
      </c>
      <c r="C929" s="3" t="s">
        <v>1452</v>
      </c>
      <c r="D929" s="3" t="s">
        <v>754</v>
      </c>
      <c r="E929" s="6">
        <v>1988</v>
      </c>
      <c r="F929" s="6">
        <v>2016</v>
      </c>
      <c r="G929" s="6" t="s">
        <v>1456</v>
      </c>
      <c r="H929" s="6">
        <v>5</v>
      </c>
      <c r="I929" s="6">
        <v>6</v>
      </c>
      <c r="J929" s="29">
        <v>5149.1000000000004</v>
      </c>
      <c r="K929" s="29">
        <v>4753.8</v>
      </c>
      <c r="L929" s="29">
        <v>0</v>
      </c>
      <c r="M929" s="7">
        <v>197</v>
      </c>
      <c r="N929" s="1">
        <f t="shared" si="132"/>
        <v>22653297.02870208</v>
      </c>
      <c r="O929" s="29"/>
      <c r="P929" s="1">
        <v>18965713.13870208</v>
      </c>
      <c r="Q929" s="1"/>
      <c r="R929" s="1">
        <v>1697036.6416000002</v>
      </c>
      <c r="S929" s="1">
        <v>1990547.2483999999</v>
      </c>
      <c r="T929" s="1"/>
      <c r="U929" s="1">
        <f t="shared" si="133"/>
        <v>4765.3029215999995</v>
      </c>
      <c r="V929" s="1">
        <f t="shared" si="133"/>
        <v>4765.3029215999995</v>
      </c>
      <c r="W929" s="8">
        <v>2021</v>
      </c>
      <c r="X929" s="107"/>
      <c r="AD929" s="28">
        <f>+'Прил 2 оконч'!E929-'Приложение №1'!N929</f>
        <v>0</v>
      </c>
    </row>
    <row r="930" spans="1:30" ht="15" customHeight="1" x14ac:dyDescent="0.25">
      <c r="A930" s="5">
        <f t="shared" si="130"/>
        <v>903</v>
      </c>
      <c r="B930" s="23">
        <f t="shared" si="131"/>
        <v>44</v>
      </c>
      <c r="C930" s="3" t="s">
        <v>1452</v>
      </c>
      <c r="D930" s="3" t="s">
        <v>755</v>
      </c>
      <c r="E930" s="6">
        <v>1990</v>
      </c>
      <c r="F930" s="6">
        <v>2017</v>
      </c>
      <c r="G930" s="6" t="s">
        <v>1456</v>
      </c>
      <c r="H930" s="6">
        <v>9</v>
      </c>
      <c r="I930" s="6">
        <v>3</v>
      </c>
      <c r="J930" s="29">
        <v>11742.1</v>
      </c>
      <c r="K930" s="29">
        <v>9820.7000000000007</v>
      </c>
      <c r="L930" s="29">
        <v>76.7</v>
      </c>
      <c r="M930" s="7">
        <v>390</v>
      </c>
      <c r="N930" s="1">
        <f t="shared" si="132"/>
        <v>27730325.654428553</v>
      </c>
      <c r="O930" s="29"/>
      <c r="P930" s="1">
        <v>12155257.194428552</v>
      </c>
      <c r="Q930" s="1"/>
      <c r="R930" s="1">
        <v>4550658.7319999998</v>
      </c>
      <c r="S930" s="1">
        <v>11024409.728</v>
      </c>
      <c r="T930" s="29"/>
      <c r="U930" s="1">
        <f t="shared" si="133"/>
        <v>2801.7788160959999</v>
      </c>
      <c r="V930" s="1">
        <f t="shared" si="133"/>
        <v>2801.7788160959999</v>
      </c>
      <c r="W930" s="8">
        <v>2021</v>
      </c>
      <c r="X930" s="107"/>
      <c r="AD930" s="28">
        <f>+'Прил 2 оконч'!E930-'Приложение №1'!N930</f>
        <v>0</v>
      </c>
    </row>
    <row r="931" spans="1:30" ht="15" customHeight="1" x14ac:dyDescent="0.25">
      <c r="A931" s="5">
        <f t="shared" si="130"/>
        <v>904</v>
      </c>
      <c r="B931" s="23">
        <f t="shared" si="131"/>
        <v>45</v>
      </c>
      <c r="C931" s="3" t="s">
        <v>1453</v>
      </c>
      <c r="D931" s="3" t="s">
        <v>388</v>
      </c>
      <c r="E931" s="6">
        <v>1988</v>
      </c>
      <c r="F931" s="6">
        <v>2009</v>
      </c>
      <c r="G931" s="6" t="s">
        <v>1456</v>
      </c>
      <c r="H931" s="6">
        <v>5</v>
      </c>
      <c r="I931" s="6">
        <v>6</v>
      </c>
      <c r="J931" s="29">
        <v>5149.1000000000004</v>
      </c>
      <c r="K931" s="29">
        <v>4602.7</v>
      </c>
      <c r="L931" s="29">
        <v>0</v>
      </c>
      <c r="M931" s="7">
        <v>195</v>
      </c>
      <c r="N931" s="1">
        <f t="shared" si="132"/>
        <v>10241656.06211205</v>
      </c>
      <c r="O931" s="29"/>
      <c r="P931" s="1">
        <v>10174769.122112049</v>
      </c>
      <c r="Q931" s="1"/>
      <c r="R931" s="1">
        <v>66886.940000001341</v>
      </c>
      <c r="S931" s="1"/>
      <c r="T931" s="1"/>
      <c r="U931" s="1">
        <f t="shared" si="133"/>
        <v>2225.1409090560001</v>
      </c>
      <c r="V931" s="1">
        <f t="shared" si="133"/>
        <v>2225.1409090560001</v>
      </c>
      <c r="W931" s="8">
        <v>2021</v>
      </c>
      <c r="X931" s="107"/>
      <c r="AD931" s="28">
        <f>+'Прил 2 оконч'!E931-'Приложение №1'!N931</f>
        <v>0</v>
      </c>
    </row>
    <row r="932" spans="1:30" ht="15" customHeight="1" x14ac:dyDescent="0.25">
      <c r="A932" s="5">
        <f t="shared" si="130"/>
        <v>905</v>
      </c>
      <c r="B932" s="23">
        <f t="shared" si="131"/>
        <v>46</v>
      </c>
      <c r="C932" s="3" t="s">
        <v>1452</v>
      </c>
      <c r="D932" s="3" t="s">
        <v>756</v>
      </c>
      <c r="E932" s="6">
        <v>1994</v>
      </c>
      <c r="F932" s="6">
        <v>2017</v>
      </c>
      <c r="G932" s="6" t="s">
        <v>1456</v>
      </c>
      <c r="H932" s="6">
        <v>10</v>
      </c>
      <c r="I932" s="6">
        <v>1</v>
      </c>
      <c r="J932" s="29">
        <v>3265.2</v>
      </c>
      <c r="K932" s="29">
        <v>2805.8</v>
      </c>
      <c r="L932" s="29">
        <v>0</v>
      </c>
      <c r="M932" s="7">
        <v>90</v>
      </c>
      <c r="N932" s="1">
        <f t="shared" si="132"/>
        <v>3340785.3491203776</v>
      </c>
      <c r="O932" s="29"/>
      <c r="P932" s="1">
        <v>1437551.2791203777</v>
      </c>
      <c r="Q932" s="1"/>
      <c r="R932" s="1">
        <v>1391606.8399999999</v>
      </c>
      <c r="S932" s="1">
        <v>511627.23</v>
      </c>
      <c r="T932" s="29"/>
      <c r="U932" s="1">
        <f t="shared" si="133"/>
        <v>1190.671234272</v>
      </c>
      <c r="V932" s="1">
        <f t="shared" si="133"/>
        <v>1190.671234272</v>
      </c>
      <c r="W932" s="8">
        <v>2021</v>
      </c>
      <c r="X932" s="107"/>
      <c r="AD932" s="28">
        <f>+'Прил 2 оконч'!E932-'Приложение №1'!N932</f>
        <v>0</v>
      </c>
    </row>
    <row r="933" spans="1:30" ht="15" customHeight="1" x14ac:dyDescent="0.25">
      <c r="A933" s="5">
        <f t="shared" si="130"/>
        <v>906</v>
      </c>
      <c r="B933" s="23">
        <f t="shared" si="131"/>
        <v>47</v>
      </c>
      <c r="C933" s="3" t="s">
        <v>1452</v>
      </c>
      <c r="D933" s="3" t="s">
        <v>757</v>
      </c>
      <c r="E933" s="6">
        <v>1989</v>
      </c>
      <c r="F933" s="6">
        <v>2017</v>
      </c>
      <c r="G933" s="6" t="s">
        <v>1456</v>
      </c>
      <c r="H933" s="6">
        <v>10</v>
      </c>
      <c r="I933" s="6">
        <v>1</v>
      </c>
      <c r="J933" s="29">
        <v>3562.9</v>
      </c>
      <c r="K933" s="29">
        <v>3064.4</v>
      </c>
      <c r="L933" s="29">
        <v>0</v>
      </c>
      <c r="M933" s="7">
        <v>120</v>
      </c>
      <c r="N933" s="1">
        <f t="shared" si="132"/>
        <v>21469720.476183783</v>
      </c>
      <c r="O933" s="29"/>
      <c r="P933" s="1">
        <v>10520055.546183784</v>
      </c>
      <c r="Q933" s="1"/>
      <c r="R933" s="1">
        <v>1431583.34</v>
      </c>
      <c r="S933" s="1">
        <v>9518081.5899999999</v>
      </c>
      <c r="T933" s="29"/>
      <c r="U933" s="1">
        <f t="shared" si="133"/>
        <v>7006.1742840960005</v>
      </c>
      <c r="V933" s="1">
        <f t="shared" si="133"/>
        <v>7006.1742840960005</v>
      </c>
      <c r="W933" s="8">
        <v>2021</v>
      </c>
      <c r="X933" s="107"/>
      <c r="AD933" s="28">
        <f>+'Прил 2 оконч'!E933-'Приложение №1'!N933</f>
        <v>0</v>
      </c>
    </row>
    <row r="934" spans="1:30" ht="15" customHeight="1" x14ac:dyDescent="0.25">
      <c r="A934" s="5">
        <f t="shared" si="130"/>
        <v>907</v>
      </c>
      <c r="B934" s="23">
        <f t="shared" si="131"/>
        <v>48</v>
      </c>
      <c r="C934" s="3" t="s">
        <v>1452</v>
      </c>
      <c r="D934" s="3" t="s">
        <v>759</v>
      </c>
      <c r="E934" s="6">
        <v>1988</v>
      </c>
      <c r="F934" s="6">
        <v>2017</v>
      </c>
      <c r="G934" s="6" t="s">
        <v>1456</v>
      </c>
      <c r="H934" s="6">
        <v>10</v>
      </c>
      <c r="I934" s="6">
        <v>5</v>
      </c>
      <c r="J934" s="29">
        <v>13585.2</v>
      </c>
      <c r="K934" s="29">
        <v>10629.5</v>
      </c>
      <c r="L934" s="29">
        <v>88.5</v>
      </c>
      <c r="M934" s="7">
        <v>462</v>
      </c>
      <c r="N934" s="1">
        <f t="shared" si="132"/>
        <v>20503178.676864002</v>
      </c>
      <c r="O934" s="29"/>
      <c r="P934" s="1">
        <v>14947322.456864003</v>
      </c>
      <c r="Q934" s="1"/>
      <c r="R934" s="1">
        <v>4911784.9800000004</v>
      </c>
      <c r="S934" s="1">
        <v>644071.23999999929</v>
      </c>
      <c r="T934" s="29"/>
      <c r="U934" s="1">
        <f t="shared" si="133"/>
        <v>1912.9668480000003</v>
      </c>
      <c r="V934" s="1">
        <f t="shared" si="133"/>
        <v>1912.9668480000003</v>
      </c>
      <c r="W934" s="8">
        <v>2021</v>
      </c>
      <c r="X934" s="107"/>
      <c r="AD934" s="28">
        <f>+'Прил 2 оконч'!E934-'Приложение №1'!N934</f>
        <v>0</v>
      </c>
    </row>
    <row r="935" spans="1:30" ht="15" customHeight="1" x14ac:dyDescent="0.25">
      <c r="A935" s="5">
        <f t="shared" si="130"/>
        <v>908</v>
      </c>
      <c r="B935" s="23">
        <f t="shared" si="131"/>
        <v>49</v>
      </c>
      <c r="C935" s="3" t="s">
        <v>1452</v>
      </c>
      <c r="D935" s="3" t="s">
        <v>87</v>
      </c>
      <c r="E935" s="6">
        <v>1994</v>
      </c>
      <c r="F935" s="6">
        <v>1994</v>
      </c>
      <c r="G935" s="6" t="s">
        <v>1456</v>
      </c>
      <c r="H935" s="6">
        <v>10</v>
      </c>
      <c r="I935" s="6">
        <v>1</v>
      </c>
      <c r="J935" s="29">
        <v>3200.9</v>
      </c>
      <c r="K935" s="29">
        <v>2754.1</v>
      </c>
      <c r="L935" s="29">
        <v>0</v>
      </c>
      <c r="M935" s="7">
        <v>107</v>
      </c>
      <c r="N935" s="1">
        <f t="shared" si="132"/>
        <v>19454250.558480944</v>
      </c>
      <c r="O935" s="29"/>
      <c r="P935" s="1">
        <v>12220493.678480946</v>
      </c>
      <c r="Q935" s="1"/>
      <c r="R935" s="1"/>
      <c r="S935" s="1">
        <v>7233756.879999999</v>
      </c>
      <c r="T935" s="29"/>
      <c r="U935" s="1">
        <f t="shared" si="133"/>
        <v>7063.7415338880019</v>
      </c>
      <c r="V935" s="1">
        <f t="shared" si="133"/>
        <v>7063.7415338880019</v>
      </c>
      <c r="W935" s="8">
        <v>2021</v>
      </c>
      <c r="X935" s="107"/>
      <c r="AD935" s="28">
        <f>+'Прил 2 оконч'!E935-'Приложение №1'!N935</f>
        <v>0</v>
      </c>
    </row>
    <row r="936" spans="1:30" ht="15" customHeight="1" x14ac:dyDescent="0.25">
      <c r="A936" s="5">
        <f t="shared" si="130"/>
        <v>909</v>
      </c>
      <c r="B936" s="23">
        <f t="shared" si="131"/>
        <v>50</v>
      </c>
      <c r="C936" s="3" t="s">
        <v>1452</v>
      </c>
      <c r="D936" s="3" t="s">
        <v>761</v>
      </c>
      <c r="E936" s="6">
        <v>1995</v>
      </c>
      <c r="F936" s="6">
        <v>2010</v>
      </c>
      <c r="G936" s="49" t="s">
        <v>62</v>
      </c>
      <c r="H936" s="6">
        <v>9</v>
      </c>
      <c r="I936" s="6">
        <v>1</v>
      </c>
      <c r="J936" s="29">
        <v>2996.5</v>
      </c>
      <c r="K936" s="29">
        <v>2483</v>
      </c>
      <c r="L936" s="29">
        <v>76.599999999999994</v>
      </c>
      <c r="M936" s="7">
        <v>83</v>
      </c>
      <c r="N936" s="1">
        <f t="shared" si="132"/>
        <v>13446173.905525668</v>
      </c>
      <c r="O936" s="29"/>
      <c r="P936" s="1">
        <v>5871732.7855256665</v>
      </c>
      <c r="Q936" s="1"/>
      <c r="R936" s="1">
        <v>1121541.0060000001</v>
      </c>
      <c r="S936" s="1">
        <v>6452900.114000001</v>
      </c>
      <c r="T936" s="29"/>
      <c r="U936" s="1">
        <f t="shared" si="133"/>
        <v>5253.2324994239989</v>
      </c>
      <c r="V936" s="1">
        <f t="shared" si="133"/>
        <v>5253.2324994239989</v>
      </c>
      <c r="W936" s="8">
        <v>2021</v>
      </c>
      <c r="X936" s="107"/>
      <c r="AD936" s="28">
        <f>+'Прил 2 оконч'!E936-'Приложение №1'!N936</f>
        <v>0</v>
      </c>
    </row>
    <row r="937" spans="1:30" ht="15" customHeight="1" x14ac:dyDescent="0.25">
      <c r="A937" s="5">
        <f t="shared" si="130"/>
        <v>910</v>
      </c>
      <c r="B937" s="23">
        <f t="shared" si="131"/>
        <v>51</v>
      </c>
      <c r="C937" s="3" t="s">
        <v>1452</v>
      </c>
      <c r="D937" s="3" t="s">
        <v>768</v>
      </c>
      <c r="E937" s="6">
        <v>1983</v>
      </c>
      <c r="F937" s="6">
        <v>2008</v>
      </c>
      <c r="G937" s="6" t="s">
        <v>1456</v>
      </c>
      <c r="H937" s="6">
        <v>5</v>
      </c>
      <c r="I937" s="6">
        <v>3</v>
      </c>
      <c r="J937" s="29">
        <v>5146.9399999999996</v>
      </c>
      <c r="K937" s="29">
        <v>4326.6000000000004</v>
      </c>
      <c r="L937" s="29">
        <v>0</v>
      </c>
      <c r="M937" s="7">
        <v>197</v>
      </c>
      <c r="N937" s="1">
        <f t="shared" si="132"/>
        <v>38187844.389634863</v>
      </c>
      <c r="O937" s="29"/>
      <c r="P937" s="1">
        <v>24260807.389634863</v>
      </c>
      <c r="Q937" s="1"/>
      <c r="R937" s="1">
        <v>1606610.8412000001</v>
      </c>
      <c r="S937" s="1">
        <v>12320426.158799997</v>
      </c>
      <c r="T937" s="1"/>
      <c r="U937" s="1">
        <f t="shared" si="133"/>
        <v>8826.2941777919987</v>
      </c>
      <c r="V937" s="1">
        <f t="shared" si="133"/>
        <v>8826.2941777919987</v>
      </c>
      <c r="W937" s="8">
        <v>2021</v>
      </c>
      <c r="X937" s="107"/>
      <c r="AD937" s="28">
        <f>+'Прил 2 оконч'!E937-'Приложение №1'!N937</f>
        <v>0</v>
      </c>
    </row>
    <row r="938" spans="1:30" ht="15" customHeight="1" x14ac:dyDescent="0.25">
      <c r="A938" s="5">
        <f t="shared" si="130"/>
        <v>911</v>
      </c>
      <c r="B938" s="23">
        <f t="shared" si="131"/>
        <v>52</v>
      </c>
      <c r="C938" s="3" t="s">
        <v>1452</v>
      </c>
      <c r="D938" s="3" t="s">
        <v>410</v>
      </c>
      <c r="E938" s="6">
        <v>1985</v>
      </c>
      <c r="F938" s="6">
        <v>2008</v>
      </c>
      <c r="G938" s="6" t="s">
        <v>1456</v>
      </c>
      <c r="H938" s="6">
        <v>5</v>
      </c>
      <c r="I938" s="6">
        <v>5</v>
      </c>
      <c r="J938" s="29">
        <v>7124.7</v>
      </c>
      <c r="K938" s="29">
        <v>5719.3</v>
      </c>
      <c r="L938" s="29">
        <v>219.2</v>
      </c>
      <c r="M938" s="7">
        <v>248</v>
      </c>
      <c r="N938" s="1">
        <f t="shared" si="132"/>
        <v>30311487.044534598</v>
      </c>
      <c r="O938" s="29"/>
      <c r="P938" s="1">
        <v>12951071.874534598</v>
      </c>
      <c r="Q938" s="1"/>
      <c r="R938" s="1">
        <v>496815.55139999994</v>
      </c>
      <c r="S938" s="1">
        <v>16863599.6186</v>
      </c>
      <c r="T938" s="1"/>
      <c r="U938" s="1">
        <f t="shared" si="133"/>
        <v>5104.2328945920008</v>
      </c>
      <c r="V938" s="1">
        <f t="shared" si="133"/>
        <v>5104.2328945920008</v>
      </c>
      <c r="W938" s="8">
        <v>2021</v>
      </c>
      <c r="X938" s="107"/>
      <c r="AD938" s="28">
        <f>+'Прил 2 оконч'!E938-'Приложение №1'!N938</f>
        <v>0</v>
      </c>
    </row>
    <row r="939" spans="1:30" ht="15" customHeight="1" x14ac:dyDescent="0.25">
      <c r="A939" s="5">
        <f t="shared" si="130"/>
        <v>912</v>
      </c>
      <c r="B939" s="23">
        <f t="shared" si="131"/>
        <v>53</v>
      </c>
      <c r="C939" s="3" t="s">
        <v>1452</v>
      </c>
      <c r="D939" s="3" t="s">
        <v>414</v>
      </c>
      <c r="E939" s="6">
        <v>1986</v>
      </c>
      <c r="F939" s="6">
        <v>2016</v>
      </c>
      <c r="G939" s="6" t="s">
        <v>1456</v>
      </c>
      <c r="H939" s="6">
        <v>5</v>
      </c>
      <c r="I939" s="6">
        <v>4</v>
      </c>
      <c r="J939" s="29">
        <v>5735.9</v>
      </c>
      <c r="K939" s="29">
        <v>4521.8999999999996</v>
      </c>
      <c r="L939" s="29">
        <v>320</v>
      </c>
      <c r="M939" s="7">
        <v>186</v>
      </c>
      <c r="N939" s="1">
        <f t="shared" si="132"/>
        <v>4209077.6456601601</v>
      </c>
      <c r="O939" s="29"/>
      <c r="P939" s="1">
        <v>1934882.2056601597</v>
      </c>
      <c r="Q939" s="1"/>
      <c r="R939" s="1">
        <v>1930517.1658000001</v>
      </c>
      <c r="S939" s="1">
        <v>343678.27420000033</v>
      </c>
      <c r="T939" s="1"/>
      <c r="U939" s="1">
        <f t="shared" si="133"/>
        <v>869.30288640000003</v>
      </c>
      <c r="V939" s="1">
        <f t="shared" si="133"/>
        <v>869.30288640000003</v>
      </c>
      <c r="W939" s="8">
        <v>2021</v>
      </c>
      <c r="X939" s="107"/>
      <c r="AD939" s="28">
        <f>+'Прил 2 оконч'!E939-'Приложение №1'!N939</f>
        <v>0</v>
      </c>
    </row>
    <row r="940" spans="1:30" ht="15" customHeight="1" x14ac:dyDescent="0.25">
      <c r="A940" s="5">
        <f t="shared" si="130"/>
        <v>913</v>
      </c>
      <c r="B940" s="23">
        <f t="shared" si="131"/>
        <v>54</v>
      </c>
      <c r="C940" s="3" t="s">
        <v>1452</v>
      </c>
      <c r="D940" s="3" t="s">
        <v>416</v>
      </c>
      <c r="E940" s="6">
        <v>1979</v>
      </c>
      <c r="F940" s="6">
        <v>2015</v>
      </c>
      <c r="G940" s="6" t="s">
        <v>1456</v>
      </c>
      <c r="H940" s="6">
        <v>5</v>
      </c>
      <c r="I940" s="6">
        <v>4</v>
      </c>
      <c r="J940" s="29">
        <v>4063.4</v>
      </c>
      <c r="K940" s="29">
        <v>3702.9</v>
      </c>
      <c r="L940" s="29">
        <v>122.3</v>
      </c>
      <c r="M940" s="7">
        <v>192</v>
      </c>
      <c r="N940" s="1">
        <f t="shared" si="132"/>
        <v>14237628.820496641</v>
      </c>
      <c r="O940" s="29"/>
      <c r="P940" s="1">
        <v>11762187.555496641</v>
      </c>
      <c r="Q940" s="1"/>
      <c r="R940" s="1">
        <v>318492.19500000001</v>
      </c>
      <c r="S940" s="1">
        <v>2156949.0699999998</v>
      </c>
      <c r="T940" s="1"/>
      <c r="U940" s="1">
        <f t="shared" si="133"/>
        <v>3722.0612832000002</v>
      </c>
      <c r="V940" s="1">
        <f t="shared" si="133"/>
        <v>3722.0612832000002</v>
      </c>
      <c r="W940" s="8">
        <v>2021</v>
      </c>
      <c r="X940" s="107"/>
      <c r="AD940" s="28">
        <f>+'Прил 2 оконч'!E940-'Приложение №1'!N940</f>
        <v>0</v>
      </c>
    </row>
    <row r="941" spans="1:30" ht="15" customHeight="1" x14ac:dyDescent="0.25">
      <c r="A941" s="5">
        <f t="shared" si="130"/>
        <v>914</v>
      </c>
      <c r="B941" s="23">
        <f t="shared" si="131"/>
        <v>55</v>
      </c>
      <c r="C941" s="3" t="s">
        <v>1452</v>
      </c>
      <c r="D941" s="3" t="s">
        <v>422</v>
      </c>
      <c r="E941" s="6">
        <v>1992</v>
      </c>
      <c r="F941" s="6">
        <v>2012</v>
      </c>
      <c r="G941" s="6" t="s">
        <v>1456</v>
      </c>
      <c r="H941" s="6">
        <v>9</v>
      </c>
      <c r="I941" s="6">
        <v>2</v>
      </c>
      <c r="J941" s="29">
        <v>6461</v>
      </c>
      <c r="K941" s="29">
        <v>5607.7</v>
      </c>
      <c r="L941" s="29">
        <v>0</v>
      </c>
      <c r="M941" s="7">
        <v>222</v>
      </c>
      <c r="N941" s="1">
        <f t="shared" si="132"/>
        <v>20270690.991399135</v>
      </c>
      <c r="O941" s="29"/>
      <c r="P941" s="1">
        <v>13831191.641399138</v>
      </c>
      <c r="Q941" s="1"/>
      <c r="R941" s="1">
        <v>2550305.04</v>
      </c>
      <c r="S941" s="1">
        <v>3889194.31</v>
      </c>
      <c r="T941" s="29"/>
      <c r="U941" s="1">
        <f t="shared" ref="U941:V987" si="134">$N941/($K941+$L941)</f>
        <v>3614.7959040959995</v>
      </c>
      <c r="V941" s="1">
        <f t="shared" si="134"/>
        <v>3614.7959040959995</v>
      </c>
      <c r="W941" s="8">
        <v>2021</v>
      </c>
      <c r="X941" s="107"/>
      <c r="AD941" s="28">
        <f>+'Прил 2 оконч'!E941-'Приложение №1'!N941</f>
        <v>0</v>
      </c>
    </row>
    <row r="942" spans="1:30" ht="15" customHeight="1" x14ac:dyDescent="0.25">
      <c r="A942" s="5">
        <f t="shared" si="130"/>
        <v>915</v>
      </c>
      <c r="B942" s="23">
        <f t="shared" si="131"/>
        <v>56</v>
      </c>
      <c r="C942" s="3" t="s">
        <v>1452</v>
      </c>
      <c r="D942" s="3" t="s">
        <v>92</v>
      </c>
      <c r="E942" s="6">
        <v>1992</v>
      </c>
      <c r="F942" s="6">
        <v>2017</v>
      </c>
      <c r="G942" s="6" t="s">
        <v>1456</v>
      </c>
      <c r="H942" s="6">
        <v>9</v>
      </c>
      <c r="I942" s="6">
        <v>2</v>
      </c>
      <c r="J942" s="29">
        <v>6450</v>
      </c>
      <c r="K942" s="29">
        <v>5553.9</v>
      </c>
      <c r="L942" s="29">
        <v>35.6</v>
      </c>
      <c r="M942" s="7">
        <v>215</v>
      </c>
      <c r="N942" s="1">
        <f t="shared" si="132"/>
        <v>39482783.303666979</v>
      </c>
      <c r="O942" s="29"/>
      <c r="P942" s="1">
        <v>17659630.273666978</v>
      </c>
      <c r="Q942" s="1"/>
      <c r="R942" s="1">
        <v>601286.22599999991</v>
      </c>
      <c r="S942" s="1">
        <v>21221866.804000001</v>
      </c>
      <c r="T942" s="29"/>
      <c r="U942" s="1">
        <f t="shared" si="134"/>
        <v>7063.741533888001</v>
      </c>
      <c r="V942" s="1">
        <f t="shared" si="134"/>
        <v>7063.741533888001</v>
      </c>
      <c r="W942" s="8">
        <v>2021</v>
      </c>
      <c r="X942" s="107"/>
      <c r="AD942" s="28">
        <f>+'Прил 2 оконч'!E942-'Приложение №1'!N942</f>
        <v>0</v>
      </c>
    </row>
    <row r="943" spans="1:30" ht="15" customHeight="1" x14ac:dyDescent="0.25">
      <c r="A943" s="5">
        <f t="shared" si="130"/>
        <v>916</v>
      </c>
      <c r="B943" s="23">
        <f t="shared" si="131"/>
        <v>57</v>
      </c>
      <c r="C943" s="3" t="s">
        <v>1452</v>
      </c>
      <c r="D943" s="3" t="s">
        <v>423</v>
      </c>
      <c r="E943" s="6">
        <v>1996</v>
      </c>
      <c r="F943" s="6">
        <v>1996</v>
      </c>
      <c r="G943" s="6" t="s">
        <v>50</v>
      </c>
      <c r="H943" s="6">
        <v>3</v>
      </c>
      <c r="I943" s="6">
        <v>2</v>
      </c>
      <c r="J943" s="29">
        <v>1216.0999999999999</v>
      </c>
      <c r="K943" s="29">
        <v>889.8</v>
      </c>
      <c r="L943" s="29">
        <v>166.2</v>
      </c>
      <c r="M943" s="7">
        <v>29</v>
      </c>
      <c r="N943" s="1">
        <f t="shared" si="132"/>
        <v>16135637.759999998</v>
      </c>
      <c r="O943" s="29"/>
      <c r="P943" s="1">
        <v>12556691.499999998</v>
      </c>
      <c r="Q943" s="1"/>
      <c r="R943" s="1">
        <v>98609.540399999983</v>
      </c>
      <c r="S943" s="1">
        <v>3480336.7196</v>
      </c>
      <c r="T943" s="1"/>
      <c r="U943" s="1">
        <f t="shared" si="134"/>
        <v>15279.959999999997</v>
      </c>
      <c r="V943" s="1">
        <f t="shared" si="134"/>
        <v>15279.959999999997</v>
      </c>
      <c r="W943" s="8">
        <v>2021</v>
      </c>
      <c r="X943" s="107"/>
      <c r="AD943" s="28">
        <f>+'Прил 2 оконч'!E943-'Приложение №1'!N943</f>
        <v>0</v>
      </c>
    </row>
    <row r="944" spans="1:30" ht="15" customHeight="1" x14ac:dyDescent="0.25">
      <c r="A944" s="5">
        <f t="shared" si="130"/>
        <v>917</v>
      </c>
      <c r="B944" s="23">
        <f t="shared" si="131"/>
        <v>58</v>
      </c>
      <c r="C944" s="3" t="s">
        <v>1452</v>
      </c>
      <c r="D944" s="3" t="s">
        <v>771</v>
      </c>
      <c r="E944" s="6">
        <v>1992</v>
      </c>
      <c r="F944" s="6">
        <v>1992</v>
      </c>
      <c r="G944" s="6" t="s">
        <v>50</v>
      </c>
      <c r="H944" s="6">
        <v>2</v>
      </c>
      <c r="I944" s="6">
        <v>8</v>
      </c>
      <c r="J944" s="29">
        <v>962.7</v>
      </c>
      <c r="K944" s="29">
        <v>962.7</v>
      </c>
      <c r="L944" s="29">
        <v>0</v>
      </c>
      <c r="M944" s="7">
        <v>42</v>
      </c>
      <c r="N944" s="1">
        <f t="shared" si="132"/>
        <v>20215689.170000002</v>
      </c>
      <c r="O944" s="29"/>
      <c r="P944" s="1">
        <v>17080581.039999999</v>
      </c>
      <c r="Q944" s="1"/>
      <c r="R944" s="1">
        <v>393723.61139999999</v>
      </c>
      <c r="S944" s="1">
        <v>2741384.5186000005</v>
      </c>
      <c r="T944" s="1"/>
      <c r="U944" s="1">
        <f t="shared" si="134"/>
        <v>20998.950005193728</v>
      </c>
      <c r="V944" s="1">
        <f t="shared" si="134"/>
        <v>20998.950005193728</v>
      </c>
      <c r="W944" s="8">
        <v>2021</v>
      </c>
      <c r="X944" s="107"/>
      <c r="AD944" s="28">
        <f>+'Прил 2 оконч'!E944-'Приложение №1'!N944</f>
        <v>0</v>
      </c>
    </row>
    <row r="945" spans="1:30" ht="15" customHeight="1" x14ac:dyDescent="0.25">
      <c r="A945" s="5">
        <f t="shared" si="130"/>
        <v>918</v>
      </c>
      <c r="B945" s="23">
        <f t="shared" si="131"/>
        <v>59</v>
      </c>
      <c r="C945" s="3" t="s">
        <v>1452</v>
      </c>
      <c r="D945" s="3" t="s">
        <v>773</v>
      </c>
      <c r="E945" s="6">
        <v>1984</v>
      </c>
      <c r="F945" s="6">
        <v>2016</v>
      </c>
      <c r="G945" s="6" t="s">
        <v>1456</v>
      </c>
      <c r="H945" s="6">
        <v>5</v>
      </c>
      <c r="I945" s="6">
        <v>4</v>
      </c>
      <c r="J945" s="29">
        <v>5766.1</v>
      </c>
      <c r="K945" s="29">
        <v>4833</v>
      </c>
      <c r="L945" s="29">
        <v>0</v>
      </c>
      <c r="M945" s="7">
        <v>186</v>
      </c>
      <c r="N945" s="1">
        <f t="shared" si="132"/>
        <v>33258616.608594127</v>
      </c>
      <c r="O945" s="29"/>
      <c r="P945" s="1">
        <v>18237155.57859413</v>
      </c>
      <c r="Q945" s="1"/>
      <c r="R945" s="1">
        <v>1702376.176</v>
      </c>
      <c r="S945" s="1">
        <v>13319084.853999998</v>
      </c>
      <c r="T945" s="1"/>
      <c r="U945" s="1">
        <f t="shared" si="134"/>
        <v>6881.5676823079093</v>
      </c>
      <c r="V945" s="1">
        <f t="shared" si="134"/>
        <v>6881.5676823079093</v>
      </c>
      <c r="W945" s="8">
        <v>2021</v>
      </c>
      <c r="X945" s="107"/>
      <c r="AD945" s="28">
        <f>+'Прил 2 оконч'!E945-'Приложение №1'!N945</f>
        <v>0</v>
      </c>
    </row>
    <row r="946" spans="1:30" ht="15" customHeight="1" x14ac:dyDescent="0.25">
      <c r="A946" s="5">
        <f t="shared" si="130"/>
        <v>919</v>
      </c>
      <c r="B946" s="23">
        <f t="shared" si="131"/>
        <v>60</v>
      </c>
      <c r="C946" s="3" t="s">
        <v>1452</v>
      </c>
      <c r="D946" s="3" t="s">
        <v>427</v>
      </c>
      <c r="E946" s="6">
        <v>1988</v>
      </c>
      <c r="F946" s="6">
        <v>2017</v>
      </c>
      <c r="G946" s="6" t="s">
        <v>1456</v>
      </c>
      <c r="H946" s="6">
        <v>9</v>
      </c>
      <c r="I946" s="6">
        <v>3</v>
      </c>
      <c r="J946" s="29">
        <v>8927</v>
      </c>
      <c r="K946" s="29">
        <v>7057.5</v>
      </c>
      <c r="L946" s="29">
        <v>0</v>
      </c>
      <c r="M946" s="7">
        <v>291</v>
      </c>
      <c r="N946" s="1">
        <f t="shared" si="132"/>
        <v>8403162.2358746398</v>
      </c>
      <c r="O946" s="29"/>
      <c r="P946" s="1">
        <v>3817374.0458746403</v>
      </c>
      <c r="Q946" s="1"/>
      <c r="R946" s="1">
        <v>755858.25</v>
      </c>
      <c r="S946" s="1">
        <v>3829929.9399999995</v>
      </c>
      <c r="T946" s="29"/>
      <c r="U946" s="1">
        <f t="shared" si="134"/>
        <v>1190.671234272</v>
      </c>
      <c r="V946" s="1">
        <f t="shared" si="134"/>
        <v>1190.671234272</v>
      </c>
      <c r="W946" s="8">
        <v>2021</v>
      </c>
      <c r="X946" s="107"/>
      <c r="AD946" s="28">
        <f>+'Прил 2 оконч'!E946-'Приложение №1'!N946</f>
        <v>0</v>
      </c>
    </row>
    <row r="947" spans="1:30" ht="15" customHeight="1" x14ac:dyDescent="0.25">
      <c r="A947" s="5">
        <f t="shared" si="130"/>
        <v>920</v>
      </c>
      <c r="B947" s="23">
        <f t="shared" si="131"/>
        <v>61</v>
      </c>
      <c r="C947" s="3" t="s">
        <v>1452</v>
      </c>
      <c r="D947" s="3" t="s">
        <v>774</v>
      </c>
      <c r="E947" s="6">
        <v>1987</v>
      </c>
      <c r="F947" s="6">
        <v>2017</v>
      </c>
      <c r="G947" s="6" t="s">
        <v>1456</v>
      </c>
      <c r="H947" s="6">
        <v>9</v>
      </c>
      <c r="I947" s="6">
        <v>1</v>
      </c>
      <c r="J947" s="29">
        <v>2767.8</v>
      </c>
      <c r="K947" s="29">
        <v>2151.1999999999998</v>
      </c>
      <c r="L947" s="29">
        <v>70</v>
      </c>
      <c r="M947" s="7">
        <v>94</v>
      </c>
      <c r="N947" s="1">
        <f t="shared" si="132"/>
        <v>24358296.106563497</v>
      </c>
      <c r="O947" s="29"/>
      <c r="P947" s="1">
        <v>15211476.056563497</v>
      </c>
      <c r="Q947" s="1"/>
      <c r="R947" s="1">
        <v>1048613.3599999999</v>
      </c>
      <c r="S947" s="1">
        <v>8098206.6900000013</v>
      </c>
      <c r="T947" s="29"/>
      <c r="U947" s="1">
        <f t="shared" si="134"/>
        <v>10966.277735712003</v>
      </c>
      <c r="V947" s="1">
        <f t="shared" si="134"/>
        <v>10966.277735712003</v>
      </c>
      <c r="W947" s="8">
        <v>2021</v>
      </c>
      <c r="X947" s="107"/>
      <c r="AD947" s="28">
        <f>+'Прил 2 оконч'!E947-'Приложение №1'!N947</f>
        <v>0</v>
      </c>
    </row>
    <row r="948" spans="1:30" ht="15" customHeight="1" x14ac:dyDescent="0.25">
      <c r="A948" s="5">
        <f t="shared" si="130"/>
        <v>921</v>
      </c>
      <c r="B948" s="23">
        <f t="shared" si="131"/>
        <v>62</v>
      </c>
      <c r="C948" s="3" t="s">
        <v>1452</v>
      </c>
      <c r="D948" s="3" t="s">
        <v>428</v>
      </c>
      <c r="E948" s="6">
        <v>1987</v>
      </c>
      <c r="F948" s="6">
        <v>2016</v>
      </c>
      <c r="G948" s="6" t="s">
        <v>1456</v>
      </c>
      <c r="H948" s="6">
        <v>5</v>
      </c>
      <c r="I948" s="6">
        <v>4</v>
      </c>
      <c r="J948" s="29">
        <v>5859.43</v>
      </c>
      <c r="K948" s="29">
        <v>4644.8</v>
      </c>
      <c r="L948" s="29">
        <v>278.52999999999997</v>
      </c>
      <c r="M948" s="7">
        <v>182</v>
      </c>
      <c r="N948" s="1">
        <f t="shared" si="132"/>
        <v>15633207.526208164</v>
      </c>
      <c r="O948" s="29"/>
      <c r="P948" s="1">
        <v>6741288.3462081654</v>
      </c>
      <c r="Q948" s="1"/>
      <c r="R948" s="1">
        <v>419696.46851999999</v>
      </c>
      <c r="S948" s="1">
        <v>8472222.7114799991</v>
      </c>
      <c r="T948" s="1"/>
      <c r="U948" s="1">
        <f t="shared" si="134"/>
        <v>3175.3320468480001</v>
      </c>
      <c r="V948" s="1">
        <f t="shared" si="134"/>
        <v>3175.3320468480001</v>
      </c>
      <c r="W948" s="8">
        <v>2021</v>
      </c>
      <c r="X948" s="107"/>
      <c r="AD948" s="28">
        <f>+'Прил 2 оконч'!E948-'Приложение №1'!N948</f>
        <v>0</v>
      </c>
    </row>
    <row r="949" spans="1:30" ht="15" customHeight="1" x14ac:dyDescent="0.25">
      <c r="A949" s="5">
        <f t="shared" si="130"/>
        <v>922</v>
      </c>
      <c r="B949" s="23">
        <f t="shared" si="131"/>
        <v>63</v>
      </c>
      <c r="C949" s="3" t="s">
        <v>1452</v>
      </c>
      <c r="D949" s="3" t="s">
        <v>430</v>
      </c>
      <c r="E949" s="6">
        <v>1987</v>
      </c>
      <c r="F949" s="6">
        <v>2016</v>
      </c>
      <c r="G949" s="6" t="s">
        <v>1456</v>
      </c>
      <c r="H949" s="6">
        <v>5</v>
      </c>
      <c r="I949" s="6">
        <v>5</v>
      </c>
      <c r="J949" s="29">
        <v>7155.6</v>
      </c>
      <c r="K949" s="29">
        <v>5789.8</v>
      </c>
      <c r="L949" s="29">
        <v>194.7</v>
      </c>
      <c r="M949" s="7">
        <v>243</v>
      </c>
      <c r="N949" s="1">
        <f t="shared" si="132"/>
        <v>41277450.38367226</v>
      </c>
      <c r="O949" s="29"/>
      <c r="P949" s="1">
        <v>23221631.233672258</v>
      </c>
      <c r="Q949" s="1"/>
      <c r="R949" s="1">
        <v>498550.2144</v>
      </c>
      <c r="S949" s="1">
        <v>17557268.935600001</v>
      </c>
      <c r="T949" s="1"/>
      <c r="U949" s="1">
        <f t="shared" si="134"/>
        <v>6897.3933300480003</v>
      </c>
      <c r="V949" s="1">
        <f t="shared" si="134"/>
        <v>6897.3933300480003</v>
      </c>
      <c r="W949" s="8">
        <v>2021</v>
      </c>
      <c r="X949" s="107"/>
      <c r="AD949" s="28">
        <f>+'Прил 2 оконч'!E949-'Приложение №1'!N949</f>
        <v>0</v>
      </c>
    </row>
    <row r="950" spans="1:30" ht="15" customHeight="1" x14ac:dyDescent="0.25">
      <c r="A950" s="5">
        <f t="shared" si="130"/>
        <v>923</v>
      </c>
      <c r="B950" s="23">
        <f t="shared" si="131"/>
        <v>64</v>
      </c>
      <c r="C950" s="3" t="s">
        <v>1452</v>
      </c>
      <c r="D950" s="3" t="s">
        <v>775</v>
      </c>
      <c r="E950" s="6">
        <v>1988</v>
      </c>
      <c r="F950" s="6">
        <v>2016</v>
      </c>
      <c r="G950" s="6" t="s">
        <v>1456</v>
      </c>
      <c r="H950" s="6">
        <v>5</v>
      </c>
      <c r="I950" s="6">
        <v>4</v>
      </c>
      <c r="J950" s="29">
        <v>5772.8</v>
      </c>
      <c r="K950" s="29">
        <v>4747.7</v>
      </c>
      <c r="L950" s="29">
        <v>78</v>
      </c>
      <c r="M950" s="7">
        <v>180</v>
      </c>
      <c r="N950" s="1">
        <f t="shared" si="132"/>
        <v>42112938.80402752</v>
      </c>
      <c r="O950" s="29"/>
      <c r="P950" s="1">
        <v>27753522.364027523</v>
      </c>
      <c r="Q950" s="1"/>
      <c r="R950" s="1">
        <v>395640.32339999999</v>
      </c>
      <c r="S950" s="1">
        <v>13963776.116600001</v>
      </c>
      <c r="T950" s="1"/>
      <c r="U950" s="1">
        <f t="shared" si="134"/>
        <v>8726.8041536000001</v>
      </c>
      <c r="V950" s="1">
        <f t="shared" si="134"/>
        <v>8726.8041536000001</v>
      </c>
      <c r="W950" s="8">
        <v>2021</v>
      </c>
      <c r="X950" s="107"/>
      <c r="AD950" s="28">
        <f>+'Прил 2 оконч'!E950-'Приложение №1'!N950</f>
        <v>0</v>
      </c>
    </row>
    <row r="951" spans="1:30" ht="15" customHeight="1" x14ac:dyDescent="0.25">
      <c r="A951" s="5">
        <f t="shared" si="130"/>
        <v>924</v>
      </c>
      <c r="B951" s="23">
        <f t="shared" si="131"/>
        <v>65</v>
      </c>
      <c r="C951" s="3" t="s">
        <v>1452</v>
      </c>
      <c r="D951" s="3" t="s">
        <v>776</v>
      </c>
      <c r="E951" s="6">
        <v>1987</v>
      </c>
      <c r="F951" s="6">
        <v>2013</v>
      </c>
      <c r="G951" s="6" t="s">
        <v>1456</v>
      </c>
      <c r="H951" s="6">
        <v>5</v>
      </c>
      <c r="I951" s="6">
        <v>6</v>
      </c>
      <c r="J951" s="29">
        <v>5159.6000000000004</v>
      </c>
      <c r="K951" s="29">
        <v>4623.6000000000004</v>
      </c>
      <c r="L951" s="29">
        <v>0</v>
      </c>
      <c r="M951" s="7">
        <v>198</v>
      </c>
      <c r="N951" s="1">
        <f t="shared" si="132"/>
        <v>19097413.753508817</v>
      </c>
      <c r="O951" s="29"/>
      <c r="P951" s="1">
        <v>8919313.6635088157</v>
      </c>
      <c r="Q951" s="1"/>
      <c r="R951" s="1">
        <v>1696961.8752000001</v>
      </c>
      <c r="S951" s="1">
        <v>8481138.2148000021</v>
      </c>
      <c r="T951" s="1"/>
      <c r="U951" s="1">
        <f t="shared" si="134"/>
        <v>4130.4208308480011</v>
      </c>
      <c r="V951" s="1">
        <f t="shared" si="134"/>
        <v>4130.4208308480011</v>
      </c>
      <c r="W951" s="8">
        <v>2021</v>
      </c>
      <c r="X951" s="107"/>
      <c r="AD951" s="28">
        <f>+'Прил 2 оконч'!E951-'Приложение №1'!N951</f>
        <v>0</v>
      </c>
    </row>
    <row r="952" spans="1:30" ht="15" customHeight="1" x14ac:dyDescent="0.25">
      <c r="A952" s="5">
        <f t="shared" ref="A952:A1013" si="135">+A951+1</f>
        <v>925</v>
      </c>
      <c r="B952" s="23">
        <f t="shared" ref="B952:B1013" si="136">+B951+1</f>
        <v>66</v>
      </c>
      <c r="C952" s="3" t="s">
        <v>1452</v>
      </c>
      <c r="D952" s="3" t="s">
        <v>777</v>
      </c>
      <c r="E952" s="6">
        <v>1987</v>
      </c>
      <c r="F952" s="6">
        <v>2008</v>
      </c>
      <c r="G952" s="6" t="s">
        <v>1456</v>
      </c>
      <c r="H952" s="6">
        <v>5</v>
      </c>
      <c r="I952" s="6">
        <v>6</v>
      </c>
      <c r="J952" s="29">
        <v>5142.7</v>
      </c>
      <c r="K952" s="29">
        <v>4585.7</v>
      </c>
      <c r="L952" s="29">
        <v>0</v>
      </c>
      <c r="M952" s="7">
        <v>184</v>
      </c>
      <c r="N952" s="1">
        <f t="shared" si="132"/>
        <v>18940870.804019675</v>
      </c>
      <c r="O952" s="29"/>
      <c r="P952" s="1">
        <v>8846201.374019675</v>
      </c>
      <c r="Q952" s="1"/>
      <c r="R952" s="1">
        <v>1669865.9874</v>
      </c>
      <c r="S952" s="1">
        <v>8424803.4426000006</v>
      </c>
      <c r="T952" s="1"/>
      <c r="U952" s="1">
        <f t="shared" si="134"/>
        <v>4130.4208308480002</v>
      </c>
      <c r="V952" s="1">
        <f t="shared" si="134"/>
        <v>4130.4208308480002</v>
      </c>
      <c r="W952" s="8">
        <v>2021</v>
      </c>
      <c r="X952" s="107"/>
      <c r="AD952" s="28">
        <f>+'Прил 2 оконч'!E952-'Приложение №1'!N952</f>
        <v>0</v>
      </c>
    </row>
    <row r="953" spans="1:30" ht="15" customHeight="1" x14ac:dyDescent="0.25">
      <c r="A953" s="5">
        <f t="shared" si="135"/>
        <v>926</v>
      </c>
      <c r="B953" s="23">
        <f t="shared" si="136"/>
        <v>67</v>
      </c>
      <c r="C953" s="3" t="s">
        <v>1452</v>
      </c>
      <c r="D953" s="3" t="s">
        <v>93</v>
      </c>
      <c r="E953" s="6">
        <v>1993</v>
      </c>
      <c r="F953" s="6">
        <v>2017</v>
      </c>
      <c r="G953" s="6" t="s">
        <v>1456</v>
      </c>
      <c r="H953" s="6">
        <v>9</v>
      </c>
      <c r="I953" s="6">
        <v>2</v>
      </c>
      <c r="J953" s="29">
        <v>6530.5</v>
      </c>
      <c r="K953" s="29">
        <v>5642.6</v>
      </c>
      <c r="L953" s="29">
        <v>0</v>
      </c>
      <c r="M953" s="7">
        <v>226</v>
      </c>
      <c r="N953" s="1">
        <f t="shared" si="132"/>
        <v>39857867.97911644</v>
      </c>
      <c r="O953" s="29"/>
      <c r="P953" s="1">
        <v>28589031.519116439</v>
      </c>
      <c r="Q953" s="1"/>
      <c r="R953" s="1">
        <v>604322.46000000008</v>
      </c>
      <c r="S953" s="1">
        <v>10664514</v>
      </c>
      <c r="T953" s="29"/>
      <c r="U953" s="1">
        <f t="shared" si="134"/>
        <v>7063.7415338880019</v>
      </c>
      <c r="V953" s="1">
        <f t="shared" si="134"/>
        <v>7063.7415338880019</v>
      </c>
      <c r="W953" s="8">
        <v>2021</v>
      </c>
      <c r="X953" s="107"/>
      <c r="AD953" s="28">
        <f>+'Прил 2 оконч'!E953-'Приложение №1'!N953</f>
        <v>0</v>
      </c>
    </row>
    <row r="954" spans="1:30" ht="15" customHeight="1" x14ac:dyDescent="0.25">
      <c r="A954" s="5">
        <f t="shared" si="135"/>
        <v>927</v>
      </c>
      <c r="B954" s="23">
        <f t="shared" si="136"/>
        <v>68</v>
      </c>
      <c r="C954" s="3" t="s">
        <v>1452</v>
      </c>
      <c r="D954" s="3" t="s">
        <v>778</v>
      </c>
      <c r="E954" s="6">
        <v>1988</v>
      </c>
      <c r="F954" s="6">
        <v>2008</v>
      </c>
      <c r="G954" s="6" t="s">
        <v>1456</v>
      </c>
      <c r="H954" s="6">
        <v>5</v>
      </c>
      <c r="I954" s="6">
        <v>6</v>
      </c>
      <c r="J954" s="29">
        <v>5142.8999999999996</v>
      </c>
      <c r="K954" s="29">
        <v>4554.5</v>
      </c>
      <c r="L954" s="29">
        <v>36.1</v>
      </c>
      <c r="M954" s="7">
        <v>203</v>
      </c>
      <c r="N954" s="1">
        <f t="shared" si="132"/>
        <v>19009395.423817348</v>
      </c>
      <c r="O954" s="29"/>
      <c r="P954" s="1">
        <v>8903939.4338173456</v>
      </c>
      <c r="Q954" s="1"/>
      <c r="R954" s="1">
        <v>1736376.5893999999</v>
      </c>
      <c r="S954" s="1">
        <v>8369079.4006000003</v>
      </c>
      <c r="T954" s="1"/>
      <c r="U954" s="1">
        <f t="shared" si="134"/>
        <v>4140.9391852518947</v>
      </c>
      <c r="V954" s="1">
        <f t="shared" si="134"/>
        <v>4140.9391852518947</v>
      </c>
      <c r="W954" s="8">
        <v>2021</v>
      </c>
      <c r="X954" s="107"/>
      <c r="AD954" s="28">
        <f>+'Прил 2 оконч'!E954-'Приложение №1'!N954</f>
        <v>0</v>
      </c>
    </row>
    <row r="955" spans="1:30" ht="15" customHeight="1" x14ac:dyDescent="0.25">
      <c r="A955" s="5">
        <f t="shared" si="135"/>
        <v>928</v>
      </c>
      <c r="B955" s="23">
        <f t="shared" si="136"/>
        <v>69</v>
      </c>
      <c r="C955" s="3" t="s">
        <v>1452</v>
      </c>
      <c r="D955" s="3" t="s">
        <v>779</v>
      </c>
      <c r="E955" s="6">
        <v>1989</v>
      </c>
      <c r="F955" s="6">
        <v>2016</v>
      </c>
      <c r="G955" s="6" t="s">
        <v>1456</v>
      </c>
      <c r="H955" s="6">
        <v>5</v>
      </c>
      <c r="I955" s="6">
        <v>8</v>
      </c>
      <c r="J955" s="29">
        <v>6799</v>
      </c>
      <c r="K955" s="29">
        <v>6062.4</v>
      </c>
      <c r="L955" s="29">
        <v>0</v>
      </c>
      <c r="M955" s="7">
        <v>253</v>
      </c>
      <c r="N955" s="1">
        <f t="shared" si="132"/>
        <v>28889172.431907836</v>
      </c>
      <c r="O955" s="29"/>
      <c r="P955" s="1">
        <v>24186490.671907838</v>
      </c>
      <c r="Q955" s="1"/>
      <c r="R955" s="1">
        <v>2281981.6867999998</v>
      </c>
      <c r="S955" s="1">
        <v>2420700.0732</v>
      </c>
      <c r="T955" s="1"/>
      <c r="U955" s="1">
        <f t="shared" si="134"/>
        <v>4765.3029215999995</v>
      </c>
      <c r="V955" s="1">
        <f t="shared" si="134"/>
        <v>4765.3029215999995</v>
      </c>
      <c r="W955" s="8">
        <v>2021</v>
      </c>
      <c r="X955" s="107"/>
      <c r="AD955" s="28">
        <f>+'Прил 2 оконч'!E955-'Приложение №1'!N955</f>
        <v>0</v>
      </c>
    </row>
    <row r="956" spans="1:30" ht="15" customHeight="1" x14ac:dyDescent="0.25">
      <c r="A956" s="5">
        <f t="shared" si="135"/>
        <v>929</v>
      </c>
      <c r="B956" s="23">
        <f t="shared" si="136"/>
        <v>70</v>
      </c>
      <c r="C956" s="3" t="s">
        <v>1452</v>
      </c>
      <c r="D956" s="3" t="s">
        <v>96</v>
      </c>
      <c r="E956" s="6">
        <v>1991</v>
      </c>
      <c r="F956" s="6">
        <v>2017</v>
      </c>
      <c r="G956" s="6" t="s">
        <v>1456</v>
      </c>
      <c r="H956" s="6">
        <v>9</v>
      </c>
      <c r="I956" s="6">
        <v>1</v>
      </c>
      <c r="J956" s="29">
        <v>3222.4</v>
      </c>
      <c r="K956" s="29">
        <v>2756.6</v>
      </c>
      <c r="L956" s="29">
        <v>0</v>
      </c>
      <c r="M956" s="7">
        <v>108</v>
      </c>
      <c r="N956" s="1">
        <f>+P956+Q956+R956+S956</f>
        <v>19471909.912315667</v>
      </c>
      <c r="O956" s="29"/>
      <c r="P956" s="1">
        <v>7684839.2223156653</v>
      </c>
      <c r="Q956" s="1"/>
      <c r="R956" s="1">
        <v>1367122.69</v>
      </c>
      <c r="S956" s="1">
        <v>10419948.000000002</v>
      </c>
      <c r="T956" s="29"/>
      <c r="U956" s="1">
        <f t="shared" si="134"/>
        <v>7063.7415338880028</v>
      </c>
      <c r="V956" s="1">
        <f t="shared" si="134"/>
        <v>7063.7415338880028</v>
      </c>
      <c r="W956" s="8">
        <v>2021</v>
      </c>
      <c r="X956" s="107"/>
      <c r="AD956" s="28">
        <f>+'Прил 2 оконч'!E956-'Приложение №1'!N956</f>
        <v>0</v>
      </c>
    </row>
    <row r="957" spans="1:30" ht="15" customHeight="1" x14ac:dyDescent="0.25">
      <c r="A957" s="5">
        <f t="shared" si="135"/>
        <v>930</v>
      </c>
      <c r="B957" s="23">
        <f t="shared" si="136"/>
        <v>71</v>
      </c>
      <c r="C957" s="3" t="s">
        <v>1452</v>
      </c>
      <c r="D957" s="3" t="s">
        <v>780</v>
      </c>
      <c r="E957" s="6">
        <v>1993</v>
      </c>
      <c r="F957" s="6">
        <v>1993</v>
      </c>
      <c r="G957" s="6" t="s">
        <v>1456</v>
      </c>
      <c r="H957" s="6">
        <v>5</v>
      </c>
      <c r="I957" s="6">
        <v>3</v>
      </c>
      <c r="J957" s="29">
        <v>2629.1</v>
      </c>
      <c r="K957" s="29">
        <v>2330.5</v>
      </c>
      <c r="L957" s="29">
        <v>0</v>
      </c>
      <c r="M957" s="7">
        <v>101</v>
      </c>
      <c r="N957" s="1">
        <f>SUM(O957:T957)</f>
        <v>2025910.3767552001</v>
      </c>
      <c r="O957" s="29"/>
      <c r="P957" s="1">
        <v>1215979.3767552001</v>
      </c>
      <c r="Q957" s="1"/>
      <c r="R957" s="1">
        <v>809931</v>
      </c>
      <c r="S957" s="1"/>
      <c r="T957" s="1"/>
      <c r="U957" s="1">
        <f t="shared" si="134"/>
        <v>869.30288640000003</v>
      </c>
      <c r="V957" s="1">
        <f t="shared" si="134"/>
        <v>869.30288640000003</v>
      </c>
      <c r="W957" s="8">
        <v>2021</v>
      </c>
      <c r="X957" s="107"/>
      <c r="AD957" s="28">
        <f>+'Прил 2 оконч'!E957-'Приложение №1'!N957</f>
        <v>0</v>
      </c>
    </row>
    <row r="958" spans="1:30" ht="15" customHeight="1" x14ac:dyDescent="0.25">
      <c r="A958" s="5">
        <f t="shared" si="135"/>
        <v>931</v>
      </c>
      <c r="B958" s="23">
        <f t="shared" si="136"/>
        <v>72</v>
      </c>
      <c r="C958" s="3" t="s">
        <v>1452</v>
      </c>
      <c r="D958" s="3" t="s">
        <v>99</v>
      </c>
      <c r="E958" s="6">
        <v>1991</v>
      </c>
      <c r="F958" s="6">
        <v>2017</v>
      </c>
      <c r="G958" s="6" t="s">
        <v>1456</v>
      </c>
      <c r="H958" s="6">
        <v>9</v>
      </c>
      <c r="I958" s="6">
        <v>1</v>
      </c>
      <c r="J958" s="29">
        <v>3271</v>
      </c>
      <c r="K958" s="29">
        <v>2823.5</v>
      </c>
      <c r="L958" s="29">
        <v>0</v>
      </c>
      <c r="M958" s="7">
        <v>93</v>
      </c>
      <c r="N958" s="1">
        <f t="shared" ref="N958:N1015" si="137">SUM(O958:T958)</f>
        <v>12536948.214155659</v>
      </c>
      <c r="O958" s="29"/>
      <c r="P958" s="1">
        <f>4731974.77415566+4178.61</f>
        <v>4736153.3841556599</v>
      </c>
      <c r="Q958" s="1"/>
      <c r="R958" s="1">
        <v>1193928.5</v>
      </c>
      <c r="S958" s="1">
        <v>6606866.3299999991</v>
      </c>
      <c r="T958" s="29">
        <v>0</v>
      </c>
      <c r="U958" s="1">
        <f t="shared" si="134"/>
        <v>4440.2154114239984</v>
      </c>
      <c r="V958" s="1">
        <f t="shared" si="134"/>
        <v>4440.2154114239984</v>
      </c>
      <c r="W958" s="8">
        <v>2021</v>
      </c>
      <c r="X958" s="107"/>
      <c r="AD958" s="28">
        <f>+'Прил 2 оконч'!E958-'Приложение №1'!N958</f>
        <v>0</v>
      </c>
    </row>
    <row r="959" spans="1:30" ht="15" customHeight="1" x14ac:dyDescent="0.25">
      <c r="A959" s="5">
        <f t="shared" si="135"/>
        <v>932</v>
      </c>
      <c r="B959" s="23">
        <f t="shared" si="136"/>
        <v>73</v>
      </c>
      <c r="C959" s="3" t="s">
        <v>1452</v>
      </c>
      <c r="D959" s="3" t="s">
        <v>100</v>
      </c>
      <c r="E959" s="6">
        <v>1992</v>
      </c>
      <c r="F959" s="6">
        <v>2009</v>
      </c>
      <c r="G959" s="6" t="s">
        <v>1456</v>
      </c>
      <c r="H959" s="6">
        <v>9</v>
      </c>
      <c r="I959" s="6">
        <v>1</v>
      </c>
      <c r="J959" s="29">
        <v>3320.9</v>
      </c>
      <c r="K959" s="29">
        <v>2873.6</v>
      </c>
      <c r="L959" s="29">
        <v>0</v>
      </c>
      <c r="M959" s="7">
        <v>115</v>
      </c>
      <c r="N959" s="1">
        <f t="shared" si="137"/>
        <v>3421512.8588040192</v>
      </c>
      <c r="O959" s="29"/>
      <c r="P959" s="1">
        <v>1554318.958804019</v>
      </c>
      <c r="Q959" s="1"/>
      <c r="R959" s="1">
        <v>307762.56</v>
      </c>
      <c r="S959" s="1">
        <v>1559431.34</v>
      </c>
      <c r="T959" s="29"/>
      <c r="U959" s="1">
        <f t="shared" si="134"/>
        <v>1190.671234272</v>
      </c>
      <c r="V959" s="1">
        <f t="shared" si="134"/>
        <v>1190.671234272</v>
      </c>
      <c r="W959" s="8">
        <v>2021</v>
      </c>
      <c r="X959" s="107"/>
      <c r="AD959" s="28">
        <f>+'Прил 2 оконч'!E959-'Приложение №1'!N959</f>
        <v>0</v>
      </c>
    </row>
    <row r="960" spans="1:30" ht="15" customHeight="1" x14ac:dyDescent="0.25">
      <c r="A960" s="5">
        <f t="shared" si="135"/>
        <v>933</v>
      </c>
      <c r="B960" s="23">
        <f t="shared" si="136"/>
        <v>74</v>
      </c>
      <c r="C960" s="3" t="s">
        <v>1452</v>
      </c>
      <c r="D960" s="3" t="s">
        <v>101</v>
      </c>
      <c r="E960" s="6">
        <v>1991</v>
      </c>
      <c r="F960" s="6">
        <v>2009</v>
      </c>
      <c r="G960" s="6" t="s">
        <v>1456</v>
      </c>
      <c r="H960" s="6">
        <v>5</v>
      </c>
      <c r="I960" s="6">
        <v>2</v>
      </c>
      <c r="J960" s="29">
        <v>3315.2</v>
      </c>
      <c r="K960" s="29">
        <v>2626.1</v>
      </c>
      <c r="L960" s="29">
        <v>190.1</v>
      </c>
      <c r="M960" s="7">
        <v>88</v>
      </c>
      <c r="N960" s="1">
        <f t="shared" si="137"/>
        <v>5124059.0709295115</v>
      </c>
      <c r="O960" s="29"/>
      <c r="P960" s="1">
        <v>2994031.6609295118</v>
      </c>
      <c r="Q960" s="1"/>
      <c r="R960" s="1">
        <v>242554.29660000003</v>
      </c>
      <c r="S960" s="1">
        <v>1887473.1133999997</v>
      </c>
      <c r="T960" s="1"/>
      <c r="U960" s="1">
        <f t="shared" si="134"/>
        <v>1819.4940241920006</v>
      </c>
      <c r="V960" s="1">
        <f t="shared" si="134"/>
        <v>1819.4940241920006</v>
      </c>
      <c r="W960" s="8">
        <v>2021</v>
      </c>
      <c r="X960" s="107"/>
      <c r="AD960" s="28">
        <f>+'Прил 2 оконч'!E960-'Приложение №1'!N960</f>
        <v>0</v>
      </c>
    </row>
    <row r="961" spans="1:30" ht="15" customHeight="1" x14ac:dyDescent="0.25">
      <c r="A961" s="5">
        <f t="shared" si="135"/>
        <v>934</v>
      </c>
      <c r="B961" s="23">
        <f t="shared" si="136"/>
        <v>75</v>
      </c>
      <c r="C961" s="3" t="s">
        <v>1452</v>
      </c>
      <c r="D961" s="3" t="s">
        <v>782</v>
      </c>
      <c r="E961" s="6">
        <v>1990</v>
      </c>
      <c r="F961" s="6">
        <v>2017</v>
      </c>
      <c r="G961" s="6" t="s">
        <v>1456</v>
      </c>
      <c r="H961" s="6">
        <v>9</v>
      </c>
      <c r="I961" s="6">
        <v>1</v>
      </c>
      <c r="J961" s="29">
        <v>3219.5</v>
      </c>
      <c r="K961" s="29">
        <v>2755.2</v>
      </c>
      <c r="L961" s="29">
        <v>0</v>
      </c>
      <c r="M961" s="7">
        <v>102</v>
      </c>
      <c r="N961" s="1">
        <f t="shared" si="137"/>
        <v>14473706.182413004</v>
      </c>
      <c r="O961" s="29"/>
      <c r="P961" s="1">
        <v>5985266.5224130061</v>
      </c>
      <c r="Q961" s="1"/>
      <c r="R961" s="1">
        <v>1290734.7</v>
      </c>
      <c r="S961" s="1">
        <v>7197704.9599999981</v>
      </c>
      <c r="T961" s="29"/>
      <c r="U961" s="1">
        <f t="shared" si="134"/>
        <v>5253.2324994239998</v>
      </c>
      <c r="V961" s="1">
        <f t="shared" si="134"/>
        <v>5253.2324994239998</v>
      </c>
      <c r="W961" s="8">
        <v>2021</v>
      </c>
      <c r="X961" s="107"/>
      <c r="AD961" s="28">
        <f>+'Прил 2 оконч'!E961-'Приложение №1'!N961</f>
        <v>0</v>
      </c>
    </row>
    <row r="962" spans="1:30" ht="15" customHeight="1" x14ac:dyDescent="0.25">
      <c r="A962" s="5">
        <f t="shared" si="135"/>
        <v>935</v>
      </c>
      <c r="B962" s="23">
        <f t="shared" si="136"/>
        <v>76</v>
      </c>
      <c r="C962" s="3" t="s">
        <v>104</v>
      </c>
      <c r="D962" s="3" t="s">
        <v>1305</v>
      </c>
      <c r="E962" s="6">
        <v>1994</v>
      </c>
      <c r="F962" s="6">
        <v>2011</v>
      </c>
      <c r="G962" s="6" t="s">
        <v>62</v>
      </c>
      <c r="H962" s="6">
        <v>5</v>
      </c>
      <c r="I962" s="6">
        <v>4</v>
      </c>
      <c r="J962" s="29">
        <v>6324.52</v>
      </c>
      <c r="K962" s="29">
        <v>5217.5200000000004</v>
      </c>
      <c r="L962" s="29">
        <v>0</v>
      </c>
      <c r="M962" s="7">
        <v>208</v>
      </c>
      <c r="N962" s="1">
        <f t="shared" si="137"/>
        <v>2402198.38</v>
      </c>
      <c r="O962" s="29"/>
      <c r="P962" s="1">
        <v>1520586.72</v>
      </c>
      <c r="Q962" s="1"/>
      <c r="R962" s="1">
        <v>881611.65999999992</v>
      </c>
      <c r="S962" s="1">
        <v>0</v>
      </c>
      <c r="T962" s="1"/>
      <c r="U962" s="1">
        <f t="shared" si="134"/>
        <v>460.40999938668176</v>
      </c>
      <c r="V962" s="1">
        <f t="shared" si="134"/>
        <v>460.40999938668176</v>
      </c>
      <c r="W962" s="8">
        <v>2021</v>
      </c>
      <c r="X962" s="107"/>
      <c r="AD962" s="28">
        <f>+'Прил 2 оконч'!E962-'Приложение №1'!N962</f>
        <v>0</v>
      </c>
    </row>
    <row r="963" spans="1:30" ht="15" customHeight="1" x14ac:dyDescent="0.25">
      <c r="A963" s="5">
        <f t="shared" si="135"/>
        <v>936</v>
      </c>
      <c r="B963" s="23">
        <f t="shared" si="136"/>
        <v>77</v>
      </c>
      <c r="C963" s="3" t="s">
        <v>104</v>
      </c>
      <c r="D963" s="3" t="s">
        <v>447</v>
      </c>
      <c r="E963" s="6">
        <v>1991</v>
      </c>
      <c r="F963" s="6">
        <v>2016</v>
      </c>
      <c r="G963" s="6" t="s">
        <v>62</v>
      </c>
      <c r="H963" s="6">
        <v>5</v>
      </c>
      <c r="I963" s="6">
        <v>4</v>
      </c>
      <c r="J963" s="29">
        <v>4887.3</v>
      </c>
      <c r="K963" s="29">
        <v>4839.7</v>
      </c>
      <c r="L963" s="29">
        <v>0</v>
      </c>
      <c r="M963" s="7">
        <v>240</v>
      </c>
      <c r="N963" s="1">
        <f t="shared" si="137"/>
        <v>16330841.699999999</v>
      </c>
      <c r="O963" s="29"/>
      <c r="P963" s="1">
        <v>11096602.77</v>
      </c>
      <c r="Q963" s="1"/>
      <c r="R963" s="1">
        <v>390476.67540000001</v>
      </c>
      <c r="S963" s="1">
        <v>4843762.2546000006</v>
      </c>
      <c r="T963" s="1"/>
      <c r="U963" s="1">
        <f t="shared" si="134"/>
        <v>3374.3500010331218</v>
      </c>
      <c r="V963" s="1">
        <f t="shared" si="134"/>
        <v>3374.3500010331218</v>
      </c>
      <c r="W963" s="8">
        <v>2021</v>
      </c>
      <c r="X963" s="107"/>
      <c r="AD963" s="28">
        <f>+'Прил 2 оконч'!E963-'Приложение №1'!N963</f>
        <v>0</v>
      </c>
    </row>
    <row r="964" spans="1:30" ht="15" customHeight="1" x14ac:dyDescent="0.25">
      <c r="A964" s="5">
        <f t="shared" si="135"/>
        <v>937</v>
      </c>
      <c r="B964" s="23">
        <f t="shared" si="136"/>
        <v>78</v>
      </c>
      <c r="C964" s="3" t="s">
        <v>104</v>
      </c>
      <c r="D964" s="3" t="s">
        <v>448</v>
      </c>
      <c r="E964" s="6">
        <v>1989</v>
      </c>
      <c r="F964" s="6">
        <v>2015</v>
      </c>
      <c r="G964" s="6" t="s">
        <v>65</v>
      </c>
      <c r="H964" s="6">
        <v>2</v>
      </c>
      <c r="I964" s="6">
        <v>3</v>
      </c>
      <c r="J964" s="29">
        <v>827.8</v>
      </c>
      <c r="K964" s="29">
        <v>738.2</v>
      </c>
      <c r="L964" s="29">
        <v>0</v>
      </c>
      <c r="M964" s="7">
        <v>33</v>
      </c>
      <c r="N964" s="1">
        <f t="shared" si="137"/>
        <v>7358399.7400000012</v>
      </c>
      <c r="O964" s="29"/>
      <c r="P964" s="1">
        <v>6819202.2191549866</v>
      </c>
      <c r="Q964" s="1"/>
      <c r="R964" s="1">
        <v>42241.280400000011</v>
      </c>
      <c r="S964" s="1">
        <v>496956.24044501461</v>
      </c>
      <c r="T964" s="29"/>
      <c r="U964" s="1">
        <f t="shared" si="134"/>
        <v>9968.029991872123</v>
      </c>
      <c r="V964" s="1">
        <f t="shared" si="134"/>
        <v>9968.029991872123</v>
      </c>
      <c r="W964" s="8">
        <v>2021</v>
      </c>
      <c r="X964" s="107"/>
      <c r="AD964" s="28">
        <f>+'Прил 2 оконч'!E964-'Приложение №1'!N964</f>
        <v>0</v>
      </c>
    </row>
    <row r="965" spans="1:30" ht="15" customHeight="1" x14ac:dyDescent="0.25">
      <c r="A965" s="5">
        <f t="shared" si="135"/>
        <v>938</v>
      </c>
      <c r="B965" s="23">
        <f t="shared" si="136"/>
        <v>79</v>
      </c>
      <c r="C965" s="3" t="s">
        <v>104</v>
      </c>
      <c r="D965" s="3" t="s">
        <v>785</v>
      </c>
      <c r="E965" s="6">
        <v>1995</v>
      </c>
      <c r="F965" s="6">
        <v>1995</v>
      </c>
      <c r="G965" s="6" t="s">
        <v>62</v>
      </c>
      <c r="H965" s="6">
        <v>2</v>
      </c>
      <c r="I965" s="6">
        <v>2</v>
      </c>
      <c r="J965" s="29">
        <v>1067.3</v>
      </c>
      <c r="K965" s="29">
        <v>987.3</v>
      </c>
      <c r="L965" s="29">
        <v>0</v>
      </c>
      <c r="M965" s="7">
        <v>43</v>
      </c>
      <c r="N965" s="1">
        <f t="shared" si="137"/>
        <v>16450906</v>
      </c>
      <c r="O965" s="29"/>
      <c r="P965" s="1">
        <v>13252883.389134357</v>
      </c>
      <c r="Q965" s="1"/>
      <c r="R965" s="1">
        <v>371978.38860000001</v>
      </c>
      <c r="S965" s="1">
        <v>2826044.222265644</v>
      </c>
      <c r="T965" s="1"/>
      <c r="U965" s="1">
        <f t="shared" si="134"/>
        <v>16662.520004051454</v>
      </c>
      <c r="V965" s="1">
        <f t="shared" si="134"/>
        <v>16662.520004051454</v>
      </c>
      <c r="W965" s="8">
        <v>2021</v>
      </c>
      <c r="X965" s="107"/>
      <c r="AD965" s="28">
        <f>+'Прил 2 оконч'!E965-'Приложение №1'!N965</f>
        <v>0</v>
      </c>
    </row>
    <row r="966" spans="1:30" ht="15" customHeight="1" x14ac:dyDescent="0.25">
      <c r="A966" s="5">
        <f t="shared" si="135"/>
        <v>939</v>
      </c>
      <c r="B966" s="23">
        <f t="shared" si="136"/>
        <v>80</v>
      </c>
      <c r="C966" s="3" t="s">
        <v>104</v>
      </c>
      <c r="D966" s="3" t="s">
        <v>786</v>
      </c>
      <c r="E966" s="6">
        <v>1999</v>
      </c>
      <c r="F966" s="6">
        <v>2011</v>
      </c>
      <c r="G966" s="6" t="s">
        <v>50</v>
      </c>
      <c r="H966" s="6">
        <v>4</v>
      </c>
      <c r="I966" s="6">
        <v>3</v>
      </c>
      <c r="J966" s="29">
        <v>1782.7</v>
      </c>
      <c r="K966" s="29">
        <v>1609.9</v>
      </c>
      <c r="L966" s="29">
        <v>0</v>
      </c>
      <c r="M966" s="7">
        <v>56</v>
      </c>
      <c r="N966" s="1">
        <f t="shared" si="137"/>
        <v>15155840.090000002</v>
      </c>
      <c r="O966" s="29"/>
      <c r="P966" s="1">
        <v>9963680.7092695031</v>
      </c>
      <c r="Q966" s="1"/>
      <c r="R966" s="1">
        <v>607808.12179999996</v>
      </c>
      <c r="S966" s="1">
        <v>4584351.2589304987</v>
      </c>
      <c r="T966" s="1"/>
      <c r="U966" s="1">
        <f t="shared" si="134"/>
        <v>9414.150003105784</v>
      </c>
      <c r="V966" s="1">
        <f t="shared" si="134"/>
        <v>9414.150003105784</v>
      </c>
      <c r="W966" s="8">
        <v>2021</v>
      </c>
      <c r="X966" s="107"/>
      <c r="AD966" s="28">
        <f>+'Прил 2 оконч'!E966-'Приложение №1'!N966</f>
        <v>0</v>
      </c>
    </row>
    <row r="967" spans="1:30" ht="15" customHeight="1" x14ac:dyDescent="0.25">
      <c r="A967" s="5">
        <f t="shared" si="135"/>
        <v>940</v>
      </c>
      <c r="B967" s="23">
        <f t="shared" si="136"/>
        <v>81</v>
      </c>
      <c r="C967" s="3" t="s">
        <v>104</v>
      </c>
      <c r="D967" s="3" t="s">
        <v>787</v>
      </c>
      <c r="E967" s="6">
        <v>1980</v>
      </c>
      <c r="F967" s="6">
        <v>2013</v>
      </c>
      <c r="G967" s="6" t="s">
        <v>62</v>
      </c>
      <c r="H967" s="6">
        <v>4</v>
      </c>
      <c r="I967" s="6">
        <v>4</v>
      </c>
      <c r="J967" s="29">
        <v>3666.2</v>
      </c>
      <c r="K967" s="29">
        <v>3438.3</v>
      </c>
      <c r="L967" s="29">
        <v>0</v>
      </c>
      <c r="M967" s="7">
        <v>147</v>
      </c>
      <c r="N967" s="1">
        <f t="shared" si="137"/>
        <v>62685332.069999993</v>
      </c>
      <c r="O967" s="29"/>
      <c r="P967" s="1">
        <v>51654670.098483257</v>
      </c>
      <c r="Q967" s="1"/>
      <c r="R967" s="1">
        <v>1251314.4005999998</v>
      </c>
      <c r="S967" s="1">
        <v>9779347.5709167365</v>
      </c>
      <c r="T967" s="1"/>
      <c r="U967" s="1">
        <f t="shared" si="134"/>
        <v>18231.49000087252</v>
      </c>
      <c r="V967" s="1">
        <f t="shared" si="134"/>
        <v>18231.49000087252</v>
      </c>
      <c r="W967" s="8">
        <v>2021</v>
      </c>
      <c r="X967" s="107"/>
      <c r="AD967" s="28">
        <f>+'Прил 2 оконч'!E967-'Приложение №1'!N967</f>
        <v>0</v>
      </c>
    </row>
    <row r="968" spans="1:30" ht="15" customHeight="1" x14ac:dyDescent="0.25">
      <c r="A968" s="5">
        <f t="shared" si="135"/>
        <v>941</v>
      </c>
      <c r="B968" s="23">
        <f t="shared" si="136"/>
        <v>82</v>
      </c>
      <c r="C968" s="3" t="s">
        <v>104</v>
      </c>
      <c r="D968" s="3" t="s">
        <v>788</v>
      </c>
      <c r="E968" s="6">
        <v>1986</v>
      </c>
      <c r="F968" s="6">
        <v>2013</v>
      </c>
      <c r="G968" s="6" t="s">
        <v>62</v>
      </c>
      <c r="H968" s="6">
        <v>4</v>
      </c>
      <c r="I968" s="6">
        <v>2</v>
      </c>
      <c r="J968" s="29">
        <v>3830.7</v>
      </c>
      <c r="K968" s="29">
        <v>3485.5</v>
      </c>
      <c r="L968" s="29">
        <v>0</v>
      </c>
      <c r="M968" s="7">
        <v>146</v>
      </c>
      <c r="N968" s="1">
        <f t="shared" si="137"/>
        <v>63545858.419999994</v>
      </c>
      <c r="O968" s="29"/>
      <c r="P968" s="1">
        <v>52445538.095472381</v>
      </c>
      <c r="Q968" s="1"/>
      <c r="R968" s="1">
        <v>1186662.2209999999</v>
      </c>
      <c r="S968" s="1">
        <v>9913658.103527613</v>
      </c>
      <c r="T968" s="1"/>
      <c r="U968" s="1">
        <f t="shared" si="134"/>
        <v>18231.490007172571</v>
      </c>
      <c r="V968" s="1">
        <f t="shared" si="134"/>
        <v>18231.490007172571</v>
      </c>
      <c r="W968" s="8">
        <v>2021</v>
      </c>
      <c r="X968" s="107"/>
      <c r="AD968" s="28">
        <f>+'Прил 2 оконч'!E968-'Приложение №1'!N968</f>
        <v>0</v>
      </c>
    </row>
    <row r="969" spans="1:30" ht="15" customHeight="1" x14ac:dyDescent="0.25">
      <c r="A969" s="5">
        <f t="shared" si="135"/>
        <v>942</v>
      </c>
      <c r="B969" s="23">
        <f t="shared" si="136"/>
        <v>83</v>
      </c>
      <c r="C969" s="3" t="s">
        <v>104</v>
      </c>
      <c r="D969" s="3" t="s">
        <v>789</v>
      </c>
      <c r="E969" s="6">
        <v>1995</v>
      </c>
      <c r="F969" s="6">
        <v>2013</v>
      </c>
      <c r="G969" s="6" t="s">
        <v>62</v>
      </c>
      <c r="H969" s="6">
        <v>5</v>
      </c>
      <c r="I969" s="6">
        <v>4</v>
      </c>
      <c r="J969" s="29">
        <v>4929.5</v>
      </c>
      <c r="K969" s="29">
        <v>4339.8</v>
      </c>
      <c r="L969" s="29">
        <v>0</v>
      </c>
      <c r="M969" s="7">
        <v>159</v>
      </c>
      <c r="N969" s="1">
        <f t="shared" si="137"/>
        <v>77122932.980000004</v>
      </c>
      <c r="O969" s="29"/>
      <c r="P969" s="1">
        <v>63171748.709999993</v>
      </c>
      <c r="Q969" s="1"/>
      <c r="R969" s="1">
        <v>1558299.1735999999</v>
      </c>
      <c r="S969" s="1">
        <v>12392885.096400004</v>
      </c>
      <c r="T969" s="1"/>
      <c r="U969" s="1">
        <f t="shared" si="134"/>
        <v>17771.079999078298</v>
      </c>
      <c r="V969" s="1">
        <f t="shared" si="134"/>
        <v>17771.079999078298</v>
      </c>
      <c r="W969" s="8">
        <v>2021</v>
      </c>
      <c r="X969" s="107"/>
      <c r="AD969" s="28">
        <f>+'Прил 2 оконч'!E969-'Приложение №1'!N969</f>
        <v>0</v>
      </c>
    </row>
    <row r="970" spans="1:30" ht="15" customHeight="1" x14ac:dyDescent="0.25">
      <c r="A970" s="5">
        <f t="shared" si="135"/>
        <v>943</v>
      </c>
      <c r="B970" s="23">
        <f t="shared" si="136"/>
        <v>84</v>
      </c>
      <c r="C970" s="3" t="s">
        <v>104</v>
      </c>
      <c r="D970" s="3" t="s">
        <v>790</v>
      </c>
      <c r="E970" s="6">
        <v>1983</v>
      </c>
      <c r="F970" s="6">
        <v>1983</v>
      </c>
      <c r="G970" s="6" t="s">
        <v>50</v>
      </c>
      <c r="H970" s="6">
        <v>2</v>
      </c>
      <c r="I970" s="6">
        <v>2</v>
      </c>
      <c r="J970" s="29">
        <v>712.2</v>
      </c>
      <c r="K970" s="29">
        <v>635.79999999999995</v>
      </c>
      <c r="L970" s="29">
        <v>0</v>
      </c>
      <c r="M970" s="7">
        <v>33</v>
      </c>
      <c r="N970" s="1">
        <f t="shared" si="137"/>
        <v>20279025.380000003</v>
      </c>
      <c r="O970" s="29"/>
      <c r="P970" s="1">
        <v>18224092.460143581</v>
      </c>
      <c r="Q970" s="1"/>
      <c r="R970" s="1">
        <v>230569.7856</v>
      </c>
      <c r="S970" s="1">
        <v>1824363.1342564244</v>
      </c>
      <c r="T970" s="1"/>
      <c r="U970" s="1">
        <f t="shared" si="134"/>
        <v>31895.289996854364</v>
      </c>
      <c r="V970" s="1">
        <f t="shared" si="134"/>
        <v>31895.289996854364</v>
      </c>
      <c r="W970" s="8">
        <v>2021</v>
      </c>
      <c r="X970" s="107"/>
      <c r="AD970" s="28">
        <f>+'Прил 2 оконч'!E970-'Приложение №1'!N970</f>
        <v>0</v>
      </c>
    </row>
    <row r="971" spans="1:30" ht="15" customHeight="1" x14ac:dyDescent="0.25">
      <c r="A971" s="5">
        <f t="shared" si="135"/>
        <v>944</v>
      </c>
      <c r="B971" s="23">
        <f t="shared" si="136"/>
        <v>85</v>
      </c>
      <c r="C971" s="3" t="s">
        <v>104</v>
      </c>
      <c r="D971" s="3" t="s">
        <v>791</v>
      </c>
      <c r="E971" s="6">
        <v>1987</v>
      </c>
      <c r="F971" s="6">
        <v>1987</v>
      </c>
      <c r="G971" s="6" t="s">
        <v>50</v>
      </c>
      <c r="H971" s="6">
        <v>2</v>
      </c>
      <c r="I971" s="6">
        <v>3</v>
      </c>
      <c r="J971" s="29">
        <v>921.2</v>
      </c>
      <c r="K971" s="29">
        <v>834.2</v>
      </c>
      <c r="L971" s="29">
        <v>0</v>
      </c>
      <c r="M971" s="7">
        <v>40</v>
      </c>
      <c r="N971" s="1">
        <f t="shared" si="137"/>
        <v>26607050.919999998</v>
      </c>
      <c r="O971" s="29"/>
      <c r="P971" s="1">
        <v>23953556.884202607</v>
      </c>
      <c r="Q971" s="1"/>
      <c r="R971" s="1">
        <v>263427.57439999998</v>
      </c>
      <c r="S971" s="1">
        <v>2390066.4613973903</v>
      </c>
      <c r="T971" s="1"/>
      <c r="U971" s="1">
        <f t="shared" si="134"/>
        <v>31895.290002397502</v>
      </c>
      <c r="V971" s="1">
        <f t="shared" si="134"/>
        <v>31895.290002397502</v>
      </c>
      <c r="W971" s="8">
        <v>2021</v>
      </c>
      <c r="X971" s="107"/>
      <c r="AD971" s="28">
        <f>+'Прил 2 оконч'!E971-'Приложение №1'!N971</f>
        <v>0</v>
      </c>
    </row>
    <row r="972" spans="1:30" ht="15" customHeight="1" x14ac:dyDescent="0.25">
      <c r="A972" s="5">
        <f t="shared" si="135"/>
        <v>945</v>
      </c>
      <c r="B972" s="23">
        <f t="shared" si="136"/>
        <v>86</v>
      </c>
      <c r="C972" s="3" t="s">
        <v>104</v>
      </c>
      <c r="D972" s="3" t="s">
        <v>792</v>
      </c>
      <c r="E972" s="6">
        <v>1993</v>
      </c>
      <c r="F972" s="6">
        <v>2005</v>
      </c>
      <c r="G972" s="6" t="s">
        <v>50</v>
      </c>
      <c r="H972" s="6">
        <v>2</v>
      </c>
      <c r="I972" s="6">
        <v>3</v>
      </c>
      <c r="J972" s="29">
        <v>1053</v>
      </c>
      <c r="K972" s="29">
        <v>899.4</v>
      </c>
      <c r="L972" s="29">
        <v>0</v>
      </c>
      <c r="M972" s="7">
        <v>34</v>
      </c>
      <c r="N972" s="1">
        <f t="shared" si="137"/>
        <v>28686623.820000004</v>
      </c>
      <c r="O972" s="29"/>
      <c r="P972" s="1">
        <v>25768683.022883605</v>
      </c>
      <c r="Q972" s="1"/>
      <c r="R972" s="1">
        <v>341704.01079999999</v>
      </c>
      <c r="S972" s="1">
        <v>2576236.786316399</v>
      </c>
      <c r="T972" s="1"/>
      <c r="U972" s="1">
        <f t="shared" si="134"/>
        <v>31895.28999332889</v>
      </c>
      <c r="V972" s="1">
        <f t="shared" si="134"/>
        <v>31895.28999332889</v>
      </c>
      <c r="W972" s="8">
        <v>2021</v>
      </c>
      <c r="X972" s="107"/>
      <c r="AD972" s="28">
        <f>+'Прил 2 оконч'!E972-'Приложение №1'!N972</f>
        <v>0</v>
      </c>
    </row>
    <row r="973" spans="1:30" ht="15" customHeight="1" x14ac:dyDescent="0.25">
      <c r="A973" s="5">
        <f t="shared" si="135"/>
        <v>946</v>
      </c>
      <c r="B973" s="23">
        <f t="shared" si="136"/>
        <v>87</v>
      </c>
      <c r="C973" s="3" t="s">
        <v>104</v>
      </c>
      <c r="D973" s="3" t="s">
        <v>793</v>
      </c>
      <c r="E973" s="6">
        <v>1978</v>
      </c>
      <c r="F973" s="6">
        <v>1996</v>
      </c>
      <c r="G973" s="6" t="s">
        <v>50</v>
      </c>
      <c r="H973" s="6">
        <v>2</v>
      </c>
      <c r="I973" s="6">
        <v>2</v>
      </c>
      <c r="J973" s="29">
        <v>686.4</v>
      </c>
      <c r="K973" s="29">
        <v>611</v>
      </c>
      <c r="L973" s="29">
        <v>0</v>
      </c>
      <c r="M973" s="7">
        <v>32</v>
      </c>
      <c r="N973" s="1">
        <f t="shared" si="137"/>
        <v>19488022.190000001</v>
      </c>
      <c r="O973" s="29"/>
      <c r="P973" s="1">
        <v>17505755.599729877</v>
      </c>
      <c r="Q973" s="1"/>
      <c r="R973" s="1">
        <v>228591.70199999999</v>
      </c>
      <c r="S973" s="1">
        <v>1753674.8882701262</v>
      </c>
      <c r="T973" s="1"/>
      <c r="U973" s="1">
        <f t="shared" si="134"/>
        <v>31895.29</v>
      </c>
      <c r="V973" s="1">
        <f t="shared" si="134"/>
        <v>31895.29</v>
      </c>
      <c r="W973" s="8">
        <v>2021</v>
      </c>
      <c r="X973" s="107"/>
      <c r="AD973" s="28">
        <f>+'Прил 2 оконч'!E973-'Приложение №1'!N973</f>
        <v>0</v>
      </c>
    </row>
    <row r="974" spans="1:30" ht="15" customHeight="1" x14ac:dyDescent="0.25">
      <c r="A974" s="5">
        <f t="shared" si="135"/>
        <v>947</v>
      </c>
      <c r="B974" s="23">
        <f t="shared" si="136"/>
        <v>88</v>
      </c>
      <c r="C974" s="3" t="s">
        <v>104</v>
      </c>
      <c r="D974" s="3" t="s">
        <v>794</v>
      </c>
      <c r="E974" s="6">
        <v>1979</v>
      </c>
      <c r="F974" s="6">
        <v>1996</v>
      </c>
      <c r="G974" s="6" t="s">
        <v>50</v>
      </c>
      <c r="H974" s="6">
        <v>2</v>
      </c>
      <c r="I974" s="6">
        <v>2</v>
      </c>
      <c r="J974" s="29">
        <v>686.8</v>
      </c>
      <c r="K974" s="29">
        <v>610.6</v>
      </c>
      <c r="L974" s="29">
        <v>0</v>
      </c>
      <c r="M974" s="7">
        <v>28</v>
      </c>
      <c r="N974" s="1">
        <f t="shared" si="137"/>
        <v>19475264.079999998</v>
      </c>
      <c r="O974" s="29"/>
      <c r="P974" s="1">
        <v>17520586.356452774</v>
      </c>
      <c r="Q974" s="1"/>
      <c r="R974" s="1">
        <v>202123.93920000002</v>
      </c>
      <c r="S974" s="1">
        <v>1752553.784347224</v>
      </c>
      <c r="T974" s="1"/>
      <c r="U974" s="1">
        <f t="shared" si="134"/>
        <v>31895.290009826396</v>
      </c>
      <c r="V974" s="1">
        <f t="shared" si="134"/>
        <v>31895.290009826396</v>
      </c>
      <c r="W974" s="8">
        <v>2021</v>
      </c>
      <c r="X974" s="107"/>
      <c r="AD974" s="28">
        <f>+'Прил 2 оконч'!E974-'Приложение №1'!N974</f>
        <v>0</v>
      </c>
    </row>
    <row r="975" spans="1:30" ht="15" customHeight="1" x14ac:dyDescent="0.25">
      <c r="A975" s="5">
        <f t="shared" si="135"/>
        <v>948</v>
      </c>
      <c r="B975" s="23">
        <f t="shared" si="136"/>
        <v>89</v>
      </c>
      <c r="C975" s="3" t="s">
        <v>104</v>
      </c>
      <c r="D975" s="3" t="s">
        <v>795</v>
      </c>
      <c r="E975" s="6">
        <v>1978</v>
      </c>
      <c r="F975" s="6">
        <v>2010</v>
      </c>
      <c r="G975" s="6" t="s">
        <v>62</v>
      </c>
      <c r="H975" s="6">
        <v>4</v>
      </c>
      <c r="I975" s="6">
        <v>4</v>
      </c>
      <c r="J975" s="29">
        <v>3964.8</v>
      </c>
      <c r="K975" s="29">
        <v>3470.3</v>
      </c>
      <c r="L975" s="29">
        <v>0</v>
      </c>
      <c r="M975" s="7">
        <v>76</v>
      </c>
      <c r="N975" s="1">
        <f t="shared" si="137"/>
        <v>1597760.82</v>
      </c>
      <c r="O975" s="29"/>
      <c r="P975" s="1">
        <v>1541039.6800000002</v>
      </c>
      <c r="Q975" s="1"/>
      <c r="R975" s="1">
        <v>56721.14</v>
      </c>
      <c r="S975" s="1">
        <v>0</v>
      </c>
      <c r="T975" s="1"/>
      <c r="U975" s="1">
        <f t="shared" si="134"/>
        <v>460.40999913552145</v>
      </c>
      <c r="V975" s="1">
        <f t="shared" si="134"/>
        <v>460.40999913552145</v>
      </c>
      <c r="W975" s="8">
        <v>2021</v>
      </c>
      <c r="X975" s="107"/>
      <c r="AD975" s="28">
        <f>+'Прил 2 оконч'!E975-'Приложение №1'!N975</f>
        <v>0</v>
      </c>
    </row>
    <row r="976" spans="1:30" ht="15" customHeight="1" x14ac:dyDescent="0.25">
      <c r="A976" s="5">
        <f t="shared" si="135"/>
        <v>949</v>
      </c>
      <c r="B976" s="23">
        <f t="shared" si="136"/>
        <v>90</v>
      </c>
      <c r="C976" s="3" t="s">
        <v>104</v>
      </c>
      <c r="D976" s="3" t="s">
        <v>796</v>
      </c>
      <c r="E976" s="6">
        <v>1979</v>
      </c>
      <c r="F976" s="6">
        <v>1979</v>
      </c>
      <c r="G976" s="6" t="s">
        <v>62</v>
      </c>
      <c r="H976" s="6">
        <v>4</v>
      </c>
      <c r="I976" s="6">
        <v>4</v>
      </c>
      <c r="J976" s="29">
        <v>4000.3</v>
      </c>
      <c r="K976" s="29">
        <v>3505.8</v>
      </c>
      <c r="L976" s="29">
        <v>0</v>
      </c>
      <c r="M976" s="7">
        <v>77</v>
      </c>
      <c r="N976" s="1">
        <f t="shared" si="137"/>
        <v>19726119.920000002</v>
      </c>
      <c r="O976" s="29"/>
      <c r="P976" s="1">
        <v>8497246.2100000046</v>
      </c>
      <c r="Q976" s="1"/>
      <c r="R976" s="1">
        <v>1275376.6255999999</v>
      </c>
      <c r="S976" s="1">
        <v>9953497.0843999982</v>
      </c>
      <c r="T976" s="1"/>
      <c r="U976" s="1">
        <f t="shared" si="134"/>
        <v>5626.7100005704833</v>
      </c>
      <c r="V976" s="1">
        <f t="shared" si="134"/>
        <v>5626.7100005704833</v>
      </c>
      <c r="W976" s="8">
        <v>2021</v>
      </c>
      <c r="X976" s="107"/>
      <c r="AD976" s="28">
        <f>+'Прил 2 оконч'!E976-'Приложение №1'!N976</f>
        <v>0</v>
      </c>
    </row>
    <row r="977" spans="1:30" ht="15" customHeight="1" x14ac:dyDescent="0.25">
      <c r="A977" s="5">
        <f t="shared" si="135"/>
        <v>950</v>
      </c>
      <c r="B977" s="23">
        <f t="shared" si="136"/>
        <v>91</v>
      </c>
      <c r="C977" s="3" t="s">
        <v>104</v>
      </c>
      <c r="D977" s="3" t="s">
        <v>797</v>
      </c>
      <c r="E977" s="6">
        <v>1964</v>
      </c>
      <c r="F977" s="6">
        <v>2013</v>
      </c>
      <c r="G977" s="6" t="s">
        <v>50</v>
      </c>
      <c r="H977" s="6">
        <v>5</v>
      </c>
      <c r="I977" s="6">
        <v>7</v>
      </c>
      <c r="J977" s="29">
        <v>5522.53</v>
      </c>
      <c r="K977" s="29">
        <v>5226.03</v>
      </c>
      <c r="L977" s="29">
        <v>0</v>
      </c>
      <c r="M977" s="7">
        <v>210</v>
      </c>
      <c r="N977" s="1">
        <f t="shared" si="137"/>
        <v>25899107.210000001</v>
      </c>
      <c r="O977" s="29"/>
      <c r="P977" s="1">
        <v>18790980.760000002</v>
      </c>
      <c r="Q977" s="1"/>
      <c r="R977" s="1">
        <v>2511205.4624600001</v>
      </c>
      <c r="S977" s="1">
        <v>4596920.9875400001</v>
      </c>
      <c r="T977" s="1"/>
      <c r="U977" s="1">
        <f t="shared" si="134"/>
        <v>4955.7899992920056</v>
      </c>
      <c r="V977" s="1">
        <f t="shared" si="134"/>
        <v>4955.7899992920056</v>
      </c>
      <c r="W977" s="8">
        <v>2021</v>
      </c>
      <c r="X977" s="107"/>
      <c r="AD977" s="28">
        <f>+'Прил 2 оконч'!E977-'Приложение №1'!N977</f>
        <v>0</v>
      </c>
    </row>
    <row r="978" spans="1:30" ht="15" customHeight="1" x14ac:dyDescent="0.25">
      <c r="A978" s="5">
        <f t="shared" si="135"/>
        <v>951</v>
      </c>
      <c r="B978" s="23">
        <f t="shared" si="136"/>
        <v>92</v>
      </c>
      <c r="C978" s="3" t="s">
        <v>104</v>
      </c>
      <c r="D978" s="3" t="s">
        <v>798</v>
      </c>
      <c r="E978" s="6">
        <v>1981</v>
      </c>
      <c r="F978" s="6">
        <v>2013</v>
      </c>
      <c r="G978" s="6" t="s">
        <v>62</v>
      </c>
      <c r="H978" s="6">
        <v>5</v>
      </c>
      <c r="I978" s="6">
        <v>4</v>
      </c>
      <c r="J978" s="29">
        <v>4685.6000000000004</v>
      </c>
      <c r="K978" s="29">
        <v>4254.6000000000004</v>
      </c>
      <c r="L978" s="29">
        <v>0</v>
      </c>
      <c r="M978" s="7">
        <v>196</v>
      </c>
      <c r="N978" s="1">
        <f t="shared" si="137"/>
        <v>77567697.37000002</v>
      </c>
      <c r="O978" s="29"/>
      <c r="P978" s="1">
        <v>64643474.290000021</v>
      </c>
      <c r="Q978" s="1"/>
      <c r="R978" s="1">
        <v>1538761.2372000001</v>
      </c>
      <c r="S978" s="1">
        <v>11385461.842799999</v>
      </c>
      <c r="T978" s="1"/>
      <c r="U978" s="1">
        <f t="shared" si="134"/>
        <v>18231.490003760639</v>
      </c>
      <c r="V978" s="1">
        <f t="shared" si="134"/>
        <v>18231.490003760639</v>
      </c>
      <c r="W978" s="8">
        <v>2021</v>
      </c>
      <c r="X978" s="107"/>
      <c r="AD978" s="28">
        <f>+'Прил 2 оконч'!E978-'Приложение №1'!N978</f>
        <v>0</v>
      </c>
    </row>
    <row r="979" spans="1:30" ht="15" customHeight="1" x14ac:dyDescent="0.25">
      <c r="A979" s="5">
        <f t="shared" si="135"/>
        <v>952</v>
      </c>
      <c r="B979" s="23">
        <f t="shared" si="136"/>
        <v>93</v>
      </c>
      <c r="C979" s="3" t="s">
        <v>104</v>
      </c>
      <c r="D979" s="3" t="s">
        <v>799</v>
      </c>
      <c r="E979" s="6">
        <v>1963</v>
      </c>
      <c r="F979" s="6">
        <v>2013</v>
      </c>
      <c r="G979" s="6" t="s">
        <v>50</v>
      </c>
      <c r="H979" s="6">
        <v>4</v>
      </c>
      <c r="I979" s="6">
        <v>4</v>
      </c>
      <c r="J979" s="29">
        <v>3859.6</v>
      </c>
      <c r="K979" s="29">
        <v>3429</v>
      </c>
      <c r="L979" s="29">
        <v>0</v>
      </c>
      <c r="M979" s="7">
        <v>92</v>
      </c>
      <c r="N979" s="1">
        <f t="shared" si="137"/>
        <v>55905524.456026562</v>
      </c>
      <c r="O979" s="29"/>
      <c r="P979" s="1">
        <v>43897348.65613386</v>
      </c>
      <c r="Q979" s="1"/>
      <c r="R979" s="1">
        <v>2324726.4479999999</v>
      </c>
      <c r="S979" s="1">
        <v>9683449.3518927023</v>
      </c>
      <c r="T979" s="1"/>
      <c r="U979" s="1">
        <f t="shared" si="134"/>
        <v>16303.739998841225</v>
      </c>
      <c r="V979" s="1">
        <f t="shared" si="134"/>
        <v>16303.739998841225</v>
      </c>
      <c r="W979" s="8">
        <v>2021</v>
      </c>
      <c r="X979" s="107"/>
      <c r="AD979" s="28">
        <f>+'Прил 2 оконч'!E979-'Приложение №1'!N979</f>
        <v>0</v>
      </c>
    </row>
    <row r="980" spans="1:30" ht="15" customHeight="1" x14ac:dyDescent="0.25">
      <c r="A980" s="5">
        <f t="shared" si="135"/>
        <v>953</v>
      </c>
      <c r="B980" s="23">
        <f t="shared" si="136"/>
        <v>94</v>
      </c>
      <c r="C980" s="3" t="s">
        <v>104</v>
      </c>
      <c r="D980" s="3" t="s">
        <v>801</v>
      </c>
      <c r="E980" s="6">
        <v>1991</v>
      </c>
      <c r="F980" s="6">
        <v>1991</v>
      </c>
      <c r="G980" s="6" t="s">
        <v>62</v>
      </c>
      <c r="H980" s="6">
        <v>2</v>
      </c>
      <c r="I980" s="6">
        <v>2</v>
      </c>
      <c r="J980" s="29">
        <v>704.8</v>
      </c>
      <c r="K980" s="29">
        <v>607.70000000000005</v>
      </c>
      <c r="L980" s="29">
        <v>0</v>
      </c>
      <c r="M980" s="7">
        <v>51</v>
      </c>
      <c r="N980" s="1">
        <f t="shared" si="137"/>
        <v>10159649.21035005</v>
      </c>
      <c r="O980" s="29"/>
      <c r="P980" s="1">
        <f>7701835.85629184+297566.71</f>
        <v>7999402.5662918398</v>
      </c>
      <c r="Q980" s="1"/>
      <c r="R980" s="1">
        <v>169421.44140000001</v>
      </c>
      <c r="S980" s="1">
        <f>1692615.92265821+298209.28</f>
        <v>1990825.2026582099</v>
      </c>
      <c r="T980" s="1"/>
      <c r="U980" s="1">
        <f t="shared" si="134"/>
        <v>16718.198470215648</v>
      </c>
      <c r="V980" s="1">
        <f t="shared" si="134"/>
        <v>16718.198470215648</v>
      </c>
      <c r="W980" s="8">
        <v>2021</v>
      </c>
      <c r="X980" s="107"/>
      <c r="AD980" s="28">
        <f>+'Прил 2 оконч'!E980-'Приложение №1'!N980</f>
        <v>2.3815594613552094E-4</v>
      </c>
    </row>
    <row r="981" spans="1:30" ht="15" customHeight="1" x14ac:dyDescent="0.25">
      <c r="A981" s="5">
        <f t="shared" si="135"/>
        <v>954</v>
      </c>
      <c r="B981" s="23">
        <f t="shared" si="136"/>
        <v>95</v>
      </c>
      <c r="C981" s="3" t="s">
        <v>104</v>
      </c>
      <c r="D981" s="3" t="s">
        <v>802</v>
      </c>
      <c r="E981" s="6">
        <v>1996</v>
      </c>
      <c r="F981" s="6">
        <v>2013</v>
      </c>
      <c r="G981" s="6" t="s">
        <v>62</v>
      </c>
      <c r="H981" s="6">
        <v>2</v>
      </c>
      <c r="I981" s="6">
        <v>2</v>
      </c>
      <c r="J981" s="29">
        <v>1115.2</v>
      </c>
      <c r="K981" s="29">
        <v>1004.8</v>
      </c>
      <c r="L981" s="29">
        <v>0</v>
      </c>
      <c r="M981" s="7">
        <v>54</v>
      </c>
      <c r="N981" s="1">
        <f t="shared" si="137"/>
        <v>3390546.88</v>
      </c>
      <c r="O981" s="29"/>
      <c r="P981" s="1">
        <v>2303834.2199999997</v>
      </c>
      <c r="Q981" s="1"/>
      <c r="R981" s="1">
        <v>414299.24359999999</v>
      </c>
      <c r="S981" s="1">
        <v>672413.41639999999</v>
      </c>
      <c r="T981" s="1"/>
      <c r="U981" s="1">
        <f t="shared" si="134"/>
        <v>3374.35</v>
      </c>
      <c r="V981" s="1">
        <f t="shared" si="134"/>
        <v>3374.35</v>
      </c>
      <c r="W981" s="8">
        <v>2021</v>
      </c>
      <c r="X981" s="107"/>
      <c r="AD981" s="28">
        <f>+'Прил 2 оконч'!E981-'Приложение №1'!N981</f>
        <v>0</v>
      </c>
    </row>
    <row r="982" spans="1:30" ht="15" customHeight="1" x14ac:dyDescent="0.25">
      <c r="A982" s="5">
        <f t="shared" si="135"/>
        <v>955</v>
      </c>
      <c r="B982" s="23">
        <f t="shared" si="136"/>
        <v>96</v>
      </c>
      <c r="C982" s="3" t="s">
        <v>104</v>
      </c>
      <c r="D982" s="3" t="s">
        <v>803</v>
      </c>
      <c r="E982" s="6">
        <v>1989</v>
      </c>
      <c r="F982" s="6">
        <v>2015</v>
      </c>
      <c r="G982" s="6" t="s">
        <v>65</v>
      </c>
      <c r="H982" s="6">
        <v>2</v>
      </c>
      <c r="I982" s="6">
        <v>1</v>
      </c>
      <c r="J982" s="29">
        <v>728</v>
      </c>
      <c r="K982" s="29">
        <v>647.4</v>
      </c>
      <c r="L982" s="29">
        <v>0</v>
      </c>
      <c r="M982" s="7">
        <v>32</v>
      </c>
      <c r="N982" s="1">
        <f t="shared" si="137"/>
        <v>3349362.74</v>
      </c>
      <c r="O982" s="29"/>
      <c r="P982" s="1">
        <v>2738901.85</v>
      </c>
      <c r="Q982" s="1"/>
      <c r="R982" s="1">
        <v>174631.21280000001</v>
      </c>
      <c r="S982" s="1">
        <v>435829.67720000015</v>
      </c>
      <c r="T982" s="29"/>
      <c r="U982" s="1">
        <f t="shared" si="134"/>
        <v>5173.55999382144</v>
      </c>
      <c r="V982" s="1">
        <f t="shared" si="134"/>
        <v>5173.55999382144</v>
      </c>
      <c r="W982" s="8">
        <v>2021</v>
      </c>
      <c r="X982" s="107"/>
      <c r="AD982" s="28">
        <f>+'Прил 2 оконч'!E982-'Приложение №1'!N982</f>
        <v>0</v>
      </c>
    </row>
    <row r="983" spans="1:30" ht="15" customHeight="1" x14ac:dyDescent="0.25">
      <c r="A983" s="5">
        <f t="shared" si="135"/>
        <v>956</v>
      </c>
      <c r="B983" s="23">
        <f t="shared" si="136"/>
        <v>97</v>
      </c>
      <c r="C983" s="3" t="s">
        <v>104</v>
      </c>
      <c r="D983" s="3" t="s">
        <v>451</v>
      </c>
      <c r="E983" s="6">
        <v>1994</v>
      </c>
      <c r="F983" s="6">
        <v>1994</v>
      </c>
      <c r="G983" s="6" t="s">
        <v>65</v>
      </c>
      <c r="H983" s="6">
        <v>2</v>
      </c>
      <c r="I983" s="6">
        <v>1</v>
      </c>
      <c r="J983" s="29">
        <v>350.5</v>
      </c>
      <c r="K983" s="29">
        <v>347.3</v>
      </c>
      <c r="L983" s="29">
        <v>0</v>
      </c>
      <c r="M983" s="7">
        <v>13</v>
      </c>
      <c r="N983" s="1">
        <f t="shared" si="137"/>
        <v>139958.42999999996</v>
      </c>
      <c r="O983" s="29"/>
      <c r="P983" s="1">
        <v>5382.7883889315381</v>
      </c>
      <c r="Q983" s="1"/>
      <c r="R983" s="1">
        <v>19873.2006</v>
      </c>
      <c r="S983" s="1">
        <v>114702.44101106843</v>
      </c>
      <c r="T983" s="29"/>
      <c r="U983" s="1">
        <f t="shared" si="134"/>
        <v>402.99000863806498</v>
      </c>
      <c r="V983" s="1">
        <f t="shared" si="134"/>
        <v>402.99000863806498</v>
      </c>
      <c r="W983" s="8">
        <v>2021</v>
      </c>
      <c r="X983" s="107"/>
      <c r="AD983" s="28">
        <f>+'Прил 2 оконч'!E983-'Приложение №1'!N983</f>
        <v>0</v>
      </c>
    </row>
    <row r="984" spans="1:30" ht="15" customHeight="1" x14ac:dyDescent="0.25">
      <c r="A984" s="5">
        <f t="shared" si="135"/>
        <v>957</v>
      </c>
      <c r="B984" s="23">
        <f t="shared" si="136"/>
        <v>98</v>
      </c>
      <c r="C984" s="3" t="s">
        <v>104</v>
      </c>
      <c r="D984" s="3" t="s">
        <v>804</v>
      </c>
      <c r="E984" s="6">
        <v>1982</v>
      </c>
      <c r="F984" s="6">
        <v>1982</v>
      </c>
      <c r="G984" s="6" t="s">
        <v>65</v>
      </c>
      <c r="H984" s="6">
        <v>2</v>
      </c>
      <c r="I984" s="6">
        <v>2</v>
      </c>
      <c r="J984" s="29">
        <v>1069.3</v>
      </c>
      <c r="K984" s="29">
        <v>1019.2</v>
      </c>
      <c r="L984" s="29">
        <v>0</v>
      </c>
      <c r="M984" s="7">
        <v>68</v>
      </c>
      <c r="N984" s="1">
        <f t="shared" si="137"/>
        <v>18922334.699999999</v>
      </c>
      <c r="O984" s="29"/>
      <c r="P984" s="1">
        <v>18004956.431773338</v>
      </c>
      <c r="Q984" s="1"/>
      <c r="R984" s="1">
        <v>231252.83240000001</v>
      </c>
      <c r="S984" s="1">
        <v>686125.43582666083</v>
      </c>
      <c r="T984" s="29"/>
      <c r="U984" s="1">
        <f t="shared" si="134"/>
        <v>18565.869996075351</v>
      </c>
      <c r="V984" s="1">
        <f t="shared" si="134"/>
        <v>18565.869996075351</v>
      </c>
      <c r="W984" s="8">
        <v>2021</v>
      </c>
      <c r="X984" s="107"/>
      <c r="AD984" s="28">
        <f>+'Прил 2 оконч'!E984-'Приложение №1'!N984</f>
        <v>0</v>
      </c>
    </row>
    <row r="985" spans="1:30" ht="15" customHeight="1" x14ac:dyDescent="0.25">
      <c r="A985" s="5">
        <f t="shared" si="135"/>
        <v>958</v>
      </c>
      <c r="B985" s="23">
        <f t="shared" si="136"/>
        <v>99</v>
      </c>
      <c r="C985" s="3" t="s">
        <v>104</v>
      </c>
      <c r="D985" s="3" t="s">
        <v>805</v>
      </c>
      <c r="E985" s="6">
        <v>1988</v>
      </c>
      <c r="F985" s="6">
        <v>2013</v>
      </c>
      <c r="G985" s="6" t="s">
        <v>62</v>
      </c>
      <c r="H985" s="6">
        <v>5</v>
      </c>
      <c r="I985" s="6">
        <v>6</v>
      </c>
      <c r="J985" s="29">
        <v>7106.9</v>
      </c>
      <c r="K985" s="29">
        <v>6246.6</v>
      </c>
      <c r="L985" s="29">
        <v>0</v>
      </c>
      <c r="M985" s="7">
        <v>249</v>
      </c>
      <c r="N985" s="1">
        <f t="shared" si="137"/>
        <v>87808581.139999986</v>
      </c>
      <c r="O985" s="29"/>
      <c r="P985" s="1">
        <v>68952213.769999996</v>
      </c>
      <c r="Q985" s="1"/>
      <c r="R985" s="1">
        <v>2138217.0712000001</v>
      </c>
      <c r="S985" s="1">
        <v>16718150.298799997</v>
      </c>
      <c r="T985" s="1"/>
      <c r="U985" s="1">
        <f t="shared" si="134"/>
        <v>14057.020001280694</v>
      </c>
      <c r="V985" s="1">
        <f t="shared" si="134"/>
        <v>14057.020001280694</v>
      </c>
      <c r="W985" s="8">
        <v>2021</v>
      </c>
      <c r="X985" s="107"/>
      <c r="AD985" s="28">
        <f>+'Прил 2 оконч'!E985-'Приложение №1'!N985</f>
        <v>0</v>
      </c>
    </row>
    <row r="986" spans="1:30" ht="15" customHeight="1" x14ac:dyDescent="0.25">
      <c r="A986" s="5">
        <f t="shared" si="135"/>
        <v>959</v>
      </c>
      <c r="B986" s="23">
        <f t="shared" si="136"/>
        <v>100</v>
      </c>
      <c r="C986" s="3" t="s">
        <v>104</v>
      </c>
      <c r="D986" s="3" t="s">
        <v>806</v>
      </c>
      <c r="E986" s="6">
        <v>1989</v>
      </c>
      <c r="F986" s="6">
        <v>2017</v>
      </c>
      <c r="G986" s="6" t="s">
        <v>62</v>
      </c>
      <c r="H986" s="6">
        <v>9</v>
      </c>
      <c r="I986" s="6">
        <v>3</v>
      </c>
      <c r="J986" s="29">
        <v>8049.4</v>
      </c>
      <c r="K986" s="29">
        <v>6665.5</v>
      </c>
      <c r="L986" s="29">
        <v>0</v>
      </c>
      <c r="M986" s="7">
        <v>258</v>
      </c>
      <c r="N986" s="1">
        <f t="shared" si="137"/>
        <v>78253236.640000001</v>
      </c>
      <c r="O986" s="29"/>
      <c r="P986" s="1">
        <v>51631855.660000004</v>
      </c>
      <c r="Q986" s="1"/>
      <c r="R986" s="1">
        <v>3078703.51</v>
      </c>
      <c r="S986" s="1">
        <v>23542677.469999999</v>
      </c>
      <c r="T986" s="29"/>
      <c r="U986" s="1">
        <f t="shared" si="134"/>
        <v>11740.040003000526</v>
      </c>
      <c r="V986" s="1">
        <f t="shared" si="134"/>
        <v>11740.040003000526</v>
      </c>
      <c r="W986" s="8">
        <v>2021</v>
      </c>
      <c r="X986" s="107"/>
      <c r="AD986" s="28">
        <f>+'Прил 2 оконч'!E986-'Приложение №1'!N986</f>
        <v>0</v>
      </c>
    </row>
    <row r="987" spans="1:30" ht="15" customHeight="1" x14ac:dyDescent="0.25">
      <c r="A987" s="5">
        <f t="shared" si="135"/>
        <v>960</v>
      </c>
      <c r="B987" s="23">
        <f t="shared" si="136"/>
        <v>101</v>
      </c>
      <c r="C987" s="3" t="s">
        <v>104</v>
      </c>
      <c r="D987" s="3" t="s">
        <v>807</v>
      </c>
      <c r="E987" s="6">
        <v>1994</v>
      </c>
      <c r="F987" s="6">
        <v>2013</v>
      </c>
      <c r="G987" s="6" t="s">
        <v>62</v>
      </c>
      <c r="H987" s="6">
        <v>9</v>
      </c>
      <c r="I987" s="6">
        <v>3</v>
      </c>
      <c r="J987" s="29">
        <v>7891.7</v>
      </c>
      <c r="K987" s="29">
        <v>6614.4</v>
      </c>
      <c r="L987" s="29">
        <v>0</v>
      </c>
      <c r="M987" s="7">
        <v>291</v>
      </c>
      <c r="N987" s="1">
        <f t="shared" si="137"/>
        <v>77653320.579999983</v>
      </c>
      <c r="O987" s="29"/>
      <c r="P987" s="1">
        <v>61899602.317548469</v>
      </c>
      <c r="Q987" s="1"/>
      <c r="R987" s="1">
        <v>3086934.55</v>
      </c>
      <c r="S987" s="1">
        <v>12666783.712451514</v>
      </c>
      <c r="T987" s="29"/>
      <c r="U987" s="1">
        <f t="shared" si="134"/>
        <v>11740.040000604738</v>
      </c>
      <c r="V987" s="1">
        <f t="shared" si="134"/>
        <v>11740.040000604738</v>
      </c>
      <c r="W987" s="8">
        <v>2021</v>
      </c>
      <c r="X987" s="107"/>
      <c r="AD987" s="28">
        <f>+'Прил 2 оконч'!E987-'Приложение №1'!N987</f>
        <v>0</v>
      </c>
    </row>
    <row r="988" spans="1:30" ht="15" customHeight="1" x14ac:dyDescent="0.25">
      <c r="A988" s="5">
        <f t="shared" si="135"/>
        <v>961</v>
      </c>
      <c r="B988" s="23">
        <f t="shared" si="136"/>
        <v>102</v>
      </c>
      <c r="C988" s="3" t="s">
        <v>104</v>
      </c>
      <c r="D988" s="3" t="s">
        <v>808</v>
      </c>
      <c r="E988" s="6">
        <v>1985</v>
      </c>
      <c r="F988" s="6">
        <v>2013</v>
      </c>
      <c r="G988" s="6" t="s">
        <v>62</v>
      </c>
      <c r="H988" s="6">
        <v>3</v>
      </c>
      <c r="I988" s="6">
        <v>3</v>
      </c>
      <c r="J988" s="29">
        <v>1439.1</v>
      </c>
      <c r="K988" s="29">
        <v>1289.4000000000001</v>
      </c>
      <c r="L988" s="29">
        <v>0</v>
      </c>
      <c r="M988" s="7">
        <v>55</v>
      </c>
      <c r="N988" s="1">
        <f t="shared" si="137"/>
        <v>17444911.509005461</v>
      </c>
      <c r="O988" s="29"/>
      <c r="P988" s="1">
        <v>13417509.149284188</v>
      </c>
      <c r="Q988" s="1"/>
      <c r="R988" s="1">
        <v>393370.94079999998</v>
      </c>
      <c r="S988" s="1">
        <v>3634031.4189212732</v>
      </c>
      <c r="T988" s="1"/>
      <c r="U988" s="1">
        <f t="shared" ref="U988:V1045" si="138">$N988/($K988+$L988)</f>
        <v>13529.47999767757</v>
      </c>
      <c r="V988" s="1">
        <f t="shared" si="138"/>
        <v>13529.47999767757</v>
      </c>
      <c r="W988" s="8">
        <v>2021</v>
      </c>
      <c r="X988" s="107"/>
      <c r="AD988" s="28">
        <f>+'Прил 2 оконч'!E988-'Приложение №1'!N988</f>
        <v>0</v>
      </c>
    </row>
    <row r="989" spans="1:30" ht="15" customHeight="1" x14ac:dyDescent="0.25">
      <c r="A989" s="5">
        <f t="shared" si="135"/>
        <v>962</v>
      </c>
      <c r="B989" s="23">
        <f t="shared" si="136"/>
        <v>103</v>
      </c>
      <c r="C989" s="3" t="s">
        <v>104</v>
      </c>
      <c r="D989" s="3" t="s">
        <v>809</v>
      </c>
      <c r="E989" s="6">
        <v>1982</v>
      </c>
      <c r="F989" s="6">
        <v>2005</v>
      </c>
      <c r="G989" s="6" t="s">
        <v>50</v>
      </c>
      <c r="H989" s="6">
        <v>4</v>
      </c>
      <c r="I989" s="6">
        <v>3</v>
      </c>
      <c r="J989" s="29">
        <v>4244.5200000000004</v>
      </c>
      <c r="K989" s="29">
        <v>4058.92</v>
      </c>
      <c r="L989" s="29">
        <v>0</v>
      </c>
      <c r="M989" s="7">
        <v>282</v>
      </c>
      <c r="N989" s="1">
        <f t="shared" si="137"/>
        <v>64128906.539999999</v>
      </c>
      <c r="O989" s="29"/>
      <c r="P989" s="1">
        <v>51130726.961447366</v>
      </c>
      <c r="Q989" s="1"/>
      <c r="R989" s="1">
        <v>1419323.2734399999</v>
      </c>
      <c r="S989" s="1">
        <v>11578856.30511263</v>
      </c>
      <c r="T989" s="1"/>
      <c r="U989" s="1">
        <f t="shared" si="138"/>
        <v>15799.5</v>
      </c>
      <c r="V989" s="1">
        <f t="shared" si="138"/>
        <v>15799.5</v>
      </c>
      <c r="W989" s="8">
        <v>2021</v>
      </c>
      <c r="X989" s="107"/>
      <c r="AD989" s="28">
        <f>+'Прил 2 оконч'!E989-'Приложение №1'!N989</f>
        <v>0</v>
      </c>
    </row>
    <row r="990" spans="1:30" ht="15" customHeight="1" x14ac:dyDescent="0.25">
      <c r="A990" s="5">
        <f t="shared" si="135"/>
        <v>963</v>
      </c>
      <c r="B990" s="23">
        <f t="shared" si="136"/>
        <v>104</v>
      </c>
      <c r="C990" s="3" t="s">
        <v>104</v>
      </c>
      <c r="D990" s="3" t="s">
        <v>811</v>
      </c>
      <c r="E990" s="6">
        <v>1979</v>
      </c>
      <c r="F990" s="6">
        <v>2013</v>
      </c>
      <c r="G990" s="6" t="s">
        <v>50</v>
      </c>
      <c r="H990" s="6">
        <v>4</v>
      </c>
      <c r="I990" s="6">
        <v>3</v>
      </c>
      <c r="J990" s="29">
        <v>1175.2</v>
      </c>
      <c r="K990" s="29">
        <v>845.9</v>
      </c>
      <c r="L990" s="29">
        <v>0</v>
      </c>
      <c r="M990" s="7">
        <v>33</v>
      </c>
      <c r="N990" s="1">
        <f t="shared" si="137"/>
        <v>9216266.6099999994</v>
      </c>
      <c r="O990" s="29"/>
      <c r="P990" s="1">
        <v>6559959.8023098828</v>
      </c>
      <c r="Q990" s="1"/>
      <c r="R990" s="1">
        <v>254136.97380000001</v>
      </c>
      <c r="S990" s="1">
        <v>2402169.8338901168</v>
      </c>
      <c r="T990" s="1"/>
      <c r="U990" s="1">
        <f t="shared" si="138"/>
        <v>10895.220014186074</v>
      </c>
      <c r="V990" s="1">
        <f t="shared" si="138"/>
        <v>10895.220014186074</v>
      </c>
      <c r="W990" s="8">
        <v>2021</v>
      </c>
      <c r="X990" s="107"/>
      <c r="AD990" s="28">
        <f>+'Прил 2 оконч'!E990-'Приложение №1'!N990</f>
        <v>0</v>
      </c>
    </row>
    <row r="991" spans="1:30" x14ac:dyDescent="0.25">
      <c r="A991" s="5">
        <f t="shared" si="135"/>
        <v>964</v>
      </c>
      <c r="B991" s="23">
        <f t="shared" si="136"/>
        <v>105</v>
      </c>
      <c r="C991" s="3" t="s">
        <v>104</v>
      </c>
      <c r="D991" s="3" t="s">
        <v>812</v>
      </c>
      <c r="E991" s="6">
        <v>1979</v>
      </c>
      <c r="F991" s="6">
        <v>2016</v>
      </c>
      <c r="G991" s="6" t="s">
        <v>65</v>
      </c>
      <c r="H991" s="6">
        <v>2</v>
      </c>
      <c r="I991" s="6">
        <v>2</v>
      </c>
      <c r="J991" s="29">
        <v>538.70000000000005</v>
      </c>
      <c r="K991" s="29">
        <v>500.4</v>
      </c>
      <c r="L991" s="29">
        <v>0</v>
      </c>
      <c r="M991" s="7">
        <v>34</v>
      </c>
      <c r="N991" s="1">
        <f t="shared" si="137"/>
        <v>2316346.6</v>
      </c>
      <c r="O991" s="29"/>
      <c r="P991" s="1">
        <v>1847995.3600000003</v>
      </c>
      <c r="Q991" s="1"/>
      <c r="R991" s="1">
        <v>131481.95880000002</v>
      </c>
      <c r="S991" s="1">
        <v>336869.28119999974</v>
      </c>
      <c r="T991" s="29"/>
      <c r="U991" s="1">
        <f t="shared" si="138"/>
        <v>4628.9900079936051</v>
      </c>
      <c r="V991" s="1">
        <f t="shared" si="138"/>
        <v>4628.9900079936051</v>
      </c>
      <c r="W991" s="8">
        <v>2021</v>
      </c>
      <c r="X991" s="107"/>
      <c r="AD991" s="28">
        <f>+'Прил 2 оконч'!E991-'Приложение №1'!N991</f>
        <v>0</v>
      </c>
    </row>
    <row r="992" spans="1:30" ht="15" customHeight="1" x14ac:dyDescent="0.25">
      <c r="A992" s="5">
        <f t="shared" si="135"/>
        <v>965</v>
      </c>
      <c r="B992" s="23">
        <f t="shared" si="136"/>
        <v>106</v>
      </c>
      <c r="C992" s="3" t="s">
        <v>104</v>
      </c>
      <c r="D992" s="3" t="s">
        <v>141</v>
      </c>
      <c r="E992" s="6">
        <v>1975</v>
      </c>
      <c r="F992" s="6">
        <v>2009</v>
      </c>
      <c r="G992" s="6" t="s">
        <v>50</v>
      </c>
      <c r="H992" s="6">
        <v>5</v>
      </c>
      <c r="I992" s="6">
        <v>6</v>
      </c>
      <c r="J992" s="29">
        <v>4366.5</v>
      </c>
      <c r="K992" s="29">
        <v>4045</v>
      </c>
      <c r="L992" s="29">
        <v>0</v>
      </c>
      <c r="M992" s="7">
        <v>185</v>
      </c>
      <c r="N992" s="1">
        <f t="shared" si="137"/>
        <v>30421797.800000001</v>
      </c>
      <c r="O992" s="29"/>
      <c r="P992" s="1">
        <v>18608529.325528331</v>
      </c>
      <c r="Q992" s="1"/>
      <c r="R992" s="1">
        <v>326358.69</v>
      </c>
      <c r="S992" s="1">
        <v>11486909.784471668</v>
      </c>
      <c r="T992" s="1"/>
      <c r="U992" s="1">
        <f t="shared" si="138"/>
        <v>7520.84</v>
      </c>
      <c r="V992" s="1">
        <f t="shared" si="138"/>
        <v>7520.84</v>
      </c>
      <c r="W992" s="8">
        <v>2021</v>
      </c>
      <c r="X992" s="107"/>
      <c r="AD992" s="28">
        <f>+'Прил 2 оконч'!E992-'Приложение №1'!N992</f>
        <v>0</v>
      </c>
    </row>
    <row r="993" spans="1:30" ht="15" customHeight="1" x14ac:dyDescent="0.25">
      <c r="A993" s="5">
        <f t="shared" si="135"/>
        <v>966</v>
      </c>
      <c r="B993" s="23">
        <f t="shared" si="136"/>
        <v>107</v>
      </c>
      <c r="C993" s="3" t="s">
        <v>104</v>
      </c>
      <c r="D993" s="3" t="s">
        <v>813</v>
      </c>
      <c r="E993" s="6">
        <v>1986</v>
      </c>
      <c r="F993" s="6">
        <v>2005</v>
      </c>
      <c r="G993" s="6" t="s">
        <v>50</v>
      </c>
      <c r="H993" s="6">
        <v>5</v>
      </c>
      <c r="I993" s="6">
        <v>3</v>
      </c>
      <c r="J993" s="29">
        <v>5898.64</v>
      </c>
      <c r="K993" s="29">
        <v>5063.6400000000003</v>
      </c>
      <c r="L993" s="29">
        <v>0</v>
      </c>
      <c r="M993" s="7">
        <v>316</v>
      </c>
      <c r="N993" s="1">
        <f t="shared" si="137"/>
        <v>52616181.970000014</v>
      </c>
      <c r="O993" s="29"/>
      <c r="P993" s="1">
        <v>36590119.474616945</v>
      </c>
      <c r="Q993" s="1"/>
      <c r="R993" s="1">
        <v>1606841.20248</v>
      </c>
      <c r="S993" s="1">
        <v>14419221.292903062</v>
      </c>
      <c r="T993" s="1"/>
      <c r="U993" s="1">
        <f t="shared" si="138"/>
        <v>10390.980000552963</v>
      </c>
      <c r="V993" s="1">
        <f t="shared" si="138"/>
        <v>10390.980000552963</v>
      </c>
      <c r="W993" s="8">
        <v>2021</v>
      </c>
      <c r="X993" s="107"/>
      <c r="AD993" s="28">
        <f>+'Прил 2 оконч'!E993-'Приложение №1'!N993</f>
        <v>0</v>
      </c>
    </row>
    <row r="994" spans="1:30" ht="15" customHeight="1" x14ac:dyDescent="0.25">
      <c r="A994" s="5">
        <f t="shared" si="135"/>
        <v>967</v>
      </c>
      <c r="B994" s="23">
        <f t="shared" si="136"/>
        <v>108</v>
      </c>
      <c r="C994" s="3" t="s">
        <v>104</v>
      </c>
      <c r="D994" s="3" t="s">
        <v>144</v>
      </c>
      <c r="E994" s="6">
        <v>1970</v>
      </c>
      <c r="F994" s="6">
        <v>2017</v>
      </c>
      <c r="G994" s="6" t="s">
        <v>50</v>
      </c>
      <c r="H994" s="6">
        <v>5</v>
      </c>
      <c r="I994" s="6">
        <v>2</v>
      </c>
      <c r="J994" s="29">
        <v>1774.6</v>
      </c>
      <c r="K994" s="29">
        <v>1593.3</v>
      </c>
      <c r="L994" s="29">
        <v>0</v>
      </c>
      <c r="M994" s="7">
        <v>61</v>
      </c>
      <c r="N994" s="1">
        <f t="shared" si="137"/>
        <v>803405.59</v>
      </c>
      <c r="O994" s="29"/>
      <c r="P994" s="1">
        <v>614532.90939999989</v>
      </c>
      <c r="Q994" s="1"/>
      <c r="R994" s="1">
        <v>128550.63060000002</v>
      </c>
      <c r="S994" s="1">
        <v>60322.05</v>
      </c>
      <c r="T994" s="1"/>
      <c r="U994" s="1">
        <f t="shared" si="138"/>
        <v>504.23999874474362</v>
      </c>
      <c r="V994" s="1">
        <f t="shared" si="138"/>
        <v>504.23999874474362</v>
      </c>
      <c r="W994" s="8">
        <v>2021</v>
      </c>
      <c r="X994" s="107"/>
      <c r="AD994" s="28">
        <f>+'Прил 2 оконч'!E994-'Приложение №1'!N994</f>
        <v>0</v>
      </c>
    </row>
    <row r="995" spans="1:30" ht="15" customHeight="1" x14ac:dyDescent="0.25">
      <c r="A995" s="5">
        <f t="shared" si="135"/>
        <v>968</v>
      </c>
      <c r="B995" s="23">
        <f t="shared" si="136"/>
        <v>109</v>
      </c>
      <c r="C995" s="3" t="s">
        <v>104</v>
      </c>
      <c r="D995" s="3" t="s">
        <v>814</v>
      </c>
      <c r="E995" s="6">
        <v>1977</v>
      </c>
      <c r="F995" s="6">
        <v>1977</v>
      </c>
      <c r="G995" s="6" t="s">
        <v>62</v>
      </c>
      <c r="H995" s="6">
        <v>4</v>
      </c>
      <c r="I995" s="6">
        <v>6</v>
      </c>
      <c r="J995" s="29">
        <v>5672.9</v>
      </c>
      <c r="K995" s="29">
        <v>4956.6000000000004</v>
      </c>
      <c r="L995" s="29">
        <v>0</v>
      </c>
      <c r="M995" s="7">
        <v>207</v>
      </c>
      <c r="N995" s="1">
        <f t="shared" si="137"/>
        <v>40803772.100000001</v>
      </c>
      <c r="O995" s="29"/>
      <c r="P995" s="1">
        <v>24796712.34</v>
      </c>
      <c r="Q995" s="1"/>
      <c r="R995" s="1">
        <v>1895212.8411999999</v>
      </c>
      <c r="S995" s="1">
        <v>14111846.9188</v>
      </c>
      <c r="T995" s="1"/>
      <c r="U995" s="1">
        <f t="shared" si="138"/>
        <v>8232.2100028245168</v>
      </c>
      <c r="V995" s="1">
        <f t="shared" si="138"/>
        <v>8232.2100028245168</v>
      </c>
      <c r="W995" s="8">
        <v>2021</v>
      </c>
      <c r="X995" s="107"/>
      <c r="AD995" s="28">
        <f>+'Прил 2 оконч'!E995-'Приложение №1'!N995</f>
        <v>0</v>
      </c>
    </row>
    <row r="996" spans="1:30" ht="15" customHeight="1" x14ac:dyDescent="0.25">
      <c r="A996" s="5">
        <f t="shared" si="135"/>
        <v>969</v>
      </c>
      <c r="B996" s="23">
        <f t="shared" si="136"/>
        <v>110</v>
      </c>
      <c r="C996" s="3" t="s">
        <v>104</v>
      </c>
      <c r="D996" s="3" t="s">
        <v>815</v>
      </c>
      <c r="E996" s="6">
        <v>1975</v>
      </c>
      <c r="F996" s="6">
        <v>2013</v>
      </c>
      <c r="G996" s="6" t="s">
        <v>62</v>
      </c>
      <c r="H996" s="6">
        <v>4</v>
      </c>
      <c r="I996" s="6">
        <v>4</v>
      </c>
      <c r="J996" s="29">
        <v>3899.5</v>
      </c>
      <c r="K996" s="29">
        <v>3416.4</v>
      </c>
      <c r="L996" s="29">
        <v>0</v>
      </c>
      <c r="M996" s="7">
        <v>110</v>
      </c>
      <c r="N996" s="1">
        <f t="shared" si="137"/>
        <v>19223092.029999997</v>
      </c>
      <c r="O996" s="29"/>
      <c r="P996" s="1">
        <v>8286600.5975959022</v>
      </c>
      <c r="Q996" s="1"/>
      <c r="R996" s="1">
        <v>1236814.4648</v>
      </c>
      <c r="S996" s="1">
        <v>9699676.9676040951</v>
      </c>
      <c r="T996" s="1"/>
      <c r="U996" s="1">
        <f t="shared" si="138"/>
        <v>5626.709995902118</v>
      </c>
      <c r="V996" s="1">
        <f t="shared" si="138"/>
        <v>5626.709995902118</v>
      </c>
      <c r="W996" s="8">
        <v>2021</v>
      </c>
      <c r="X996" s="107"/>
      <c r="AD996" s="28">
        <f>+'Прил 2 оконч'!E996-'Приложение №1'!N996</f>
        <v>0</v>
      </c>
    </row>
    <row r="997" spans="1:30" ht="15" customHeight="1" x14ac:dyDescent="0.25">
      <c r="A997" s="5">
        <f t="shared" si="135"/>
        <v>970</v>
      </c>
      <c r="B997" s="23">
        <f t="shared" si="136"/>
        <v>111</v>
      </c>
      <c r="C997" s="3" t="s">
        <v>104</v>
      </c>
      <c r="D997" s="3" t="s">
        <v>816</v>
      </c>
      <c r="E997" s="6">
        <v>1979</v>
      </c>
      <c r="F997" s="6">
        <v>2013</v>
      </c>
      <c r="G997" s="6" t="s">
        <v>50</v>
      </c>
      <c r="H997" s="6">
        <v>5</v>
      </c>
      <c r="I997" s="6">
        <v>4</v>
      </c>
      <c r="J997" s="29">
        <v>3602.3</v>
      </c>
      <c r="K997" s="29">
        <v>3466.5</v>
      </c>
      <c r="L997" s="29">
        <v>0</v>
      </c>
      <c r="M997" s="7">
        <v>87</v>
      </c>
      <c r="N997" s="1">
        <f t="shared" si="137"/>
        <v>20589034.119999997</v>
      </c>
      <c r="O997" s="29"/>
      <c r="P997" s="1">
        <v>9416982.5599999949</v>
      </c>
      <c r="Q997" s="1"/>
      <c r="R997" s="1">
        <v>1327954.473</v>
      </c>
      <c r="S997" s="1">
        <v>9844097.0870000031</v>
      </c>
      <c r="T997" s="1"/>
      <c r="U997" s="1">
        <f t="shared" si="138"/>
        <v>5939.430007211884</v>
      </c>
      <c r="V997" s="1">
        <f t="shared" si="138"/>
        <v>5939.430007211884</v>
      </c>
      <c r="W997" s="8">
        <v>2021</v>
      </c>
      <c r="X997" s="107"/>
      <c r="AD997" s="28">
        <f>+'Прил 2 оконч'!E997-'Приложение №1'!N997</f>
        <v>0</v>
      </c>
    </row>
    <row r="998" spans="1:30" ht="15" customHeight="1" x14ac:dyDescent="0.25">
      <c r="A998" s="5">
        <f t="shared" si="135"/>
        <v>971</v>
      </c>
      <c r="B998" s="23">
        <f t="shared" si="136"/>
        <v>112</v>
      </c>
      <c r="C998" s="3" t="s">
        <v>104</v>
      </c>
      <c r="D998" s="3" t="s">
        <v>817</v>
      </c>
      <c r="E998" s="6">
        <v>1983</v>
      </c>
      <c r="F998" s="6">
        <v>2013</v>
      </c>
      <c r="G998" s="6" t="s">
        <v>50</v>
      </c>
      <c r="H998" s="6">
        <v>5</v>
      </c>
      <c r="I998" s="6">
        <v>4</v>
      </c>
      <c r="J998" s="29">
        <v>4956.1000000000004</v>
      </c>
      <c r="K998" s="29">
        <v>4380.8</v>
      </c>
      <c r="L998" s="29">
        <v>0</v>
      </c>
      <c r="M998" s="7">
        <v>116</v>
      </c>
      <c r="N998" s="1">
        <f t="shared" si="137"/>
        <v>2208974.5900000003</v>
      </c>
      <c r="O998" s="29"/>
      <c r="P998" s="1">
        <v>1523810.2900000005</v>
      </c>
      <c r="Q998" s="1"/>
      <c r="R998" s="1">
        <v>685164.29999999993</v>
      </c>
      <c r="S998" s="1">
        <v>0</v>
      </c>
      <c r="T998" s="1"/>
      <c r="U998" s="1">
        <f t="shared" si="138"/>
        <v>504.23999954346243</v>
      </c>
      <c r="V998" s="1">
        <f t="shared" si="138"/>
        <v>504.23999954346243</v>
      </c>
      <c r="W998" s="8">
        <v>2021</v>
      </c>
      <c r="X998" s="107"/>
      <c r="AD998" s="28">
        <f>+'Прил 2 оконч'!E998-'Приложение №1'!N998</f>
        <v>0</v>
      </c>
    </row>
    <row r="999" spans="1:30" ht="15" customHeight="1" x14ac:dyDescent="0.25">
      <c r="A999" s="5">
        <f t="shared" si="135"/>
        <v>972</v>
      </c>
      <c r="B999" s="23">
        <f t="shared" si="136"/>
        <v>113</v>
      </c>
      <c r="C999" s="3" t="s">
        <v>104</v>
      </c>
      <c r="D999" s="3" t="s">
        <v>818</v>
      </c>
      <c r="E999" s="6">
        <v>1985</v>
      </c>
      <c r="F999" s="6">
        <v>2013</v>
      </c>
      <c r="G999" s="6" t="s">
        <v>50</v>
      </c>
      <c r="H999" s="6">
        <v>8</v>
      </c>
      <c r="I999" s="6">
        <v>1</v>
      </c>
      <c r="J999" s="29">
        <v>2038.9</v>
      </c>
      <c r="K999" s="29">
        <v>1807.5</v>
      </c>
      <c r="L999" s="29">
        <v>0</v>
      </c>
      <c r="M999" s="7">
        <v>30</v>
      </c>
      <c r="N999" s="1">
        <f t="shared" si="137"/>
        <v>691079.55</v>
      </c>
      <c r="O999" s="29"/>
      <c r="P999" s="1">
        <v>469579.97000000003</v>
      </c>
      <c r="Q999" s="1"/>
      <c r="R999" s="1">
        <v>221499.58000000002</v>
      </c>
      <c r="S999" s="1">
        <v>0</v>
      </c>
      <c r="T999" s="29"/>
      <c r="U999" s="1">
        <f t="shared" si="138"/>
        <v>382.34000000000003</v>
      </c>
      <c r="V999" s="1">
        <f t="shared" si="138"/>
        <v>382.34000000000003</v>
      </c>
      <c r="W999" s="8">
        <v>2021</v>
      </c>
      <c r="X999" s="107"/>
      <c r="AD999" s="28">
        <f>+'Прил 2 оконч'!E999-'Приложение №1'!N999</f>
        <v>0</v>
      </c>
    </row>
    <row r="1000" spans="1:30" ht="15" customHeight="1" x14ac:dyDescent="0.25">
      <c r="A1000" s="5">
        <f t="shared" si="135"/>
        <v>973</v>
      </c>
      <c r="B1000" s="23">
        <f t="shared" si="136"/>
        <v>114</v>
      </c>
      <c r="C1000" s="3" t="s">
        <v>104</v>
      </c>
      <c r="D1000" s="3" t="s">
        <v>819</v>
      </c>
      <c r="E1000" s="6">
        <v>1977</v>
      </c>
      <c r="F1000" s="6">
        <v>2008</v>
      </c>
      <c r="G1000" s="6" t="s">
        <v>62</v>
      </c>
      <c r="H1000" s="6">
        <v>4</v>
      </c>
      <c r="I1000" s="6">
        <v>4</v>
      </c>
      <c r="J1000" s="29">
        <v>3933.9</v>
      </c>
      <c r="K1000" s="29">
        <v>3431.9</v>
      </c>
      <c r="L1000" s="29">
        <v>0</v>
      </c>
      <c r="M1000" s="7">
        <v>160</v>
      </c>
      <c r="N1000" s="1">
        <f t="shared" si="137"/>
        <v>12115224.74</v>
      </c>
      <c r="O1000" s="29"/>
      <c r="P1000" s="1">
        <v>3262882.1158748902</v>
      </c>
      <c r="Q1000" s="1"/>
      <c r="R1000" s="1">
        <v>1286941.1858000001</v>
      </c>
      <c r="S1000" s="1">
        <v>7565401.4383251099</v>
      </c>
      <c r="T1000" s="1"/>
      <c r="U1000" s="1">
        <f t="shared" si="138"/>
        <v>3530.1799994172325</v>
      </c>
      <c r="V1000" s="1">
        <f t="shared" si="138"/>
        <v>3530.1799994172325</v>
      </c>
      <c r="W1000" s="8">
        <v>2021</v>
      </c>
      <c r="X1000" s="107"/>
      <c r="AD1000" s="28">
        <f>+'Прил 2 оконч'!E1000-'Приложение №1'!N1000</f>
        <v>0</v>
      </c>
    </row>
    <row r="1001" spans="1:30" ht="15" customHeight="1" x14ac:dyDescent="0.25">
      <c r="A1001" s="5">
        <f t="shared" si="135"/>
        <v>974</v>
      </c>
      <c r="B1001" s="23">
        <f t="shared" si="136"/>
        <v>115</v>
      </c>
      <c r="C1001" s="3" t="s">
        <v>104</v>
      </c>
      <c r="D1001" s="3" t="s">
        <v>820</v>
      </c>
      <c r="E1001" s="6">
        <v>1978</v>
      </c>
      <c r="F1001" s="6">
        <v>2008</v>
      </c>
      <c r="G1001" s="6" t="s">
        <v>62</v>
      </c>
      <c r="H1001" s="6">
        <v>5</v>
      </c>
      <c r="I1001" s="6">
        <v>4</v>
      </c>
      <c r="J1001" s="29">
        <v>4887.2</v>
      </c>
      <c r="K1001" s="29">
        <v>4314.3</v>
      </c>
      <c r="L1001" s="29">
        <v>0</v>
      </c>
      <c r="M1001" s="7">
        <v>187</v>
      </c>
      <c r="N1001" s="1">
        <f t="shared" si="137"/>
        <v>78656117.309999973</v>
      </c>
      <c r="O1001" s="29"/>
      <c r="P1001" s="1">
        <v>65670330.709999986</v>
      </c>
      <c r="Q1001" s="1"/>
      <c r="R1001" s="1">
        <v>1440890.2626</v>
      </c>
      <c r="S1001" s="1">
        <v>11544896.337399997</v>
      </c>
      <c r="T1001" s="1"/>
      <c r="U1001" s="1">
        <f t="shared" si="138"/>
        <v>18231.490000695354</v>
      </c>
      <c r="V1001" s="1">
        <f t="shared" si="138"/>
        <v>18231.490000695354</v>
      </c>
      <c r="W1001" s="8">
        <v>2021</v>
      </c>
      <c r="X1001" s="107"/>
      <c r="AD1001" s="28">
        <f>+'Прил 2 оконч'!E1001-'Приложение №1'!N1001</f>
        <v>0</v>
      </c>
    </row>
    <row r="1002" spans="1:30" ht="15" customHeight="1" x14ac:dyDescent="0.25">
      <c r="A1002" s="5">
        <f t="shared" si="135"/>
        <v>975</v>
      </c>
      <c r="B1002" s="23">
        <f t="shared" si="136"/>
        <v>116</v>
      </c>
      <c r="C1002" s="3" t="s">
        <v>104</v>
      </c>
      <c r="D1002" s="3" t="s">
        <v>821</v>
      </c>
      <c r="E1002" s="6">
        <v>1979</v>
      </c>
      <c r="F1002" s="6">
        <v>2008</v>
      </c>
      <c r="G1002" s="6" t="s">
        <v>62</v>
      </c>
      <c r="H1002" s="6">
        <v>5</v>
      </c>
      <c r="I1002" s="6">
        <v>4</v>
      </c>
      <c r="J1002" s="29">
        <v>4897.1000000000004</v>
      </c>
      <c r="K1002" s="29">
        <v>4329.3</v>
      </c>
      <c r="L1002" s="29">
        <v>0</v>
      </c>
      <c r="M1002" s="7">
        <v>199</v>
      </c>
      <c r="N1002" s="1">
        <f t="shared" si="137"/>
        <v>78929589.659999982</v>
      </c>
      <c r="O1002" s="29"/>
      <c r="P1002" s="1">
        <v>65727270.189999975</v>
      </c>
      <c r="Q1002" s="1"/>
      <c r="R1002" s="1">
        <v>1617423.8226000001</v>
      </c>
      <c r="S1002" s="1">
        <v>11584895.647400007</v>
      </c>
      <c r="T1002" s="1"/>
      <c r="U1002" s="1">
        <f t="shared" si="138"/>
        <v>18231.490000692949</v>
      </c>
      <c r="V1002" s="1">
        <f t="shared" si="138"/>
        <v>18231.490000692949</v>
      </c>
      <c r="W1002" s="8">
        <v>2021</v>
      </c>
      <c r="X1002" s="107"/>
      <c r="AD1002" s="28">
        <f>+'Прил 2 оконч'!E1002-'Приложение №1'!N1002</f>
        <v>0</v>
      </c>
    </row>
    <row r="1003" spans="1:30" ht="15" customHeight="1" x14ac:dyDescent="0.25">
      <c r="A1003" s="5">
        <f t="shared" si="135"/>
        <v>976</v>
      </c>
      <c r="B1003" s="23">
        <f t="shared" si="136"/>
        <v>117</v>
      </c>
      <c r="C1003" s="3" t="s">
        <v>104</v>
      </c>
      <c r="D1003" s="3" t="s">
        <v>822</v>
      </c>
      <c r="E1003" s="6">
        <v>1979</v>
      </c>
      <c r="F1003" s="6">
        <v>2008</v>
      </c>
      <c r="G1003" s="6" t="s">
        <v>62</v>
      </c>
      <c r="H1003" s="6">
        <v>5</v>
      </c>
      <c r="I1003" s="6">
        <v>4</v>
      </c>
      <c r="J1003" s="29">
        <v>4904.7</v>
      </c>
      <c r="K1003" s="29">
        <v>4322.5</v>
      </c>
      <c r="L1003" s="29">
        <v>0</v>
      </c>
      <c r="M1003" s="7">
        <v>181</v>
      </c>
      <c r="N1003" s="1">
        <f t="shared" si="137"/>
        <v>15259203.060000001</v>
      </c>
      <c r="O1003" s="29"/>
      <c r="P1003" s="1">
        <v>4109620.9044364472</v>
      </c>
      <c r="Q1003" s="1"/>
      <c r="R1003" s="1">
        <v>1675095.355</v>
      </c>
      <c r="S1003" s="1">
        <v>9474486.8005635533</v>
      </c>
      <c r="T1003" s="1"/>
      <c r="U1003" s="1">
        <f t="shared" si="138"/>
        <v>3530.1800023134761</v>
      </c>
      <c r="V1003" s="1">
        <f t="shared" si="138"/>
        <v>3530.1800023134761</v>
      </c>
      <c r="W1003" s="8">
        <v>2021</v>
      </c>
      <c r="X1003" s="107"/>
      <c r="AD1003" s="28">
        <f>+'Прил 2 оконч'!E1003-'Приложение №1'!N1003</f>
        <v>0</v>
      </c>
    </row>
    <row r="1004" spans="1:30" ht="15" customHeight="1" x14ac:dyDescent="0.25">
      <c r="A1004" s="5">
        <f t="shared" si="135"/>
        <v>977</v>
      </c>
      <c r="B1004" s="23">
        <f t="shared" si="136"/>
        <v>118</v>
      </c>
      <c r="C1004" s="3" t="s">
        <v>104</v>
      </c>
      <c r="D1004" s="3" t="s">
        <v>823</v>
      </c>
      <c r="E1004" s="6">
        <v>1977</v>
      </c>
      <c r="F1004" s="6">
        <v>2008</v>
      </c>
      <c r="G1004" s="6" t="s">
        <v>62</v>
      </c>
      <c r="H1004" s="6">
        <v>4</v>
      </c>
      <c r="I1004" s="6">
        <v>4</v>
      </c>
      <c r="J1004" s="29">
        <v>3978.4</v>
      </c>
      <c r="K1004" s="29">
        <v>3499.6</v>
      </c>
      <c r="L1004" s="29">
        <v>0</v>
      </c>
      <c r="M1004" s="7">
        <v>156</v>
      </c>
      <c r="N1004" s="1">
        <f t="shared" si="137"/>
        <v>12575637.629999999</v>
      </c>
      <c r="O1004" s="29"/>
      <c r="P1004" s="1">
        <v>5482362.6731081679</v>
      </c>
      <c r="Q1004" s="1"/>
      <c r="R1004" s="1">
        <v>1206412.6472</v>
      </c>
      <c r="S1004" s="1">
        <v>5886862.3096918315</v>
      </c>
      <c r="T1004" s="1"/>
      <c r="U1004" s="1">
        <f t="shared" si="138"/>
        <v>3593.4500028574694</v>
      </c>
      <c r="V1004" s="1">
        <f t="shared" si="138"/>
        <v>3593.4500028574694</v>
      </c>
      <c r="W1004" s="8">
        <v>2021</v>
      </c>
      <c r="X1004" s="107"/>
      <c r="AD1004" s="28">
        <f>+'Прил 2 оконч'!E1004-'Приложение №1'!N1004</f>
        <v>0</v>
      </c>
    </row>
    <row r="1005" spans="1:30" ht="15" customHeight="1" x14ac:dyDescent="0.25">
      <c r="A1005" s="5">
        <f t="shared" si="135"/>
        <v>978</v>
      </c>
      <c r="B1005" s="23">
        <f t="shared" si="136"/>
        <v>119</v>
      </c>
      <c r="C1005" s="3" t="s">
        <v>104</v>
      </c>
      <c r="D1005" s="3" t="s">
        <v>824</v>
      </c>
      <c r="E1005" s="6">
        <v>1977</v>
      </c>
      <c r="F1005" s="6">
        <v>2013</v>
      </c>
      <c r="G1005" s="6" t="s">
        <v>62</v>
      </c>
      <c r="H1005" s="6">
        <v>5</v>
      </c>
      <c r="I1005" s="6">
        <v>4</v>
      </c>
      <c r="J1005" s="29">
        <v>3776.9</v>
      </c>
      <c r="K1005" s="29">
        <v>3431.8</v>
      </c>
      <c r="L1005" s="29">
        <v>0</v>
      </c>
      <c r="M1005" s="7">
        <v>165</v>
      </c>
      <c r="N1005" s="1">
        <f t="shared" si="137"/>
        <v>62566827.379999995</v>
      </c>
      <c r="O1005" s="29"/>
      <c r="P1005" s="1">
        <v>52119676.309999995</v>
      </c>
      <c r="Q1005" s="1"/>
      <c r="R1005" s="1">
        <v>1257572.5375999999</v>
      </c>
      <c r="S1005" s="1">
        <v>9189578.5323999971</v>
      </c>
      <c r="T1005" s="1"/>
      <c r="U1005" s="1">
        <f t="shared" si="138"/>
        <v>18231.489999417212</v>
      </c>
      <c r="V1005" s="1">
        <f t="shared" si="138"/>
        <v>18231.489999417212</v>
      </c>
      <c r="W1005" s="8">
        <v>2021</v>
      </c>
      <c r="X1005" s="107"/>
      <c r="AD1005" s="28">
        <f>+'Прил 2 оконч'!E1005-'Приложение №1'!N1005</f>
        <v>0</v>
      </c>
    </row>
    <row r="1006" spans="1:30" ht="15" customHeight="1" x14ac:dyDescent="0.25">
      <c r="A1006" s="5">
        <f t="shared" si="135"/>
        <v>979</v>
      </c>
      <c r="B1006" s="23">
        <f t="shared" si="136"/>
        <v>120</v>
      </c>
      <c r="C1006" s="3" t="s">
        <v>104</v>
      </c>
      <c r="D1006" s="3" t="s">
        <v>825</v>
      </c>
      <c r="E1006" s="6">
        <v>1977</v>
      </c>
      <c r="F1006" s="6">
        <v>2008</v>
      </c>
      <c r="G1006" s="6" t="s">
        <v>62</v>
      </c>
      <c r="H1006" s="6">
        <v>5</v>
      </c>
      <c r="I1006" s="6">
        <v>4</v>
      </c>
      <c r="J1006" s="29">
        <v>3868.2</v>
      </c>
      <c r="K1006" s="29">
        <v>3393</v>
      </c>
      <c r="L1006" s="29">
        <v>0</v>
      </c>
      <c r="M1006" s="7">
        <v>180</v>
      </c>
      <c r="N1006" s="1">
        <f t="shared" si="137"/>
        <v>11977900.740000002</v>
      </c>
      <c r="O1006" s="29"/>
      <c r="P1006" s="1">
        <v>3225897.9100000015</v>
      </c>
      <c r="Q1006" s="1"/>
      <c r="R1006" s="1">
        <v>1259482.406</v>
      </c>
      <c r="S1006" s="1">
        <v>7492520.4240000006</v>
      </c>
      <c r="T1006" s="1"/>
      <c r="U1006" s="1">
        <f t="shared" si="138"/>
        <v>3530.1800000000007</v>
      </c>
      <c r="V1006" s="1">
        <f t="shared" si="138"/>
        <v>3530.1800000000007</v>
      </c>
      <c r="W1006" s="8">
        <v>2021</v>
      </c>
      <c r="X1006" s="107"/>
      <c r="AD1006" s="28">
        <f>+'Прил 2 оконч'!E1006-'Приложение №1'!N1006</f>
        <v>0</v>
      </c>
    </row>
    <row r="1007" spans="1:30" ht="15" customHeight="1" x14ac:dyDescent="0.25">
      <c r="A1007" s="5">
        <f t="shared" si="135"/>
        <v>980</v>
      </c>
      <c r="B1007" s="23">
        <f t="shared" si="136"/>
        <v>121</v>
      </c>
      <c r="C1007" s="3" t="s">
        <v>104</v>
      </c>
      <c r="D1007" s="3" t="s">
        <v>826</v>
      </c>
      <c r="E1007" s="6">
        <v>1979</v>
      </c>
      <c r="F1007" s="6">
        <v>2008</v>
      </c>
      <c r="G1007" s="6" t="s">
        <v>62</v>
      </c>
      <c r="H1007" s="6">
        <v>5</v>
      </c>
      <c r="I1007" s="6">
        <v>4</v>
      </c>
      <c r="J1007" s="29">
        <v>4069.3</v>
      </c>
      <c r="K1007" s="29">
        <v>3493.4</v>
      </c>
      <c r="L1007" s="29">
        <v>0</v>
      </c>
      <c r="M1007" s="7">
        <v>172</v>
      </c>
      <c r="N1007" s="1">
        <f t="shared" si="137"/>
        <v>12332330.799999999</v>
      </c>
      <c r="O1007" s="29"/>
      <c r="P1007" s="1">
        <v>3321353.2699999996</v>
      </c>
      <c r="Q1007" s="1"/>
      <c r="R1007" s="1">
        <v>1332328.1688000001</v>
      </c>
      <c r="S1007" s="1">
        <v>7678649.3611999992</v>
      </c>
      <c r="T1007" s="1"/>
      <c r="U1007" s="1">
        <f t="shared" si="138"/>
        <v>3530.1799965649507</v>
      </c>
      <c r="V1007" s="1">
        <f t="shared" si="138"/>
        <v>3530.1799965649507</v>
      </c>
      <c r="W1007" s="8">
        <v>2021</v>
      </c>
      <c r="X1007" s="107"/>
      <c r="AD1007" s="28">
        <f>+'Прил 2 оконч'!E1007-'Приложение №1'!N1007</f>
        <v>0</v>
      </c>
    </row>
    <row r="1008" spans="1:30" ht="15" customHeight="1" x14ac:dyDescent="0.25">
      <c r="A1008" s="5">
        <f t="shared" si="135"/>
        <v>981</v>
      </c>
      <c r="B1008" s="23">
        <f t="shared" si="136"/>
        <v>122</v>
      </c>
      <c r="C1008" s="3" t="s">
        <v>104</v>
      </c>
      <c r="D1008" s="3" t="s">
        <v>827</v>
      </c>
      <c r="E1008" s="6">
        <v>1978</v>
      </c>
      <c r="F1008" s="6">
        <v>2008</v>
      </c>
      <c r="G1008" s="6" t="s">
        <v>62</v>
      </c>
      <c r="H1008" s="6">
        <v>5</v>
      </c>
      <c r="I1008" s="6">
        <v>4</v>
      </c>
      <c r="J1008" s="29">
        <v>3883.8</v>
      </c>
      <c r="K1008" s="29">
        <v>3478.6</v>
      </c>
      <c r="L1008" s="29">
        <v>0</v>
      </c>
      <c r="M1008" s="7">
        <v>222</v>
      </c>
      <c r="N1008" s="1">
        <f t="shared" si="137"/>
        <v>63420061.129999995</v>
      </c>
      <c r="O1008" s="29"/>
      <c r="P1008" s="1">
        <v>52798757.289999999</v>
      </c>
      <c r="Q1008" s="1"/>
      <c r="R1008" s="1">
        <v>1306793.8352000001</v>
      </c>
      <c r="S1008" s="1">
        <v>9314510.0047999993</v>
      </c>
      <c r="T1008" s="1"/>
      <c r="U1008" s="1">
        <f t="shared" si="138"/>
        <v>18231.490004599549</v>
      </c>
      <c r="V1008" s="1">
        <f t="shared" si="138"/>
        <v>18231.490004599549</v>
      </c>
      <c r="W1008" s="8">
        <v>2021</v>
      </c>
      <c r="X1008" s="107"/>
      <c r="AD1008" s="28">
        <f>+'Прил 2 оконч'!E1008-'Приложение №1'!N1008</f>
        <v>0</v>
      </c>
    </row>
    <row r="1009" spans="1:30" ht="15" customHeight="1" x14ac:dyDescent="0.25">
      <c r="A1009" s="5">
        <f t="shared" si="135"/>
        <v>982</v>
      </c>
      <c r="B1009" s="23">
        <f t="shared" si="136"/>
        <v>123</v>
      </c>
      <c r="C1009" s="3" t="s">
        <v>104</v>
      </c>
      <c r="D1009" s="3" t="s">
        <v>828</v>
      </c>
      <c r="E1009" s="6">
        <v>1978</v>
      </c>
      <c r="F1009" s="6">
        <v>2013</v>
      </c>
      <c r="G1009" s="6" t="s">
        <v>62</v>
      </c>
      <c r="H1009" s="6">
        <v>5</v>
      </c>
      <c r="I1009" s="6">
        <v>4</v>
      </c>
      <c r="J1009" s="29">
        <v>4846.8</v>
      </c>
      <c r="K1009" s="29">
        <v>4282.5</v>
      </c>
      <c r="L1009" s="29">
        <v>0</v>
      </c>
      <c r="M1009" s="7">
        <v>174</v>
      </c>
      <c r="N1009" s="1">
        <f t="shared" si="137"/>
        <v>10000151.410000002</v>
      </c>
      <c r="O1009" s="29"/>
      <c r="P1009" s="1">
        <v>2932829.410000002</v>
      </c>
      <c r="Q1009" s="1"/>
      <c r="R1009" s="1">
        <v>1540516.375</v>
      </c>
      <c r="S1009" s="1">
        <v>5526805.625</v>
      </c>
      <c r="T1009" s="1"/>
      <c r="U1009" s="1">
        <f t="shared" si="138"/>
        <v>2335.1200023350852</v>
      </c>
      <c r="V1009" s="1">
        <f t="shared" si="138"/>
        <v>2335.1200023350852</v>
      </c>
      <c r="W1009" s="8">
        <v>2021</v>
      </c>
      <c r="X1009" s="107"/>
      <c r="AD1009" s="28">
        <f>+'Прил 2 оконч'!E1009-'Приложение №1'!N1009</f>
        <v>0</v>
      </c>
    </row>
    <row r="1010" spans="1:30" ht="15" customHeight="1" x14ac:dyDescent="0.25">
      <c r="A1010" s="5">
        <f t="shared" si="135"/>
        <v>983</v>
      </c>
      <c r="B1010" s="23">
        <f t="shared" si="136"/>
        <v>124</v>
      </c>
      <c r="C1010" s="3" t="s">
        <v>104</v>
      </c>
      <c r="D1010" s="3" t="s">
        <v>829</v>
      </c>
      <c r="E1010" s="6">
        <v>1978</v>
      </c>
      <c r="F1010" s="6">
        <v>2013</v>
      </c>
      <c r="G1010" s="6" t="s">
        <v>62</v>
      </c>
      <c r="H1010" s="6">
        <v>5</v>
      </c>
      <c r="I1010" s="6">
        <v>4</v>
      </c>
      <c r="J1010" s="29">
        <v>4866.6000000000004</v>
      </c>
      <c r="K1010" s="29">
        <v>4298.3</v>
      </c>
      <c r="L1010" s="29">
        <v>0</v>
      </c>
      <c r="M1010" s="7">
        <v>317</v>
      </c>
      <c r="N1010" s="1">
        <f t="shared" si="137"/>
        <v>78364413.469999999</v>
      </c>
      <c r="O1010" s="29"/>
      <c r="P1010" s="1">
        <v>65222997.340000004</v>
      </c>
      <c r="Q1010" s="1"/>
      <c r="R1010" s="1">
        <v>1639170.5705999997</v>
      </c>
      <c r="S1010" s="1">
        <v>11502245.559399992</v>
      </c>
      <c r="T1010" s="1"/>
      <c r="U1010" s="1">
        <f t="shared" si="138"/>
        <v>18231.490000697948</v>
      </c>
      <c r="V1010" s="1">
        <f t="shared" si="138"/>
        <v>18231.490000697948</v>
      </c>
      <c r="W1010" s="8">
        <v>2021</v>
      </c>
      <c r="X1010" s="107"/>
      <c r="AD1010" s="28">
        <f>+'Прил 2 оконч'!E1010-'Приложение №1'!N1010</f>
        <v>0</v>
      </c>
    </row>
    <row r="1011" spans="1:30" ht="15" customHeight="1" x14ac:dyDescent="0.25">
      <c r="A1011" s="5">
        <f t="shared" si="135"/>
        <v>984</v>
      </c>
      <c r="B1011" s="23">
        <f t="shared" si="136"/>
        <v>125</v>
      </c>
      <c r="C1011" s="3" t="s">
        <v>104</v>
      </c>
      <c r="D1011" s="3" t="s">
        <v>830</v>
      </c>
      <c r="E1011" s="6">
        <v>1981</v>
      </c>
      <c r="F1011" s="6">
        <v>2009</v>
      </c>
      <c r="G1011" s="6" t="s">
        <v>62</v>
      </c>
      <c r="H1011" s="6">
        <v>5</v>
      </c>
      <c r="I1011" s="6">
        <v>4</v>
      </c>
      <c r="J1011" s="29">
        <v>6938.7</v>
      </c>
      <c r="K1011" s="29">
        <v>6170.1</v>
      </c>
      <c r="L1011" s="29">
        <v>0</v>
      </c>
      <c r="M1011" s="7">
        <v>194</v>
      </c>
      <c r="N1011" s="1">
        <f t="shared" si="137"/>
        <v>112490116.45000002</v>
      </c>
      <c r="O1011" s="29"/>
      <c r="P1011" s="1">
        <v>93696867.900000021</v>
      </c>
      <c r="Q1011" s="1"/>
      <c r="R1011" s="1">
        <v>2291623.3182000001</v>
      </c>
      <c r="S1011" s="1">
        <v>16501625.231799997</v>
      </c>
      <c r="T1011" s="1"/>
      <c r="U1011" s="1">
        <f t="shared" si="138"/>
        <v>18231.490000162074</v>
      </c>
      <c r="V1011" s="1">
        <f t="shared" si="138"/>
        <v>18231.490000162074</v>
      </c>
      <c r="W1011" s="8">
        <v>2021</v>
      </c>
      <c r="X1011" s="107"/>
      <c r="AD1011" s="28">
        <f>+'Прил 2 оконч'!E1011-'Приложение №1'!N1011</f>
        <v>0</v>
      </c>
    </row>
    <row r="1012" spans="1:30" ht="15" customHeight="1" x14ac:dyDescent="0.25">
      <c r="A1012" s="5">
        <f t="shared" si="135"/>
        <v>985</v>
      </c>
      <c r="B1012" s="23">
        <f t="shared" si="136"/>
        <v>126</v>
      </c>
      <c r="C1012" s="3" t="s">
        <v>104</v>
      </c>
      <c r="D1012" s="3" t="s">
        <v>831</v>
      </c>
      <c r="E1012" s="6">
        <v>1990</v>
      </c>
      <c r="F1012" s="6">
        <v>2009</v>
      </c>
      <c r="G1012" s="6" t="s">
        <v>62</v>
      </c>
      <c r="H1012" s="6">
        <v>5</v>
      </c>
      <c r="I1012" s="6">
        <v>6</v>
      </c>
      <c r="J1012" s="29">
        <v>5593.2</v>
      </c>
      <c r="K1012" s="29">
        <v>4919.8</v>
      </c>
      <c r="L1012" s="29">
        <v>0</v>
      </c>
      <c r="M1012" s="7">
        <v>206</v>
      </c>
      <c r="N1012" s="1">
        <f t="shared" si="137"/>
        <v>12818538.900000002</v>
      </c>
      <c r="O1012" s="29"/>
      <c r="P1012" s="1">
        <v>8748252.5706708319</v>
      </c>
      <c r="Q1012" s="1"/>
      <c r="R1012" s="1">
        <v>1683089.5135999999</v>
      </c>
      <c r="S1012" s="1">
        <v>2387196.8157291701</v>
      </c>
      <c r="T1012" s="1"/>
      <c r="U1012" s="1">
        <f t="shared" si="138"/>
        <v>2605.5000000000005</v>
      </c>
      <c r="V1012" s="1">
        <f t="shared" si="138"/>
        <v>2605.5000000000005</v>
      </c>
      <c r="W1012" s="8">
        <v>2021</v>
      </c>
      <c r="X1012" s="107"/>
      <c r="AD1012" s="28">
        <f>+'Прил 2 оконч'!E1012-'Приложение №1'!N1012</f>
        <v>0</v>
      </c>
    </row>
    <row r="1013" spans="1:30" ht="15" customHeight="1" x14ac:dyDescent="0.25">
      <c r="A1013" s="5">
        <f t="shared" si="135"/>
        <v>986</v>
      </c>
      <c r="B1013" s="23">
        <f t="shared" si="136"/>
        <v>127</v>
      </c>
      <c r="C1013" s="3" t="s">
        <v>104</v>
      </c>
      <c r="D1013" s="3" t="s">
        <v>832</v>
      </c>
      <c r="E1013" s="6">
        <v>1982</v>
      </c>
      <c r="F1013" s="6">
        <v>1982</v>
      </c>
      <c r="G1013" s="6" t="s">
        <v>62</v>
      </c>
      <c r="H1013" s="6">
        <v>5</v>
      </c>
      <c r="I1013" s="6">
        <v>4</v>
      </c>
      <c r="J1013" s="29">
        <v>4900.7</v>
      </c>
      <c r="K1013" s="29">
        <v>4316.7</v>
      </c>
      <c r="L1013" s="29">
        <v>0</v>
      </c>
      <c r="M1013" s="7">
        <v>216</v>
      </c>
      <c r="N1013" s="1">
        <f t="shared" si="137"/>
        <v>1987451.85</v>
      </c>
      <c r="O1013" s="29"/>
      <c r="P1013" s="1">
        <v>1258053.0100000002</v>
      </c>
      <c r="Q1013" s="1"/>
      <c r="R1013" s="1">
        <v>729398.84</v>
      </c>
      <c r="S1013" s="1">
        <v>0</v>
      </c>
      <c r="T1013" s="1"/>
      <c r="U1013" s="1">
        <f t="shared" si="138"/>
        <v>460.41000069497539</v>
      </c>
      <c r="V1013" s="1">
        <f t="shared" si="138"/>
        <v>460.41000069497539</v>
      </c>
      <c r="W1013" s="8">
        <v>2021</v>
      </c>
      <c r="X1013" s="107"/>
      <c r="AD1013" s="28">
        <f>+'Прил 2 оконч'!E1013-'Приложение №1'!N1013</f>
        <v>0</v>
      </c>
    </row>
    <row r="1014" spans="1:30" ht="15" customHeight="1" x14ac:dyDescent="0.25">
      <c r="A1014" s="5">
        <f t="shared" ref="A1014:A1076" si="139">+A1013+1</f>
        <v>987</v>
      </c>
      <c r="B1014" s="23">
        <f t="shared" ref="B1014:B1076" si="140">+B1013+1</f>
        <v>128</v>
      </c>
      <c r="C1014" s="3" t="s">
        <v>104</v>
      </c>
      <c r="D1014" s="3" t="s">
        <v>833</v>
      </c>
      <c r="E1014" s="6">
        <v>1985</v>
      </c>
      <c r="F1014" s="6">
        <v>2013</v>
      </c>
      <c r="G1014" s="6" t="s">
        <v>50</v>
      </c>
      <c r="H1014" s="6">
        <v>9</v>
      </c>
      <c r="I1014" s="6">
        <v>1</v>
      </c>
      <c r="J1014" s="29">
        <v>1780.5</v>
      </c>
      <c r="K1014" s="29">
        <v>1528.1</v>
      </c>
      <c r="L1014" s="29">
        <v>0</v>
      </c>
      <c r="M1014" s="7">
        <v>58</v>
      </c>
      <c r="N1014" s="1">
        <f t="shared" si="137"/>
        <v>584253.75</v>
      </c>
      <c r="O1014" s="29"/>
      <c r="P1014" s="1">
        <v>396993.16000000003</v>
      </c>
      <c r="Q1014" s="1"/>
      <c r="R1014" s="1">
        <v>187260.59</v>
      </c>
      <c r="S1014" s="1">
        <v>0</v>
      </c>
      <c r="T1014" s="29"/>
      <c r="U1014" s="1">
        <f t="shared" si="138"/>
        <v>382.33999738237031</v>
      </c>
      <c r="V1014" s="1">
        <f t="shared" si="138"/>
        <v>382.33999738237031</v>
      </c>
      <c r="W1014" s="8">
        <v>2021</v>
      </c>
      <c r="X1014" s="107"/>
      <c r="AD1014" s="28">
        <f>+'Прил 2 оконч'!E1014-'Приложение №1'!N1014</f>
        <v>0</v>
      </c>
    </row>
    <row r="1015" spans="1:30" ht="15" customHeight="1" x14ac:dyDescent="0.25">
      <c r="A1015" s="5">
        <f t="shared" si="139"/>
        <v>988</v>
      </c>
      <c r="B1015" s="23">
        <f t="shared" si="140"/>
        <v>129</v>
      </c>
      <c r="C1015" s="3" t="s">
        <v>104</v>
      </c>
      <c r="D1015" s="3" t="s">
        <v>834</v>
      </c>
      <c r="E1015" s="6">
        <v>1983</v>
      </c>
      <c r="F1015" s="6">
        <v>2013</v>
      </c>
      <c r="G1015" s="6" t="s">
        <v>62</v>
      </c>
      <c r="H1015" s="6">
        <v>4</v>
      </c>
      <c r="I1015" s="6">
        <v>6</v>
      </c>
      <c r="J1015" s="29">
        <v>4078.3</v>
      </c>
      <c r="K1015" s="29">
        <v>3603.8</v>
      </c>
      <c r="L1015" s="29">
        <v>0</v>
      </c>
      <c r="M1015" s="7">
        <v>152</v>
      </c>
      <c r="N1015" s="1">
        <f t="shared" si="137"/>
        <v>1659225.56</v>
      </c>
      <c r="O1015" s="29"/>
      <c r="P1015" s="1">
        <v>1050286.4300000002</v>
      </c>
      <c r="Q1015" s="1"/>
      <c r="R1015" s="1">
        <v>608939.12999999989</v>
      </c>
      <c r="S1015" s="1">
        <v>0</v>
      </c>
      <c r="T1015" s="1"/>
      <c r="U1015" s="1">
        <f t="shared" si="138"/>
        <v>460.41000055496977</v>
      </c>
      <c r="V1015" s="1">
        <f t="shared" si="138"/>
        <v>460.41000055496977</v>
      </c>
      <c r="W1015" s="8">
        <v>2021</v>
      </c>
      <c r="X1015" s="107"/>
      <c r="AD1015" s="28">
        <f>+'Прил 2 оконч'!E1015-'Приложение №1'!N1015</f>
        <v>0</v>
      </c>
    </row>
    <row r="1016" spans="1:30" ht="15" customHeight="1" x14ac:dyDescent="0.25">
      <c r="A1016" s="5">
        <f t="shared" si="139"/>
        <v>989</v>
      </c>
      <c r="B1016" s="23">
        <f t="shared" si="140"/>
        <v>130</v>
      </c>
      <c r="C1016" s="3" t="s">
        <v>104</v>
      </c>
      <c r="D1016" s="3" t="s">
        <v>835</v>
      </c>
      <c r="E1016" s="6">
        <v>1983</v>
      </c>
      <c r="F1016" s="6">
        <v>2013</v>
      </c>
      <c r="G1016" s="6" t="s">
        <v>62</v>
      </c>
      <c r="H1016" s="6">
        <v>5</v>
      </c>
      <c r="I1016" s="6">
        <v>4</v>
      </c>
      <c r="J1016" s="29">
        <v>4912.7</v>
      </c>
      <c r="K1016" s="29">
        <v>4307.3</v>
      </c>
      <c r="L1016" s="29">
        <v>0</v>
      </c>
      <c r="M1016" s="7">
        <v>207</v>
      </c>
      <c r="N1016" s="1">
        <f t="shared" ref="N1016:N1078" si="141">SUM(O1016:T1016)</f>
        <v>1983123.99</v>
      </c>
      <c r="O1016" s="29"/>
      <c r="P1016" s="1">
        <v>1255313.48</v>
      </c>
      <c r="Q1016" s="1"/>
      <c r="R1016" s="1">
        <v>727810.51</v>
      </c>
      <c r="S1016" s="1">
        <v>0</v>
      </c>
      <c r="T1016" s="1"/>
      <c r="U1016" s="1">
        <f t="shared" si="138"/>
        <v>460.40999930350796</v>
      </c>
      <c r="V1016" s="1">
        <f t="shared" si="138"/>
        <v>460.40999930350796</v>
      </c>
      <c r="W1016" s="8">
        <v>2021</v>
      </c>
      <c r="X1016" s="107"/>
      <c r="AD1016" s="28">
        <f>+'Прил 2 оконч'!E1016-'Приложение №1'!N1016</f>
        <v>0</v>
      </c>
    </row>
    <row r="1017" spans="1:30" ht="15" customHeight="1" x14ac:dyDescent="0.25">
      <c r="A1017" s="5">
        <f t="shared" si="139"/>
        <v>990</v>
      </c>
      <c r="B1017" s="23">
        <f t="shared" si="140"/>
        <v>131</v>
      </c>
      <c r="C1017" s="3" t="s">
        <v>104</v>
      </c>
      <c r="D1017" s="3" t="s">
        <v>836</v>
      </c>
      <c r="E1017" s="6">
        <v>1984</v>
      </c>
      <c r="F1017" s="6">
        <v>2013</v>
      </c>
      <c r="G1017" s="6" t="s">
        <v>62</v>
      </c>
      <c r="H1017" s="6">
        <v>5</v>
      </c>
      <c r="I1017" s="6">
        <v>4</v>
      </c>
      <c r="J1017" s="29">
        <v>4843.5</v>
      </c>
      <c r="K1017" s="29">
        <v>4267.3999999999996</v>
      </c>
      <c r="L1017" s="29">
        <v>0</v>
      </c>
      <c r="M1017" s="7">
        <v>205</v>
      </c>
      <c r="N1017" s="1">
        <f t="shared" si="141"/>
        <v>1964753.63</v>
      </c>
      <c r="O1017" s="29"/>
      <c r="P1017" s="1">
        <v>1243685.0799999998</v>
      </c>
      <c r="Q1017" s="1"/>
      <c r="R1017" s="1">
        <v>721068.55</v>
      </c>
      <c r="S1017" s="1">
        <v>0</v>
      </c>
      <c r="T1017" s="1"/>
      <c r="U1017" s="1">
        <f t="shared" si="138"/>
        <v>460.40999906266114</v>
      </c>
      <c r="V1017" s="1">
        <f t="shared" si="138"/>
        <v>460.40999906266114</v>
      </c>
      <c r="W1017" s="8">
        <v>2021</v>
      </c>
      <c r="X1017" s="107"/>
      <c r="AD1017" s="28">
        <f>+'Прил 2 оконч'!E1017-'Приложение №1'!N1017</f>
        <v>0</v>
      </c>
    </row>
    <row r="1018" spans="1:30" ht="15" customHeight="1" x14ac:dyDescent="0.25">
      <c r="A1018" s="5">
        <f t="shared" si="139"/>
        <v>991</v>
      </c>
      <c r="B1018" s="23">
        <f t="shared" si="140"/>
        <v>132</v>
      </c>
      <c r="C1018" s="3" t="s">
        <v>104</v>
      </c>
      <c r="D1018" s="3" t="s">
        <v>837</v>
      </c>
      <c r="E1018" s="6">
        <v>1984</v>
      </c>
      <c r="F1018" s="6">
        <v>2013</v>
      </c>
      <c r="G1018" s="6" t="s">
        <v>62</v>
      </c>
      <c r="H1018" s="6">
        <v>5</v>
      </c>
      <c r="I1018" s="6">
        <v>4</v>
      </c>
      <c r="J1018" s="29">
        <v>4516.5</v>
      </c>
      <c r="K1018" s="29">
        <v>4280.1000000000004</v>
      </c>
      <c r="L1018" s="29">
        <v>0</v>
      </c>
      <c r="M1018" s="7">
        <v>199</v>
      </c>
      <c r="N1018" s="1">
        <f t="shared" si="141"/>
        <v>1970600.8399999999</v>
      </c>
      <c r="O1018" s="29"/>
      <c r="P1018" s="1">
        <v>1247386.3500000001</v>
      </c>
      <c r="Q1018" s="1"/>
      <c r="R1018" s="1">
        <v>723214.48999999987</v>
      </c>
      <c r="S1018" s="1">
        <v>0</v>
      </c>
      <c r="T1018" s="1"/>
      <c r="U1018" s="1">
        <f t="shared" si="138"/>
        <v>460.4099997663605</v>
      </c>
      <c r="V1018" s="1">
        <f t="shared" si="138"/>
        <v>460.4099997663605</v>
      </c>
      <c r="W1018" s="8">
        <v>2021</v>
      </c>
      <c r="X1018" s="107"/>
      <c r="AD1018" s="28">
        <f>+'Прил 2 оконч'!E1018-'Приложение №1'!N1018</f>
        <v>0</v>
      </c>
    </row>
    <row r="1019" spans="1:30" ht="15" customHeight="1" x14ac:dyDescent="0.25">
      <c r="A1019" s="5">
        <f t="shared" si="139"/>
        <v>992</v>
      </c>
      <c r="B1019" s="23">
        <f t="shared" si="140"/>
        <v>133</v>
      </c>
      <c r="C1019" s="3" t="s">
        <v>104</v>
      </c>
      <c r="D1019" s="3" t="s">
        <v>838</v>
      </c>
      <c r="E1019" s="6">
        <v>1990</v>
      </c>
      <c r="F1019" s="6">
        <v>2005</v>
      </c>
      <c r="G1019" s="6" t="s">
        <v>62</v>
      </c>
      <c r="H1019" s="6">
        <v>5</v>
      </c>
      <c r="I1019" s="6">
        <v>4</v>
      </c>
      <c r="J1019" s="29">
        <v>4982</v>
      </c>
      <c r="K1019" s="29">
        <v>4389.2</v>
      </c>
      <c r="L1019" s="29">
        <v>0</v>
      </c>
      <c r="M1019" s="7">
        <v>212</v>
      </c>
      <c r="N1019" s="1">
        <f t="shared" si="141"/>
        <v>49032236.020000011</v>
      </c>
      <c r="O1019" s="29"/>
      <c r="P1019" s="1">
        <v>35951166.840000004</v>
      </c>
      <c r="Q1019" s="1"/>
      <c r="R1019" s="1">
        <v>1698415.3443999998</v>
      </c>
      <c r="S1019" s="1">
        <v>11382653.8356</v>
      </c>
      <c r="T1019" s="1"/>
      <c r="U1019" s="1">
        <f t="shared" si="138"/>
        <v>11171.110001822659</v>
      </c>
      <c r="V1019" s="1">
        <f t="shared" si="138"/>
        <v>11171.110001822659</v>
      </c>
      <c r="W1019" s="8">
        <v>2021</v>
      </c>
      <c r="X1019" s="107"/>
      <c r="AD1019" s="28">
        <f>+'Прил 2 оконч'!E1019-'Приложение №1'!N1019</f>
        <v>0</v>
      </c>
    </row>
    <row r="1020" spans="1:30" ht="15" customHeight="1" x14ac:dyDescent="0.25">
      <c r="A1020" s="5">
        <f t="shared" si="139"/>
        <v>993</v>
      </c>
      <c r="B1020" s="23">
        <f t="shared" si="140"/>
        <v>134</v>
      </c>
      <c r="C1020" s="3" t="s">
        <v>104</v>
      </c>
      <c r="D1020" s="3" t="s">
        <v>150</v>
      </c>
      <c r="E1020" s="6">
        <v>1990</v>
      </c>
      <c r="F1020" s="6">
        <v>1990</v>
      </c>
      <c r="G1020" s="6" t="s">
        <v>50</v>
      </c>
      <c r="H1020" s="6">
        <v>4</v>
      </c>
      <c r="I1020" s="6">
        <v>2</v>
      </c>
      <c r="J1020" s="29">
        <v>2192.6</v>
      </c>
      <c r="K1020" s="29">
        <v>1968.4</v>
      </c>
      <c r="L1020" s="29">
        <v>0</v>
      </c>
      <c r="M1020" s="7">
        <v>86</v>
      </c>
      <c r="N1020" s="1">
        <f t="shared" si="141"/>
        <v>1922792.17</v>
      </c>
      <c r="O1020" s="21"/>
      <c r="P1020" s="1">
        <v>394830.87999999977</v>
      </c>
      <c r="Q1020" s="1"/>
      <c r="R1020" s="1">
        <v>158814.44880000001</v>
      </c>
      <c r="S1020" s="1">
        <v>1369146.8412000001</v>
      </c>
      <c r="T1020" s="1"/>
      <c r="U1020" s="1">
        <f t="shared" si="138"/>
        <v>976.82999898394633</v>
      </c>
      <c r="V1020" s="1">
        <f t="shared" si="138"/>
        <v>976.82999898394633</v>
      </c>
      <c r="W1020" s="8">
        <v>2021</v>
      </c>
      <c r="X1020" s="107"/>
      <c r="AD1020" s="28">
        <f>+'Прил 2 оконч'!E1020-'Приложение №1'!N1020</f>
        <v>0</v>
      </c>
    </row>
    <row r="1021" spans="1:30" ht="15" customHeight="1" x14ac:dyDescent="0.25">
      <c r="A1021" s="5">
        <f t="shared" si="139"/>
        <v>994</v>
      </c>
      <c r="B1021" s="23">
        <f t="shared" si="140"/>
        <v>135</v>
      </c>
      <c r="C1021" s="3" t="s">
        <v>104</v>
      </c>
      <c r="D1021" s="3" t="s">
        <v>839</v>
      </c>
      <c r="E1021" s="6">
        <v>1984</v>
      </c>
      <c r="F1021" s="6">
        <v>2013</v>
      </c>
      <c r="G1021" s="6" t="s">
        <v>62</v>
      </c>
      <c r="H1021" s="6">
        <v>4</v>
      </c>
      <c r="I1021" s="6">
        <v>6</v>
      </c>
      <c r="J1021" s="29">
        <v>5500.86</v>
      </c>
      <c r="K1021" s="29">
        <v>4995.46</v>
      </c>
      <c r="L1021" s="29">
        <v>0</v>
      </c>
      <c r="M1021" s="7">
        <v>210</v>
      </c>
      <c r="N1021" s="1">
        <f t="shared" si="141"/>
        <v>2299959.7400000002</v>
      </c>
      <c r="O1021" s="29"/>
      <c r="P1021" s="1">
        <v>1455869.87</v>
      </c>
      <c r="Q1021" s="1"/>
      <c r="R1021" s="1">
        <v>844089.87</v>
      </c>
      <c r="S1021" s="1">
        <v>0</v>
      </c>
      <c r="T1021" s="1"/>
      <c r="U1021" s="1">
        <f t="shared" si="138"/>
        <v>460.41000028025451</v>
      </c>
      <c r="V1021" s="1">
        <f t="shared" si="138"/>
        <v>460.41000028025451</v>
      </c>
      <c r="W1021" s="8">
        <v>2021</v>
      </c>
      <c r="X1021" s="107"/>
      <c r="AD1021" s="28">
        <f>+'Прил 2 оконч'!E1021-'Приложение №1'!N1021</f>
        <v>0</v>
      </c>
    </row>
    <row r="1022" spans="1:30" ht="15" customHeight="1" x14ac:dyDescent="0.25">
      <c r="A1022" s="5">
        <f t="shared" si="139"/>
        <v>995</v>
      </c>
      <c r="B1022" s="23">
        <f t="shared" si="140"/>
        <v>136</v>
      </c>
      <c r="C1022" s="3" t="s">
        <v>104</v>
      </c>
      <c r="D1022" s="3" t="s">
        <v>840</v>
      </c>
      <c r="E1022" s="6">
        <v>1987</v>
      </c>
      <c r="F1022" s="6">
        <v>2010</v>
      </c>
      <c r="G1022" s="6" t="s">
        <v>50</v>
      </c>
      <c r="H1022" s="6">
        <v>5</v>
      </c>
      <c r="I1022" s="6">
        <v>2</v>
      </c>
      <c r="J1022" s="29">
        <v>3331.6</v>
      </c>
      <c r="K1022" s="29">
        <v>3187.5</v>
      </c>
      <c r="L1022" s="29">
        <v>0</v>
      </c>
      <c r="M1022" s="7">
        <v>157</v>
      </c>
      <c r="N1022" s="1">
        <f t="shared" si="141"/>
        <v>1607265</v>
      </c>
      <c r="O1022" s="29"/>
      <c r="P1022" s="1">
        <v>1108734.77</v>
      </c>
      <c r="Q1022" s="1"/>
      <c r="R1022" s="1">
        <v>498530.23000000004</v>
      </c>
      <c r="S1022" s="1">
        <v>0</v>
      </c>
      <c r="T1022" s="1"/>
      <c r="U1022" s="1">
        <f t="shared" si="138"/>
        <v>504.24</v>
      </c>
      <c r="V1022" s="1">
        <f t="shared" si="138"/>
        <v>504.24</v>
      </c>
      <c r="W1022" s="8">
        <v>2021</v>
      </c>
      <c r="X1022" s="107"/>
      <c r="AD1022" s="28">
        <f>+'Прил 2 оконч'!E1022-'Приложение №1'!N1022</f>
        <v>0</v>
      </c>
    </row>
    <row r="1023" spans="1:30" ht="15" customHeight="1" x14ac:dyDescent="0.25">
      <c r="A1023" s="5">
        <f t="shared" si="139"/>
        <v>996</v>
      </c>
      <c r="B1023" s="23">
        <f t="shared" si="140"/>
        <v>137</v>
      </c>
      <c r="C1023" s="3" t="s">
        <v>104</v>
      </c>
      <c r="D1023" s="3" t="s">
        <v>841</v>
      </c>
      <c r="E1023" s="6">
        <v>1987</v>
      </c>
      <c r="F1023" s="6">
        <v>2009</v>
      </c>
      <c r="G1023" s="6" t="s">
        <v>62</v>
      </c>
      <c r="H1023" s="6">
        <v>5</v>
      </c>
      <c r="I1023" s="6">
        <v>4</v>
      </c>
      <c r="J1023" s="29">
        <v>4470.2</v>
      </c>
      <c r="K1023" s="29">
        <v>4343</v>
      </c>
      <c r="L1023" s="29">
        <v>0</v>
      </c>
      <c r="M1023" s="7">
        <v>188</v>
      </c>
      <c r="N1023" s="1">
        <f t="shared" si="141"/>
        <v>1999560.63</v>
      </c>
      <c r="O1023" s="29"/>
      <c r="P1023" s="1">
        <v>1265717.8399999999</v>
      </c>
      <c r="Q1023" s="1"/>
      <c r="R1023" s="1">
        <v>733842.79</v>
      </c>
      <c r="S1023" s="1">
        <v>0</v>
      </c>
      <c r="T1023" s="1"/>
      <c r="U1023" s="1">
        <f t="shared" si="138"/>
        <v>460.40999999999997</v>
      </c>
      <c r="V1023" s="1">
        <f t="shared" si="138"/>
        <v>460.40999999999997</v>
      </c>
      <c r="W1023" s="8">
        <v>2021</v>
      </c>
      <c r="X1023" s="107"/>
      <c r="AD1023" s="28">
        <f>+'Прил 2 оконч'!E1023-'Приложение №1'!N1023</f>
        <v>0</v>
      </c>
    </row>
    <row r="1024" spans="1:30" ht="15" customHeight="1" x14ac:dyDescent="0.25">
      <c r="A1024" s="5">
        <f t="shared" si="139"/>
        <v>997</v>
      </c>
      <c r="B1024" s="23">
        <f t="shared" si="140"/>
        <v>138</v>
      </c>
      <c r="C1024" s="3" t="s">
        <v>104</v>
      </c>
      <c r="D1024" s="3" t="s">
        <v>842</v>
      </c>
      <c r="E1024" s="6">
        <v>1987</v>
      </c>
      <c r="F1024" s="6">
        <v>2013</v>
      </c>
      <c r="G1024" s="6" t="s">
        <v>62</v>
      </c>
      <c r="H1024" s="6">
        <v>5</v>
      </c>
      <c r="I1024" s="6">
        <v>6</v>
      </c>
      <c r="J1024" s="29">
        <v>6859.9</v>
      </c>
      <c r="K1024" s="29">
        <v>6218.4</v>
      </c>
      <c r="L1024" s="29">
        <v>0</v>
      </c>
      <c r="M1024" s="7">
        <v>283</v>
      </c>
      <c r="N1024" s="1">
        <f t="shared" si="141"/>
        <v>34989133.449999996</v>
      </c>
      <c r="O1024" s="29"/>
      <c r="P1024" s="1">
        <v>14922326.689999994</v>
      </c>
      <c r="Q1024" s="1"/>
      <c r="R1024" s="1">
        <v>2411827.5088</v>
      </c>
      <c r="S1024" s="1">
        <v>17654979.251200002</v>
      </c>
      <c r="T1024" s="1"/>
      <c r="U1024" s="1">
        <f t="shared" si="138"/>
        <v>5626.7099977486168</v>
      </c>
      <c r="V1024" s="1">
        <f t="shared" si="138"/>
        <v>5626.7099977486168</v>
      </c>
      <c r="W1024" s="8">
        <v>2021</v>
      </c>
      <c r="X1024" s="107"/>
      <c r="AD1024" s="28">
        <f>+'Прил 2 оконч'!E1024-'Приложение №1'!N1024</f>
        <v>0</v>
      </c>
    </row>
    <row r="1025" spans="1:30" ht="15" customHeight="1" x14ac:dyDescent="0.25">
      <c r="A1025" s="5">
        <f t="shared" si="139"/>
        <v>998</v>
      </c>
      <c r="B1025" s="23">
        <f t="shared" si="140"/>
        <v>139</v>
      </c>
      <c r="C1025" s="3" t="s">
        <v>104</v>
      </c>
      <c r="D1025" s="3" t="s">
        <v>843</v>
      </c>
      <c r="E1025" s="6">
        <v>1988</v>
      </c>
      <c r="F1025" s="6">
        <v>2013</v>
      </c>
      <c r="G1025" s="6" t="s">
        <v>62</v>
      </c>
      <c r="H1025" s="6">
        <v>5</v>
      </c>
      <c r="I1025" s="6">
        <v>6</v>
      </c>
      <c r="J1025" s="29">
        <v>6818.09</v>
      </c>
      <c r="K1025" s="29">
        <v>6176.59</v>
      </c>
      <c r="L1025" s="29">
        <v>0</v>
      </c>
      <c r="M1025" s="7">
        <v>310</v>
      </c>
      <c r="N1025" s="1">
        <f t="shared" si="141"/>
        <v>2843763.8</v>
      </c>
      <c r="O1025" s="29"/>
      <c r="P1025" s="1">
        <v>1800096.7399999998</v>
      </c>
      <c r="Q1025" s="1"/>
      <c r="R1025" s="1">
        <v>1043667.06</v>
      </c>
      <c r="S1025" s="1">
        <v>0</v>
      </c>
      <c r="T1025" s="1"/>
      <c r="U1025" s="1">
        <f t="shared" si="138"/>
        <v>460.40999969238686</v>
      </c>
      <c r="V1025" s="1">
        <f t="shared" si="138"/>
        <v>460.40999969238686</v>
      </c>
      <c r="W1025" s="8">
        <v>2021</v>
      </c>
      <c r="X1025" s="107"/>
      <c r="AD1025" s="28">
        <f>+'Прил 2 оконч'!E1025-'Приложение №1'!N1025</f>
        <v>0</v>
      </c>
    </row>
    <row r="1026" spans="1:30" ht="15" customHeight="1" x14ac:dyDescent="0.25">
      <c r="A1026" s="5">
        <f t="shared" si="139"/>
        <v>999</v>
      </c>
      <c r="B1026" s="23">
        <f t="shared" si="140"/>
        <v>140</v>
      </c>
      <c r="C1026" s="3" t="s">
        <v>104</v>
      </c>
      <c r="D1026" s="3" t="s">
        <v>844</v>
      </c>
      <c r="E1026" s="6">
        <v>1971</v>
      </c>
      <c r="F1026" s="6">
        <v>2013</v>
      </c>
      <c r="G1026" s="6" t="s">
        <v>50</v>
      </c>
      <c r="H1026" s="6">
        <v>4</v>
      </c>
      <c r="I1026" s="6">
        <v>3</v>
      </c>
      <c r="J1026" s="29">
        <v>1681.47</v>
      </c>
      <c r="K1026" s="29">
        <v>1519.87</v>
      </c>
      <c r="L1026" s="29">
        <v>0</v>
      </c>
      <c r="M1026" s="7">
        <v>43</v>
      </c>
      <c r="N1026" s="1">
        <f t="shared" si="141"/>
        <v>3401210.6845643353</v>
      </c>
      <c r="O1026" s="29"/>
      <c r="P1026" s="1">
        <v>1118330.7392284828</v>
      </c>
      <c r="Q1026" s="1"/>
      <c r="R1026" s="1">
        <v>820258.66133999999</v>
      </c>
      <c r="S1026" s="1">
        <v>1462621.2839958523</v>
      </c>
      <c r="T1026" s="1"/>
      <c r="U1026" s="1">
        <f t="shared" si="138"/>
        <v>2237.8300016214121</v>
      </c>
      <c r="V1026" s="1">
        <f t="shared" si="138"/>
        <v>2237.8300016214121</v>
      </c>
      <c r="W1026" s="8">
        <v>2021</v>
      </c>
      <c r="X1026" s="107"/>
      <c r="AD1026" s="28">
        <f>+'Прил 2 оконч'!E1026-'Приложение №1'!N1026</f>
        <v>0</v>
      </c>
    </row>
    <row r="1027" spans="1:30" ht="15" customHeight="1" x14ac:dyDescent="0.25">
      <c r="A1027" s="5">
        <f t="shared" si="139"/>
        <v>1000</v>
      </c>
      <c r="B1027" s="23">
        <f t="shared" si="140"/>
        <v>141</v>
      </c>
      <c r="C1027" s="3" t="s">
        <v>104</v>
      </c>
      <c r="D1027" s="3" t="s">
        <v>845</v>
      </c>
      <c r="E1027" s="6">
        <v>1982</v>
      </c>
      <c r="F1027" s="6">
        <v>2013</v>
      </c>
      <c r="G1027" s="6" t="s">
        <v>62</v>
      </c>
      <c r="H1027" s="6">
        <v>5</v>
      </c>
      <c r="I1027" s="6">
        <v>4</v>
      </c>
      <c r="J1027" s="29">
        <v>4923.8999999999996</v>
      </c>
      <c r="K1027" s="29">
        <v>4351.8</v>
      </c>
      <c r="L1027" s="29">
        <v>0</v>
      </c>
      <c r="M1027" s="7">
        <v>184</v>
      </c>
      <c r="N1027" s="1">
        <f t="shared" si="141"/>
        <v>2003612.24</v>
      </c>
      <c r="O1027" s="29"/>
      <c r="P1027" s="1">
        <v>1268282.5</v>
      </c>
      <c r="Q1027" s="1"/>
      <c r="R1027" s="1">
        <v>735329.74</v>
      </c>
      <c r="S1027" s="1">
        <v>0</v>
      </c>
      <c r="T1027" s="1"/>
      <c r="U1027" s="1">
        <f t="shared" si="138"/>
        <v>460.41000045957992</v>
      </c>
      <c r="V1027" s="1">
        <f t="shared" si="138"/>
        <v>460.41000045957992</v>
      </c>
      <c r="W1027" s="8">
        <v>2021</v>
      </c>
      <c r="X1027" s="107"/>
      <c r="AD1027" s="28">
        <f>+'Прил 2 оконч'!E1027-'Приложение №1'!N1027</f>
        <v>0</v>
      </c>
    </row>
    <row r="1028" spans="1:30" ht="15" customHeight="1" x14ac:dyDescent="0.25">
      <c r="A1028" s="5">
        <f t="shared" si="139"/>
        <v>1001</v>
      </c>
      <c r="B1028" s="23">
        <f t="shared" si="140"/>
        <v>142</v>
      </c>
      <c r="C1028" s="3" t="s">
        <v>104</v>
      </c>
      <c r="D1028" s="3" t="s">
        <v>846</v>
      </c>
      <c r="E1028" s="6">
        <v>1981</v>
      </c>
      <c r="F1028" s="6">
        <v>2013</v>
      </c>
      <c r="G1028" s="6" t="s">
        <v>62</v>
      </c>
      <c r="H1028" s="6">
        <v>5</v>
      </c>
      <c r="I1028" s="6">
        <v>4</v>
      </c>
      <c r="J1028" s="29">
        <v>4944.1000000000004</v>
      </c>
      <c r="K1028" s="29">
        <v>4355.3999999999996</v>
      </c>
      <c r="L1028" s="29">
        <v>0</v>
      </c>
      <c r="M1028" s="7">
        <v>212</v>
      </c>
      <c r="N1028" s="1">
        <f t="shared" si="141"/>
        <v>2005269.71</v>
      </c>
      <c r="O1028" s="29"/>
      <c r="P1028" s="1">
        <v>1269331.67</v>
      </c>
      <c r="Q1028" s="1"/>
      <c r="R1028" s="1">
        <v>735938.03999999992</v>
      </c>
      <c r="S1028" s="1">
        <v>0</v>
      </c>
      <c r="T1028" s="1"/>
      <c r="U1028" s="1">
        <f t="shared" si="138"/>
        <v>460.40999908159989</v>
      </c>
      <c r="V1028" s="1">
        <f t="shared" si="138"/>
        <v>460.40999908159989</v>
      </c>
      <c r="W1028" s="8">
        <v>2021</v>
      </c>
      <c r="X1028" s="107"/>
      <c r="AD1028" s="28">
        <f>+'Прил 2 оконч'!E1028-'Приложение №1'!N1028</f>
        <v>0</v>
      </c>
    </row>
    <row r="1029" spans="1:30" ht="15" customHeight="1" x14ac:dyDescent="0.25">
      <c r="A1029" s="5">
        <f t="shared" si="139"/>
        <v>1002</v>
      </c>
      <c r="B1029" s="23">
        <f t="shared" si="140"/>
        <v>143</v>
      </c>
      <c r="C1029" s="3" t="s">
        <v>104</v>
      </c>
      <c r="D1029" s="3" t="s">
        <v>847</v>
      </c>
      <c r="E1029" s="6">
        <v>1985</v>
      </c>
      <c r="F1029" s="6">
        <v>2013</v>
      </c>
      <c r="G1029" s="6" t="s">
        <v>62</v>
      </c>
      <c r="H1029" s="6">
        <v>5</v>
      </c>
      <c r="I1029" s="6">
        <v>4</v>
      </c>
      <c r="J1029" s="29">
        <v>4831.5</v>
      </c>
      <c r="K1029" s="29">
        <v>4247.3999999999996</v>
      </c>
      <c r="L1029" s="29">
        <v>0</v>
      </c>
      <c r="M1029" s="7">
        <v>185</v>
      </c>
      <c r="N1029" s="1">
        <f t="shared" si="141"/>
        <v>27354360.319999997</v>
      </c>
      <c r="O1029" s="29"/>
      <c r="P1029" s="1">
        <v>18497250.609999996</v>
      </c>
      <c r="Q1029" s="1"/>
      <c r="R1029" s="1">
        <v>1585153.0568000001</v>
      </c>
      <c r="S1029" s="1">
        <v>7271956.6532000005</v>
      </c>
      <c r="T1029" s="1"/>
      <c r="U1029" s="1">
        <f t="shared" si="138"/>
        <v>6440.2599990582476</v>
      </c>
      <c r="V1029" s="1">
        <f t="shared" si="138"/>
        <v>6440.2599990582476</v>
      </c>
      <c r="W1029" s="8">
        <v>2021</v>
      </c>
      <c r="X1029" s="107"/>
      <c r="AD1029" s="28">
        <f>+'Прил 2 оконч'!E1029-'Приложение №1'!N1029</f>
        <v>0</v>
      </c>
    </row>
    <row r="1030" spans="1:30" ht="15" customHeight="1" x14ac:dyDescent="0.25">
      <c r="A1030" s="5">
        <f t="shared" si="139"/>
        <v>1003</v>
      </c>
      <c r="B1030" s="23">
        <f t="shared" si="140"/>
        <v>144</v>
      </c>
      <c r="C1030" s="3" t="s">
        <v>104</v>
      </c>
      <c r="D1030" s="3" t="s">
        <v>848</v>
      </c>
      <c r="E1030" s="6">
        <v>1965</v>
      </c>
      <c r="F1030" s="6">
        <v>2005</v>
      </c>
      <c r="G1030" s="6" t="s">
        <v>65</v>
      </c>
      <c r="H1030" s="6">
        <v>2</v>
      </c>
      <c r="I1030" s="6">
        <v>2</v>
      </c>
      <c r="J1030" s="29">
        <v>550.70000000000005</v>
      </c>
      <c r="K1030" s="29">
        <v>518.70000000000005</v>
      </c>
      <c r="L1030" s="29">
        <v>0</v>
      </c>
      <c r="M1030" s="7">
        <v>60</v>
      </c>
      <c r="N1030" s="1">
        <f t="shared" si="141"/>
        <v>2192026.2000000007</v>
      </c>
      <c r="O1030" s="29"/>
      <c r="P1030" s="1">
        <v>1750978.6700000004</v>
      </c>
      <c r="Q1030" s="1"/>
      <c r="R1030" s="1">
        <v>91858.691400000011</v>
      </c>
      <c r="S1030" s="1">
        <v>349188.83860000025</v>
      </c>
      <c r="T1030" s="29"/>
      <c r="U1030" s="1">
        <f t="shared" si="138"/>
        <v>4226.0000000000009</v>
      </c>
      <c r="V1030" s="1">
        <f t="shared" si="138"/>
        <v>4226.0000000000009</v>
      </c>
      <c r="W1030" s="8">
        <v>2021</v>
      </c>
      <c r="X1030" s="107"/>
      <c r="AD1030" s="28">
        <f>+'Прил 2 оконч'!E1030-'Приложение №1'!N1030</f>
        <v>0</v>
      </c>
    </row>
    <row r="1031" spans="1:30" ht="15" customHeight="1" x14ac:dyDescent="0.25">
      <c r="A1031" s="5">
        <f t="shared" si="139"/>
        <v>1004</v>
      </c>
      <c r="B1031" s="23">
        <f t="shared" si="140"/>
        <v>145</v>
      </c>
      <c r="C1031" s="3" t="s">
        <v>104</v>
      </c>
      <c r="D1031" s="3" t="s">
        <v>849</v>
      </c>
      <c r="E1031" s="6">
        <v>1962</v>
      </c>
      <c r="F1031" s="6">
        <v>1962</v>
      </c>
      <c r="G1031" s="6" t="s">
        <v>65</v>
      </c>
      <c r="H1031" s="6">
        <v>2</v>
      </c>
      <c r="I1031" s="6">
        <v>2</v>
      </c>
      <c r="J1031" s="29">
        <v>575.70000000000005</v>
      </c>
      <c r="K1031" s="29">
        <v>527.79999999999995</v>
      </c>
      <c r="L1031" s="29">
        <v>0</v>
      </c>
      <c r="M1031" s="7">
        <v>38</v>
      </c>
      <c r="N1031" s="1">
        <f t="shared" si="141"/>
        <v>3168341.17</v>
      </c>
      <c r="O1031" s="29"/>
      <c r="P1031" s="1">
        <v>2661069.8199999998</v>
      </c>
      <c r="Q1031" s="1"/>
      <c r="R1031" s="1">
        <v>151956.3916</v>
      </c>
      <c r="S1031" s="1">
        <v>355314.95840000012</v>
      </c>
      <c r="T1031" s="29"/>
      <c r="U1031" s="1">
        <f t="shared" si="138"/>
        <v>6002.9199886320575</v>
      </c>
      <c r="V1031" s="1">
        <f t="shared" si="138"/>
        <v>6002.9199886320575</v>
      </c>
      <c r="W1031" s="8">
        <v>2021</v>
      </c>
      <c r="X1031" s="107"/>
      <c r="AD1031" s="28">
        <f>+'Прил 2 оконч'!E1031-'Приложение №1'!N1031</f>
        <v>0</v>
      </c>
    </row>
    <row r="1032" spans="1:30" ht="15" customHeight="1" x14ac:dyDescent="0.25">
      <c r="A1032" s="5">
        <f t="shared" si="139"/>
        <v>1005</v>
      </c>
      <c r="B1032" s="23">
        <f t="shared" si="140"/>
        <v>146</v>
      </c>
      <c r="C1032" s="3" t="s">
        <v>104</v>
      </c>
      <c r="D1032" s="3" t="s">
        <v>850</v>
      </c>
      <c r="E1032" s="6">
        <v>1965</v>
      </c>
      <c r="F1032" s="6">
        <v>1965</v>
      </c>
      <c r="G1032" s="6" t="s">
        <v>65</v>
      </c>
      <c r="H1032" s="6">
        <v>2</v>
      </c>
      <c r="I1032" s="6">
        <v>2</v>
      </c>
      <c r="J1032" s="29">
        <v>568.79999999999995</v>
      </c>
      <c r="K1032" s="29">
        <v>521.79999999999995</v>
      </c>
      <c r="L1032" s="29">
        <v>0</v>
      </c>
      <c r="M1032" s="7">
        <v>38</v>
      </c>
      <c r="N1032" s="1">
        <f t="shared" si="141"/>
        <v>3132323.6500000013</v>
      </c>
      <c r="O1032" s="29"/>
      <c r="P1032" s="1">
        <v>2663485.310000001</v>
      </c>
      <c r="Q1032" s="1"/>
      <c r="R1032" s="1">
        <v>117562.5796</v>
      </c>
      <c r="S1032" s="1">
        <v>351275.76040000032</v>
      </c>
      <c r="T1032" s="29"/>
      <c r="U1032" s="1">
        <f t="shared" si="138"/>
        <v>6002.919988501345</v>
      </c>
      <c r="V1032" s="1">
        <f t="shared" si="138"/>
        <v>6002.919988501345</v>
      </c>
      <c r="W1032" s="8">
        <v>2021</v>
      </c>
      <c r="X1032" s="107"/>
      <c r="AD1032" s="28">
        <f>+'Прил 2 оконч'!E1032-'Приложение №1'!N1032</f>
        <v>0</v>
      </c>
    </row>
    <row r="1033" spans="1:30" ht="15" customHeight="1" x14ac:dyDescent="0.25">
      <c r="A1033" s="5">
        <f t="shared" si="139"/>
        <v>1006</v>
      </c>
      <c r="B1033" s="23">
        <f t="shared" si="140"/>
        <v>147</v>
      </c>
      <c r="C1033" s="3" t="s">
        <v>104</v>
      </c>
      <c r="D1033" s="3" t="s">
        <v>851</v>
      </c>
      <c r="E1033" s="6">
        <v>1983</v>
      </c>
      <c r="F1033" s="6">
        <v>2013</v>
      </c>
      <c r="G1033" s="6" t="s">
        <v>62</v>
      </c>
      <c r="H1033" s="6">
        <v>5</v>
      </c>
      <c r="I1033" s="6">
        <v>6</v>
      </c>
      <c r="J1033" s="29">
        <v>7108.5</v>
      </c>
      <c r="K1033" s="29">
        <v>6229</v>
      </c>
      <c r="L1033" s="29">
        <v>0</v>
      </c>
      <c r="M1033" s="7">
        <v>277</v>
      </c>
      <c r="N1033" s="1">
        <f t="shared" si="141"/>
        <v>2867893.89</v>
      </c>
      <c r="O1033" s="29"/>
      <c r="P1033" s="1">
        <v>1815371.04</v>
      </c>
      <c r="Q1033" s="1"/>
      <c r="R1033" s="1">
        <v>1052522.8500000001</v>
      </c>
      <c r="S1033" s="1">
        <v>0</v>
      </c>
      <c r="T1033" s="1"/>
      <c r="U1033" s="1">
        <f t="shared" si="138"/>
        <v>460.41</v>
      </c>
      <c r="V1033" s="1">
        <f t="shared" si="138"/>
        <v>460.41</v>
      </c>
      <c r="W1033" s="8">
        <v>2021</v>
      </c>
      <c r="X1033" s="107"/>
      <c r="AD1033" s="28">
        <f>+'Прил 2 оконч'!E1033-'Приложение №1'!N1033</f>
        <v>0</v>
      </c>
    </row>
    <row r="1034" spans="1:30" ht="15" customHeight="1" x14ac:dyDescent="0.25">
      <c r="A1034" s="5">
        <f t="shared" si="139"/>
        <v>1007</v>
      </c>
      <c r="B1034" s="23">
        <f t="shared" si="140"/>
        <v>148</v>
      </c>
      <c r="C1034" s="3" t="s">
        <v>104</v>
      </c>
      <c r="D1034" s="3" t="s">
        <v>1116</v>
      </c>
      <c r="E1034" s="6">
        <v>1994</v>
      </c>
      <c r="F1034" s="6">
        <v>2013</v>
      </c>
      <c r="G1034" s="6" t="s">
        <v>50</v>
      </c>
      <c r="H1034" s="6">
        <v>5</v>
      </c>
      <c r="I1034" s="6">
        <v>5</v>
      </c>
      <c r="J1034" s="29">
        <v>4604</v>
      </c>
      <c r="K1034" s="29">
        <v>4062.5</v>
      </c>
      <c r="L1034" s="29">
        <v>0</v>
      </c>
      <c r="M1034" s="7">
        <v>44</v>
      </c>
      <c r="N1034" s="1">
        <f t="shared" si="141"/>
        <v>2048475</v>
      </c>
      <c r="O1034" s="29"/>
      <c r="P1034" s="1">
        <v>1413093.34</v>
      </c>
      <c r="Q1034" s="1"/>
      <c r="R1034" s="1">
        <v>635381.65999999992</v>
      </c>
      <c r="S1034" s="1">
        <v>0</v>
      </c>
      <c r="T1034" s="1"/>
      <c r="U1034" s="1">
        <f t="shared" si="138"/>
        <v>504.24</v>
      </c>
      <c r="V1034" s="1">
        <f t="shared" si="138"/>
        <v>504.24</v>
      </c>
      <c r="W1034" s="8">
        <v>2021</v>
      </c>
      <c r="X1034" s="107"/>
      <c r="AD1034" s="28">
        <f>+'Прил 2 оконч'!E1034-'Приложение №1'!N1034</f>
        <v>0</v>
      </c>
    </row>
    <row r="1035" spans="1:30" ht="15" customHeight="1" x14ac:dyDescent="0.25">
      <c r="A1035" s="5">
        <f t="shared" si="139"/>
        <v>1008</v>
      </c>
      <c r="B1035" s="23">
        <f t="shared" si="140"/>
        <v>149</v>
      </c>
      <c r="C1035" s="3" t="s">
        <v>104</v>
      </c>
      <c r="D1035" s="3" t="s">
        <v>499</v>
      </c>
      <c r="E1035" s="6">
        <v>1990</v>
      </c>
      <c r="F1035" s="6">
        <v>2013</v>
      </c>
      <c r="G1035" s="6" t="s">
        <v>62</v>
      </c>
      <c r="H1035" s="6">
        <v>9</v>
      </c>
      <c r="I1035" s="6">
        <v>4</v>
      </c>
      <c r="J1035" s="29">
        <v>10682.7</v>
      </c>
      <c r="K1035" s="29">
        <v>8872.1</v>
      </c>
      <c r="L1035" s="29">
        <v>0</v>
      </c>
      <c r="M1035" s="7">
        <v>381</v>
      </c>
      <c r="N1035" s="1">
        <f t="shared" si="141"/>
        <v>45233514.650000006</v>
      </c>
      <c r="O1035" s="29"/>
      <c r="P1035" s="1">
        <v>11464763.279999999</v>
      </c>
      <c r="Q1035" s="1"/>
      <c r="R1035" s="1">
        <v>4049771.1500000004</v>
      </c>
      <c r="S1035" s="1">
        <v>29718980.220000006</v>
      </c>
      <c r="T1035" s="29"/>
      <c r="U1035" s="1">
        <f t="shared" si="138"/>
        <v>5098.4000011271291</v>
      </c>
      <c r="V1035" s="1">
        <f t="shared" si="138"/>
        <v>5098.4000011271291</v>
      </c>
      <c r="W1035" s="8">
        <v>2021</v>
      </c>
      <c r="X1035" s="107"/>
      <c r="AD1035" s="28">
        <f>+'Прил 2 оконч'!E1035-'Приложение №1'!N1035</f>
        <v>0</v>
      </c>
    </row>
    <row r="1036" spans="1:30" ht="15" customHeight="1" x14ac:dyDescent="0.25">
      <c r="A1036" s="5">
        <f t="shared" si="139"/>
        <v>1009</v>
      </c>
      <c r="B1036" s="23">
        <f t="shared" si="140"/>
        <v>150</v>
      </c>
      <c r="C1036" s="3" t="s">
        <v>104</v>
      </c>
      <c r="D1036" s="3" t="s">
        <v>156</v>
      </c>
      <c r="E1036" s="6">
        <v>1994</v>
      </c>
      <c r="F1036" s="6">
        <v>2013</v>
      </c>
      <c r="G1036" s="6" t="s">
        <v>62</v>
      </c>
      <c r="H1036" s="6">
        <v>9</v>
      </c>
      <c r="I1036" s="6">
        <v>3</v>
      </c>
      <c r="J1036" s="29">
        <v>8919.33</v>
      </c>
      <c r="K1036" s="29">
        <v>6660.1</v>
      </c>
      <c r="L1036" s="29">
        <v>0</v>
      </c>
      <c r="M1036" s="7">
        <v>285</v>
      </c>
      <c r="N1036" s="1">
        <f t="shared" si="141"/>
        <v>14135263.039999999</v>
      </c>
      <c r="O1036" s="21"/>
      <c r="P1036" s="1">
        <v>7431629.629999999</v>
      </c>
      <c r="Q1036" s="1"/>
      <c r="R1036" s="1">
        <v>313976.28999999998</v>
      </c>
      <c r="S1036" s="1">
        <v>6389657.1200000001</v>
      </c>
      <c r="T1036" s="29">
        <v>0</v>
      </c>
      <c r="U1036" s="1">
        <f t="shared" si="138"/>
        <v>2122.3800003002957</v>
      </c>
      <c r="V1036" s="1">
        <f t="shared" si="138"/>
        <v>2122.3800003002957</v>
      </c>
      <c r="W1036" s="8">
        <v>2021</v>
      </c>
      <c r="X1036" s="107"/>
      <c r="AD1036" s="28">
        <f>+'Прил 2 оконч'!E1036-'Приложение №1'!N1036</f>
        <v>0</v>
      </c>
    </row>
    <row r="1037" spans="1:30" ht="15" customHeight="1" x14ac:dyDescent="0.25">
      <c r="A1037" s="5">
        <f t="shared" si="139"/>
        <v>1010</v>
      </c>
      <c r="B1037" s="23">
        <f t="shared" si="140"/>
        <v>151</v>
      </c>
      <c r="C1037" s="3" t="s">
        <v>104</v>
      </c>
      <c r="D1037" s="3" t="s">
        <v>1119</v>
      </c>
      <c r="E1037" s="6">
        <v>1992</v>
      </c>
      <c r="F1037" s="6">
        <v>2013</v>
      </c>
      <c r="G1037" s="6" t="s">
        <v>50</v>
      </c>
      <c r="H1037" s="6">
        <v>4</v>
      </c>
      <c r="I1037" s="6">
        <v>2</v>
      </c>
      <c r="J1037" s="29">
        <v>2227.3000000000002</v>
      </c>
      <c r="K1037" s="29">
        <v>2007.5</v>
      </c>
      <c r="L1037" s="29">
        <v>0</v>
      </c>
      <c r="M1037" s="7">
        <v>87</v>
      </c>
      <c r="N1037" s="1">
        <f t="shared" si="141"/>
        <v>1012261.8</v>
      </c>
      <c r="O1037" s="29"/>
      <c r="P1037" s="1">
        <v>698285.51</v>
      </c>
      <c r="Q1037" s="1"/>
      <c r="R1037" s="1">
        <v>313976.28999999998</v>
      </c>
      <c r="S1037" s="1">
        <v>0</v>
      </c>
      <c r="T1037" s="1"/>
      <c r="U1037" s="1">
        <f t="shared" si="138"/>
        <v>504.24</v>
      </c>
      <c r="V1037" s="1">
        <f t="shared" si="138"/>
        <v>504.24</v>
      </c>
      <c r="W1037" s="8">
        <v>2021</v>
      </c>
      <c r="X1037" s="107"/>
      <c r="AD1037" s="28">
        <f>+'Прил 2 оконч'!E1037-'Приложение №1'!N1037</f>
        <v>0</v>
      </c>
    </row>
    <row r="1038" spans="1:30" ht="15" customHeight="1" x14ac:dyDescent="0.25">
      <c r="A1038" s="5">
        <f t="shared" si="139"/>
        <v>1011</v>
      </c>
      <c r="B1038" s="23">
        <f t="shared" si="140"/>
        <v>152</v>
      </c>
      <c r="C1038" s="3" t="s">
        <v>104</v>
      </c>
      <c r="D1038" s="3" t="s">
        <v>853</v>
      </c>
      <c r="E1038" s="6">
        <v>1988</v>
      </c>
      <c r="F1038" s="6">
        <v>2013</v>
      </c>
      <c r="G1038" s="6" t="s">
        <v>62</v>
      </c>
      <c r="H1038" s="6">
        <v>5</v>
      </c>
      <c r="I1038" s="6">
        <v>4</v>
      </c>
      <c r="J1038" s="29">
        <v>4850.3</v>
      </c>
      <c r="K1038" s="29">
        <v>4289.8999999999996</v>
      </c>
      <c r="L1038" s="29">
        <v>0</v>
      </c>
      <c r="M1038" s="7">
        <v>199</v>
      </c>
      <c r="N1038" s="1">
        <f t="shared" si="141"/>
        <v>14475624.07</v>
      </c>
      <c r="O1038" s="29"/>
      <c r="P1038" s="1">
        <v>9836005.5899999999</v>
      </c>
      <c r="Q1038" s="1"/>
      <c r="R1038" s="1">
        <v>1548974.9017999999</v>
      </c>
      <c r="S1038" s="1">
        <v>3090643.5782000003</v>
      </c>
      <c r="T1038" s="1"/>
      <c r="U1038" s="1">
        <f t="shared" si="138"/>
        <v>3374.3500011655287</v>
      </c>
      <c r="V1038" s="1">
        <f t="shared" si="138"/>
        <v>3374.3500011655287</v>
      </c>
      <c r="W1038" s="8">
        <v>2021</v>
      </c>
      <c r="X1038" s="107"/>
      <c r="AD1038" s="28">
        <f>+'Прил 2 оконч'!E1038-'Приложение №1'!N1038</f>
        <v>0</v>
      </c>
    </row>
    <row r="1039" spans="1:30" ht="15" customHeight="1" x14ac:dyDescent="0.25">
      <c r="A1039" s="5">
        <f t="shared" si="139"/>
        <v>1012</v>
      </c>
      <c r="B1039" s="23">
        <f t="shared" si="140"/>
        <v>153</v>
      </c>
      <c r="C1039" s="3" t="s">
        <v>104</v>
      </c>
      <c r="D1039" s="3" t="s">
        <v>854</v>
      </c>
      <c r="E1039" s="6">
        <v>1974</v>
      </c>
      <c r="F1039" s="6">
        <v>2013</v>
      </c>
      <c r="G1039" s="6" t="s">
        <v>50</v>
      </c>
      <c r="H1039" s="6">
        <v>4</v>
      </c>
      <c r="I1039" s="6">
        <v>8</v>
      </c>
      <c r="J1039" s="29">
        <v>5449.8</v>
      </c>
      <c r="K1039" s="29">
        <v>4948.3</v>
      </c>
      <c r="L1039" s="29">
        <v>0</v>
      </c>
      <c r="M1039" s="7">
        <v>207</v>
      </c>
      <c r="N1039" s="1">
        <f t="shared" si="141"/>
        <v>29390081.470000003</v>
      </c>
      <c r="O1039" s="29"/>
      <c r="P1039" s="1">
        <v>13542180.720000004</v>
      </c>
      <c r="Q1039" s="1"/>
      <c r="R1039" s="1">
        <v>1795817.7805999999</v>
      </c>
      <c r="S1039" s="1">
        <v>14052082.969399998</v>
      </c>
      <c r="T1039" s="1"/>
      <c r="U1039" s="1">
        <f t="shared" si="138"/>
        <v>5939.43000020209</v>
      </c>
      <c r="V1039" s="1">
        <f t="shared" si="138"/>
        <v>5939.43000020209</v>
      </c>
      <c r="W1039" s="8">
        <v>2021</v>
      </c>
      <c r="X1039" s="107"/>
      <c r="AD1039" s="28">
        <f>+'Прил 2 оконч'!E1039-'Приложение №1'!N1039</f>
        <v>0</v>
      </c>
    </row>
    <row r="1040" spans="1:30" ht="15" customHeight="1" x14ac:dyDescent="0.25">
      <c r="A1040" s="5">
        <f t="shared" si="139"/>
        <v>1013</v>
      </c>
      <c r="B1040" s="23">
        <f t="shared" si="140"/>
        <v>154</v>
      </c>
      <c r="C1040" s="3" t="s">
        <v>104</v>
      </c>
      <c r="D1040" s="3" t="s">
        <v>855</v>
      </c>
      <c r="E1040" s="6">
        <v>1972</v>
      </c>
      <c r="F1040" s="6">
        <v>2013</v>
      </c>
      <c r="G1040" s="6" t="s">
        <v>50</v>
      </c>
      <c r="H1040" s="6">
        <v>5</v>
      </c>
      <c r="I1040" s="6">
        <v>4</v>
      </c>
      <c r="J1040" s="29">
        <v>2737.2</v>
      </c>
      <c r="K1040" s="29">
        <v>2492.8000000000002</v>
      </c>
      <c r="L1040" s="29">
        <v>0</v>
      </c>
      <c r="M1040" s="7">
        <v>112</v>
      </c>
      <c r="N1040" s="1">
        <f t="shared" si="141"/>
        <v>1256969.47</v>
      </c>
      <c r="O1040" s="29"/>
      <c r="P1040" s="1">
        <v>867091.46</v>
      </c>
      <c r="Q1040" s="1"/>
      <c r="R1040" s="1">
        <v>389878.01</v>
      </c>
      <c r="S1040" s="1">
        <v>0</v>
      </c>
      <c r="T1040" s="1"/>
      <c r="U1040" s="1">
        <f t="shared" si="138"/>
        <v>504.23999919768931</v>
      </c>
      <c r="V1040" s="1">
        <f t="shared" si="138"/>
        <v>504.23999919768931</v>
      </c>
      <c r="W1040" s="8">
        <v>2021</v>
      </c>
      <c r="X1040" s="107"/>
      <c r="AD1040" s="28">
        <f>+'Прил 2 оконч'!E1040-'Приложение №1'!N1040</f>
        <v>0</v>
      </c>
    </row>
    <row r="1041" spans="1:30" ht="15" customHeight="1" x14ac:dyDescent="0.25">
      <c r="A1041" s="5">
        <f t="shared" si="139"/>
        <v>1014</v>
      </c>
      <c r="B1041" s="23">
        <f t="shared" si="140"/>
        <v>155</v>
      </c>
      <c r="C1041" s="3" t="s">
        <v>104</v>
      </c>
      <c r="D1041" s="3" t="s">
        <v>856</v>
      </c>
      <c r="E1041" s="6">
        <v>1978</v>
      </c>
      <c r="F1041" s="6">
        <v>2013</v>
      </c>
      <c r="G1041" s="6" t="s">
        <v>50</v>
      </c>
      <c r="H1041" s="6">
        <v>4</v>
      </c>
      <c r="I1041" s="6">
        <v>4</v>
      </c>
      <c r="J1041" s="29">
        <v>2859.8</v>
      </c>
      <c r="K1041" s="29">
        <v>2625.6</v>
      </c>
      <c r="L1041" s="29">
        <v>0</v>
      </c>
      <c r="M1041" s="7">
        <v>118</v>
      </c>
      <c r="N1041" s="1">
        <f t="shared" si="141"/>
        <v>1323932.54</v>
      </c>
      <c r="O1041" s="29"/>
      <c r="P1041" s="1">
        <v>913284.39000000013</v>
      </c>
      <c r="Q1041" s="1"/>
      <c r="R1041" s="1">
        <v>410648.14999999997</v>
      </c>
      <c r="S1041" s="1">
        <v>0</v>
      </c>
      <c r="T1041" s="1"/>
      <c r="U1041" s="1">
        <f t="shared" si="138"/>
        <v>504.23999847653874</v>
      </c>
      <c r="V1041" s="1">
        <f t="shared" si="138"/>
        <v>504.23999847653874</v>
      </c>
      <c r="W1041" s="8">
        <v>2021</v>
      </c>
      <c r="X1041" s="107"/>
      <c r="AD1041" s="28">
        <f>+'Прил 2 оконч'!E1041-'Приложение №1'!N1041</f>
        <v>0</v>
      </c>
    </row>
    <row r="1042" spans="1:30" ht="15" customHeight="1" x14ac:dyDescent="0.25">
      <c r="A1042" s="5">
        <f t="shared" si="139"/>
        <v>1015</v>
      </c>
      <c r="B1042" s="23">
        <f t="shared" si="140"/>
        <v>156</v>
      </c>
      <c r="C1042" s="3" t="s">
        <v>104</v>
      </c>
      <c r="D1042" s="3" t="s">
        <v>857</v>
      </c>
      <c r="E1042" s="6">
        <v>1981</v>
      </c>
      <c r="F1042" s="6">
        <v>2013</v>
      </c>
      <c r="G1042" s="6" t="s">
        <v>62</v>
      </c>
      <c r="H1042" s="6">
        <v>5</v>
      </c>
      <c r="I1042" s="6">
        <v>6</v>
      </c>
      <c r="J1042" s="29">
        <v>7089.2</v>
      </c>
      <c r="K1042" s="29">
        <v>6225.8</v>
      </c>
      <c r="L1042" s="29">
        <v>0</v>
      </c>
      <c r="M1042" s="7">
        <v>280</v>
      </c>
      <c r="N1042" s="1">
        <f t="shared" si="141"/>
        <v>2866420.58</v>
      </c>
      <c r="O1042" s="29"/>
      <c r="P1042" s="1">
        <v>1814438.4400000002</v>
      </c>
      <c r="Q1042" s="1"/>
      <c r="R1042" s="1">
        <v>1051982.1399999999</v>
      </c>
      <c r="S1042" s="1">
        <v>0</v>
      </c>
      <c r="T1042" s="1"/>
      <c r="U1042" s="1">
        <f t="shared" si="138"/>
        <v>460.41000032124384</v>
      </c>
      <c r="V1042" s="1">
        <f t="shared" si="138"/>
        <v>460.41000032124384</v>
      </c>
      <c r="W1042" s="8">
        <v>2021</v>
      </c>
      <c r="X1042" s="107"/>
      <c r="AD1042" s="28">
        <f>+'Прил 2 оконч'!E1042-'Приложение №1'!N1042</f>
        <v>0</v>
      </c>
    </row>
    <row r="1043" spans="1:30" ht="15" customHeight="1" x14ac:dyDescent="0.25">
      <c r="A1043" s="5">
        <f t="shared" si="139"/>
        <v>1016</v>
      </c>
      <c r="B1043" s="23">
        <f t="shared" si="140"/>
        <v>157</v>
      </c>
      <c r="C1043" s="3" t="s">
        <v>104</v>
      </c>
      <c r="D1043" s="3" t="s">
        <v>858</v>
      </c>
      <c r="E1043" s="6">
        <v>1983</v>
      </c>
      <c r="F1043" s="6">
        <v>2013</v>
      </c>
      <c r="G1043" s="6" t="s">
        <v>62</v>
      </c>
      <c r="H1043" s="6">
        <v>4</v>
      </c>
      <c r="I1043" s="6">
        <v>6</v>
      </c>
      <c r="J1043" s="29">
        <v>5775.05</v>
      </c>
      <c r="K1043" s="29">
        <v>5043.3500000000004</v>
      </c>
      <c r="L1043" s="29">
        <v>0</v>
      </c>
      <c r="M1043" s="7">
        <v>216</v>
      </c>
      <c r="N1043" s="1">
        <f t="shared" si="141"/>
        <v>28377467.889999997</v>
      </c>
      <c r="O1043" s="29"/>
      <c r="P1043" s="1">
        <v>12148295.499999996</v>
      </c>
      <c r="Q1043" s="1"/>
      <c r="R1043" s="1">
        <v>1910338.0347</v>
      </c>
      <c r="S1043" s="1">
        <v>14318834.3553</v>
      </c>
      <c r="T1043" s="1"/>
      <c r="U1043" s="1">
        <f t="shared" si="138"/>
        <v>5626.7100022802297</v>
      </c>
      <c r="V1043" s="1">
        <f t="shared" si="138"/>
        <v>5626.7100022802297</v>
      </c>
      <c r="W1043" s="8">
        <v>2021</v>
      </c>
      <c r="X1043" s="107"/>
      <c r="AD1043" s="28">
        <f>+'Прил 2 оконч'!E1043-'Приложение №1'!N1043</f>
        <v>0</v>
      </c>
    </row>
    <row r="1044" spans="1:30" ht="15" customHeight="1" x14ac:dyDescent="0.25">
      <c r="A1044" s="5">
        <f t="shared" si="139"/>
        <v>1017</v>
      </c>
      <c r="B1044" s="23">
        <f t="shared" si="140"/>
        <v>158</v>
      </c>
      <c r="C1044" s="3" t="s">
        <v>104</v>
      </c>
      <c r="D1044" s="3" t="s">
        <v>859</v>
      </c>
      <c r="E1044" s="6">
        <v>1979</v>
      </c>
      <c r="F1044" s="6">
        <v>2013</v>
      </c>
      <c r="G1044" s="6" t="s">
        <v>62</v>
      </c>
      <c r="H1044" s="6">
        <v>4</v>
      </c>
      <c r="I1044" s="6">
        <v>6</v>
      </c>
      <c r="J1044" s="29">
        <v>5599.1</v>
      </c>
      <c r="K1044" s="29">
        <v>5010.5</v>
      </c>
      <c r="L1044" s="29">
        <v>0</v>
      </c>
      <c r="M1044" s="7">
        <v>207</v>
      </c>
      <c r="N1044" s="1">
        <f t="shared" si="141"/>
        <v>28192630.469999995</v>
      </c>
      <c r="O1044" s="29"/>
      <c r="P1044" s="1">
        <v>12093197.939999992</v>
      </c>
      <c r="Q1044" s="1"/>
      <c r="R1044" s="1">
        <v>1873864.291</v>
      </c>
      <c r="S1044" s="1">
        <v>14225568.239000004</v>
      </c>
      <c r="T1044" s="1"/>
      <c r="U1044" s="1">
        <f t="shared" si="138"/>
        <v>5626.7100029937119</v>
      </c>
      <c r="V1044" s="1">
        <f t="shared" si="138"/>
        <v>5626.7100029937119</v>
      </c>
      <c r="W1044" s="8">
        <v>2021</v>
      </c>
      <c r="X1044" s="107"/>
      <c r="AD1044" s="28">
        <f>+'Прил 2 оконч'!E1044-'Приложение №1'!N1044</f>
        <v>0</v>
      </c>
    </row>
    <row r="1045" spans="1:30" ht="15" customHeight="1" x14ac:dyDescent="0.25">
      <c r="A1045" s="5">
        <f t="shared" si="139"/>
        <v>1018</v>
      </c>
      <c r="B1045" s="23">
        <f t="shared" si="140"/>
        <v>159</v>
      </c>
      <c r="C1045" s="3" t="s">
        <v>104</v>
      </c>
      <c r="D1045" s="3" t="s">
        <v>860</v>
      </c>
      <c r="E1045" s="6">
        <v>1976</v>
      </c>
      <c r="F1045" s="6">
        <v>2013</v>
      </c>
      <c r="G1045" s="6" t="s">
        <v>62</v>
      </c>
      <c r="H1045" s="6">
        <v>4</v>
      </c>
      <c r="I1045" s="6">
        <v>6</v>
      </c>
      <c r="J1045" s="29">
        <v>5761.37</v>
      </c>
      <c r="K1045" s="29">
        <v>5025.37</v>
      </c>
      <c r="L1045" s="29">
        <v>0</v>
      </c>
      <c r="M1045" s="7">
        <v>208</v>
      </c>
      <c r="N1045" s="1">
        <f t="shared" si="141"/>
        <v>18855188.25</v>
      </c>
      <c r="O1045" s="29"/>
      <c r="P1045" s="1">
        <v>9659265.1499999985</v>
      </c>
      <c r="Q1045" s="1"/>
      <c r="R1045" s="1">
        <v>1942824.4823400001</v>
      </c>
      <c r="S1045" s="1">
        <v>7253098.6176600009</v>
      </c>
      <c r="T1045" s="1"/>
      <c r="U1045" s="1">
        <f t="shared" si="138"/>
        <v>3752.0000019899035</v>
      </c>
      <c r="V1045" s="1">
        <f t="shared" si="138"/>
        <v>3752.0000019899035</v>
      </c>
      <c r="W1045" s="8">
        <v>2021</v>
      </c>
      <c r="X1045" s="107"/>
      <c r="AD1045" s="28">
        <f>+'Прил 2 оконч'!E1045-'Приложение №1'!N1045</f>
        <v>0</v>
      </c>
    </row>
    <row r="1046" spans="1:30" ht="15" customHeight="1" x14ac:dyDescent="0.25">
      <c r="A1046" s="5">
        <f t="shared" si="139"/>
        <v>1019</v>
      </c>
      <c r="B1046" s="23">
        <f t="shared" si="140"/>
        <v>160</v>
      </c>
      <c r="C1046" s="3" t="s">
        <v>104</v>
      </c>
      <c r="D1046" s="3" t="s">
        <v>861</v>
      </c>
      <c r="E1046" s="6">
        <v>1979</v>
      </c>
      <c r="F1046" s="6">
        <v>2009</v>
      </c>
      <c r="G1046" s="6" t="s">
        <v>50</v>
      </c>
      <c r="H1046" s="6">
        <v>5</v>
      </c>
      <c r="I1046" s="6">
        <v>4</v>
      </c>
      <c r="J1046" s="29">
        <v>2528.4</v>
      </c>
      <c r="K1046" s="29">
        <v>1962.7</v>
      </c>
      <c r="L1046" s="29">
        <v>0</v>
      </c>
      <c r="M1046" s="7">
        <v>93</v>
      </c>
      <c r="N1046" s="1">
        <f t="shared" si="141"/>
        <v>989671.85000000009</v>
      </c>
      <c r="O1046" s="29"/>
      <c r="P1046" s="1">
        <v>682702.35000000009</v>
      </c>
      <c r="Q1046" s="1"/>
      <c r="R1046" s="1">
        <v>306969.49999999994</v>
      </c>
      <c r="S1046" s="1">
        <v>0</v>
      </c>
      <c r="T1046" s="1"/>
      <c r="U1046" s="1">
        <f t="shared" ref="U1046:V1105" si="142">$N1046/($K1046+$L1046)</f>
        <v>504.24000101900447</v>
      </c>
      <c r="V1046" s="1">
        <f t="shared" si="142"/>
        <v>504.24000101900447</v>
      </c>
      <c r="W1046" s="8">
        <v>2021</v>
      </c>
      <c r="X1046" s="107"/>
      <c r="AD1046" s="28">
        <f>+'Прил 2 оконч'!E1046-'Приложение №1'!N1046</f>
        <v>0</v>
      </c>
    </row>
    <row r="1047" spans="1:30" ht="15" customHeight="1" x14ac:dyDescent="0.25">
      <c r="A1047" s="5">
        <f t="shared" si="139"/>
        <v>1020</v>
      </c>
      <c r="B1047" s="23">
        <f t="shared" si="140"/>
        <v>161</v>
      </c>
      <c r="C1047" s="3" t="s">
        <v>104</v>
      </c>
      <c r="D1047" s="3" t="s">
        <v>862</v>
      </c>
      <c r="E1047" s="6">
        <v>1978</v>
      </c>
      <c r="F1047" s="6">
        <v>2013</v>
      </c>
      <c r="G1047" s="6" t="s">
        <v>50</v>
      </c>
      <c r="H1047" s="6">
        <v>4</v>
      </c>
      <c r="I1047" s="6">
        <v>4</v>
      </c>
      <c r="J1047" s="29">
        <v>2848.5</v>
      </c>
      <c r="K1047" s="29">
        <v>2602.1999999999998</v>
      </c>
      <c r="L1047" s="29">
        <v>0</v>
      </c>
      <c r="M1047" s="7">
        <v>145</v>
      </c>
      <c r="N1047" s="1">
        <f t="shared" si="141"/>
        <v>4102628.5261912653</v>
      </c>
      <c r="O1047" s="29"/>
      <c r="P1047" s="1">
        <v>1457029.0322992411</v>
      </c>
      <c r="Q1047" s="1"/>
      <c r="R1047" s="1">
        <v>939753.59039999999</v>
      </c>
      <c r="S1047" s="1">
        <v>1705845.9034920242</v>
      </c>
      <c r="T1047" s="1"/>
      <c r="U1047" s="1">
        <f t="shared" si="142"/>
        <v>1576.6000023792428</v>
      </c>
      <c r="V1047" s="1">
        <f t="shared" si="142"/>
        <v>1576.6000023792428</v>
      </c>
      <c r="W1047" s="8">
        <v>2021</v>
      </c>
      <c r="X1047" s="107"/>
      <c r="AD1047" s="28">
        <f>+'Прил 2 оконч'!E1047-'Приложение №1'!N1047</f>
        <v>0</v>
      </c>
    </row>
    <row r="1048" spans="1:30" ht="15" customHeight="1" x14ac:dyDescent="0.25">
      <c r="A1048" s="5">
        <f t="shared" si="139"/>
        <v>1021</v>
      </c>
      <c r="B1048" s="23">
        <f t="shared" si="140"/>
        <v>162</v>
      </c>
      <c r="C1048" s="3" t="s">
        <v>104</v>
      </c>
      <c r="D1048" s="3" t="s">
        <v>863</v>
      </c>
      <c r="E1048" s="6">
        <v>1988</v>
      </c>
      <c r="F1048" s="6">
        <v>2013</v>
      </c>
      <c r="G1048" s="6" t="s">
        <v>50</v>
      </c>
      <c r="H1048" s="6">
        <v>3</v>
      </c>
      <c r="I1048" s="6">
        <v>3</v>
      </c>
      <c r="J1048" s="29">
        <v>1440</v>
      </c>
      <c r="K1048" s="29">
        <v>1357.8</v>
      </c>
      <c r="L1048" s="29">
        <v>0</v>
      </c>
      <c r="M1048" s="7">
        <v>54</v>
      </c>
      <c r="N1048" s="1">
        <f t="shared" si="141"/>
        <v>25083426.917270374</v>
      </c>
      <c r="O1048" s="29"/>
      <c r="P1048" s="1">
        <v>20797016.224481054</v>
      </c>
      <c r="Q1048" s="1"/>
      <c r="R1048" s="1">
        <v>437309.97960000002</v>
      </c>
      <c r="S1048" s="1">
        <v>3849100.7131893188</v>
      </c>
      <c r="T1048" s="1"/>
      <c r="U1048" s="1">
        <f t="shared" si="142"/>
        <v>18473.579995043729</v>
      </c>
      <c r="V1048" s="1">
        <f t="shared" si="142"/>
        <v>18473.579995043729</v>
      </c>
      <c r="W1048" s="8">
        <v>2021</v>
      </c>
      <c r="X1048" s="107"/>
      <c r="AD1048" s="28">
        <f>+'Прил 2 оконч'!E1048-'Приложение №1'!N1048</f>
        <v>0</v>
      </c>
    </row>
    <row r="1049" spans="1:30" ht="15" customHeight="1" x14ac:dyDescent="0.25">
      <c r="A1049" s="5">
        <f t="shared" si="139"/>
        <v>1022</v>
      </c>
      <c r="B1049" s="23">
        <f t="shared" si="140"/>
        <v>163</v>
      </c>
      <c r="C1049" s="3" t="s">
        <v>104</v>
      </c>
      <c r="D1049" s="3" t="s">
        <v>865</v>
      </c>
      <c r="E1049" s="6">
        <v>1979</v>
      </c>
      <c r="F1049" s="6">
        <v>2008</v>
      </c>
      <c r="G1049" s="6" t="s">
        <v>62</v>
      </c>
      <c r="H1049" s="6">
        <v>4</v>
      </c>
      <c r="I1049" s="6">
        <v>1</v>
      </c>
      <c r="J1049" s="29">
        <v>4953.1000000000004</v>
      </c>
      <c r="K1049" s="29">
        <v>4377.3999999999996</v>
      </c>
      <c r="L1049" s="29">
        <v>0</v>
      </c>
      <c r="M1049" s="7">
        <v>210</v>
      </c>
      <c r="N1049" s="1">
        <f t="shared" si="141"/>
        <v>79806524.310000002</v>
      </c>
      <c r="O1049" s="29"/>
      <c r="P1049" s="1">
        <v>65998108.789999999</v>
      </c>
      <c r="Q1049" s="1"/>
      <c r="R1049" s="1">
        <v>1527234.7168000001</v>
      </c>
      <c r="S1049" s="1">
        <v>12281180.803200006</v>
      </c>
      <c r="T1049" s="1"/>
      <c r="U1049" s="1">
        <f t="shared" si="142"/>
        <v>18231.489996344866</v>
      </c>
      <c r="V1049" s="1">
        <f t="shared" si="142"/>
        <v>18231.489996344866</v>
      </c>
      <c r="W1049" s="8">
        <v>2021</v>
      </c>
      <c r="X1049" s="107"/>
      <c r="AD1049" s="28">
        <f>+'Прил 2 оконч'!E1049-'Приложение №1'!N1049</f>
        <v>0</v>
      </c>
    </row>
    <row r="1050" spans="1:30" ht="15" customHeight="1" x14ac:dyDescent="0.25">
      <c r="A1050" s="5">
        <f t="shared" si="139"/>
        <v>1023</v>
      </c>
      <c r="B1050" s="23">
        <f t="shared" si="140"/>
        <v>164</v>
      </c>
      <c r="C1050" s="3" t="s">
        <v>104</v>
      </c>
      <c r="D1050" s="3" t="s">
        <v>866</v>
      </c>
      <c r="E1050" s="6">
        <v>1979</v>
      </c>
      <c r="F1050" s="6">
        <v>2008</v>
      </c>
      <c r="G1050" s="6" t="s">
        <v>62</v>
      </c>
      <c r="H1050" s="6">
        <v>6</v>
      </c>
      <c r="I1050" s="6">
        <v>1</v>
      </c>
      <c r="J1050" s="29">
        <v>7252.8</v>
      </c>
      <c r="K1050" s="29">
        <v>6381.1</v>
      </c>
      <c r="L1050" s="29">
        <v>0</v>
      </c>
      <c r="M1050" s="7">
        <v>281</v>
      </c>
      <c r="N1050" s="1">
        <f t="shared" si="141"/>
        <v>2937922.25</v>
      </c>
      <c r="O1050" s="29"/>
      <c r="P1050" s="1">
        <v>2190926.9500000002</v>
      </c>
      <c r="Q1050" s="1"/>
      <c r="R1050" s="1">
        <v>746995.3</v>
      </c>
      <c r="S1050" s="1">
        <v>0</v>
      </c>
      <c r="T1050" s="1"/>
      <c r="U1050" s="1">
        <f t="shared" si="142"/>
        <v>460.40999984328715</v>
      </c>
      <c r="V1050" s="1">
        <f t="shared" si="142"/>
        <v>460.40999984328715</v>
      </c>
      <c r="W1050" s="8">
        <v>2021</v>
      </c>
      <c r="X1050" s="107"/>
      <c r="AD1050" s="28">
        <f>+'Прил 2 оконч'!E1050-'Приложение №1'!N1050</f>
        <v>0</v>
      </c>
    </row>
    <row r="1051" spans="1:30" ht="15" customHeight="1" x14ac:dyDescent="0.25">
      <c r="A1051" s="5">
        <f t="shared" si="139"/>
        <v>1024</v>
      </c>
      <c r="B1051" s="23">
        <f t="shared" si="140"/>
        <v>165</v>
      </c>
      <c r="C1051" s="3" t="s">
        <v>104</v>
      </c>
      <c r="D1051" s="3" t="s">
        <v>867</v>
      </c>
      <c r="E1051" s="6">
        <v>1982</v>
      </c>
      <c r="F1051" s="6">
        <v>2013</v>
      </c>
      <c r="G1051" s="6" t="s">
        <v>62</v>
      </c>
      <c r="H1051" s="6">
        <v>5</v>
      </c>
      <c r="I1051" s="6">
        <v>4</v>
      </c>
      <c r="J1051" s="29">
        <v>5320.9</v>
      </c>
      <c r="K1051" s="29">
        <v>4321.3999999999996</v>
      </c>
      <c r="L1051" s="29">
        <v>0</v>
      </c>
      <c r="M1051" s="7">
        <v>231</v>
      </c>
      <c r="N1051" s="1">
        <f t="shared" si="141"/>
        <v>1989615.77</v>
      </c>
      <c r="O1051" s="29"/>
      <c r="P1051" s="1">
        <v>1259422.76</v>
      </c>
      <c r="Q1051" s="1"/>
      <c r="R1051" s="1">
        <v>730193.01</v>
      </c>
      <c r="S1051" s="1">
        <v>0</v>
      </c>
      <c r="T1051" s="1"/>
      <c r="U1051" s="1">
        <f t="shared" si="142"/>
        <v>460.40999907437407</v>
      </c>
      <c r="V1051" s="1">
        <f t="shared" si="142"/>
        <v>460.40999907437407</v>
      </c>
      <c r="W1051" s="8">
        <v>2021</v>
      </c>
      <c r="X1051" s="107"/>
      <c r="AD1051" s="28">
        <f>+'Прил 2 оконч'!E1051-'Приложение №1'!N1051</f>
        <v>0</v>
      </c>
    </row>
    <row r="1052" spans="1:30" ht="15" customHeight="1" x14ac:dyDescent="0.25">
      <c r="A1052" s="5">
        <f t="shared" si="139"/>
        <v>1025</v>
      </c>
      <c r="B1052" s="23">
        <f t="shared" si="140"/>
        <v>166</v>
      </c>
      <c r="C1052" s="3" t="s">
        <v>104</v>
      </c>
      <c r="D1052" s="3" t="s">
        <v>868</v>
      </c>
      <c r="E1052" s="6">
        <v>1981</v>
      </c>
      <c r="F1052" s="6">
        <v>2013</v>
      </c>
      <c r="G1052" s="6" t="s">
        <v>62</v>
      </c>
      <c r="H1052" s="6">
        <v>5</v>
      </c>
      <c r="I1052" s="6">
        <v>4</v>
      </c>
      <c r="J1052" s="29">
        <v>4887.3</v>
      </c>
      <c r="K1052" s="29">
        <v>4317.5</v>
      </c>
      <c r="L1052" s="29">
        <v>0</v>
      </c>
      <c r="M1052" s="7">
        <v>194</v>
      </c>
      <c r="N1052" s="1">
        <f t="shared" si="141"/>
        <v>78714458.100000009</v>
      </c>
      <c r="O1052" s="29"/>
      <c r="P1052" s="1">
        <v>65659331.5</v>
      </c>
      <c r="Q1052" s="1"/>
      <c r="R1052" s="1">
        <v>1502355.5449999999</v>
      </c>
      <c r="S1052" s="1">
        <v>11552771.055000005</v>
      </c>
      <c r="T1052" s="1"/>
      <c r="U1052" s="1">
        <f t="shared" si="142"/>
        <v>18231.490005790391</v>
      </c>
      <c r="V1052" s="1">
        <f t="shared" si="142"/>
        <v>18231.490005790391</v>
      </c>
      <c r="W1052" s="8">
        <v>2021</v>
      </c>
      <c r="X1052" s="107"/>
      <c r="AD1052" s="28">
        <f>+'Прил 2 оконч'!E1052-'Приложение №1'!N1052</f>
        <v>0</v>
      </c>
    </row>
    <row r="1053" spans="1:30" ht="15" customHeight="1" x14ac:dyDescent="0.25">
      <c r="A1053" s="5">
        <f t="shared" si="139"/>
        <v>1026</v>
      </c>
      <c r="B1053" s="23">
        <f t="shared" si="140"/>
        <v>167</v>
      </c>
      <c r="C1053" s="3" t="s">
        <v>104</v>
      </c>
      <c r="D1053" s="3" t="s">
        <v>869</v>
      </c>
      <c r="E1053" s="6">
        <v>1981</v>
      </c>
      <c r="F1053" s="6">
        <v>2013</v>
      </c>
      <c r="G1053" s="6" t="s">
        <v>62</v>
      </c>
      <c r="H1053" s="6">
        <v>5</v>
      </c>
      <c r="I1053" s="6">
        <v>4</v>
      </c>
      <c r="J1053" s="29">
        <v>4868</v>
      </c>
      <c r="K1053" s="29">
        <v>4301.3999999999996</v>
      </c>
      <c r="L1053" s="29">
        <v>0</v>
      </c>
      <c r="M1053" s="7">
        <v>193</v>
      </c>
      <c r="N1053" s="1">
        <f t="shared" si="141"/>
        <v>1980407.5700000003</v>
      </c>
      <c r="O1053" s="29"/>
      <c r="P1053" s="1">
        <v>1253593.9900000002</v>
      </c>
      <c r="Q1053" s="1"/>
      <c r="R1053" s="1">
        <v>726813.58</v>
      </c>
      <c r="S1053" s="1">
        <v>0</v>
      </c>
      <c r="T1053" s="1"/>
      <c r="U1053" s="1">
        <f t="shared" si="142"/>
        <v>460.40999907007034</v>
      </c>
      <c r="V1053" s="1">
        <f t="shared" si="142"/>
        <v>460.40999907007034</v>
      </c>
      <c r="W1053" s="8">
        <v>2021</v>
      </c>
      <c r="X1053" s="107"/>
      <c r="AD1053" s="28">
        <f>+'Прил 2 оконч'!E1053-'Приложение №1'!N1053</f>
        <v>0</v>
      </c>
    </row>
    <row r="1054" spans="1:30" ht="15" customHeight="1" x14ac:dyDescent="0.25">
      <c r="A1054" s="5">
        <f t="shared" si="139"/>
        <v>1027</v>
      </c>
      <c r="B1054" s="23">
        <f t="shared" si="140"/>
        <v>168</v>
      </c>
      <c r="C1054" s="3" t="s">
        <v>104</v>
      </c>
      <c r="D1054" s="3" t="s">
        <v>870</v>
      </c>
      <c r="E1054" s="6">
        <v>1979</v>
      </c>
      <c r="F1054" s="6">
        <v>2013</v>
      </c>
      <c r="G1054" s="6" t="s">
        <v>62</v>
      </c>
      <c r="H1054" s="6">
        <v>4</v>
      </c>
      <c r="I1054" s="6">
        <v>4</v>
      </c>
      <c r="J1054" s="29">
        <v>3976.8</v>
      </c>
      <c r="K1054" s="29">
        <v>3487.4</v>
      </c>
      <c r="L1054" s="29">
        <v>0</v>
      </c>
      <c r="M1054" s="7">
        <v>147</v>
      </c>
      <c r="N1054" s="1">
        <f t="shared" si="141"/>
        <v>19622588.440000001</v>
      </c>
      <c r="O1054" s="29"/>
      <c r="P1054" s="1">
        <v>8431110.9800000023</v>
      </c>
      <c r="Q1054" s="1"/>
      <c r="R1054" s="1">
        <v>1290220.7568000001</v>
      </c>
      <c r="S1054" s="1">
        <v>9901256.7031999994</v>
      </c>
      <c r="T1054" s="1"/>
      <c r="U1054" s="1">
        <f t="shared" si="142"/>
        <v>5626.7099959855486</v>
      </c>
      <c r="V1054" s="1">
        <f t="shared" si="142"/>
        <v>5626.7099959855486</v>
      </c>
      <c r="W1054" s="8">
        <v>2021</v>
      </c>
      <c r="X1054" s="107"/>
      <c r="AD1054" s="28">
        <f>+'Прил 2 оконч'!E1054-'Приложение №1'!N1054</f>
        <v>0</v>
      </c>
    </row>
    <row r="1055" spans="1:30" ht="15" customHeight="1" x14ac:dyDescent="0.25">
      <c r="A1055" s="5">
        <f t="shared" si="139"/>
        <v>1028</v>
      </c>
      <c r="B1055" s="23">
        <f t="shared" si="140"/>
        <v>169</v>
      </c>
      <c r="C1055" s="3" t="s">
        <v>104</v>
      </c>
      <c r="D1055" s="3" t="s">
        <v>871</v>
      </c>
      <c r="E1055" s="6">
        <v>1979</v>
      </c>
      <c r="F1055" s="6">
        <v>2013</v>
      </c>
      <c r="G1055" s="6" t="s">
        <v>62</v>
      </c>
      <c r="H1055" s="6">
        <v>4</v>
      </c>
      <c r="I1055" s="6">
        <v>4</v>
      </c>
      <c r="J1055" s="29">
        <v>3917.8</v>
      </c>
      <c r="K1055" s="29">
        <v>3449.5</v>
      </c>
      <c r="L1055" s="29">
        <v>0</v>
      </c>
      <c r="M1055" s="7">
        <v>140</v>
      </c>
      <c r="N1055" s="1">
        <f t="shared" si="141"/>
        <v>19409336.159999996</v>
      </c>
      <c r="O1055" s="29"/>
      <c r="P1055" s="1">
        <v>8322777.0799999982</v>
      </c>
      <c r="Q1055" s="1"/>
      <c r="R1055" s="1">
        <v>1292906.219</v>
      </c>
      <c r="S1055" s="1">
        <v>9793652.8609999977</v>
      </c>
      <c r="T1055" s="1"/>
      <c r="U1055" s="1">
        <f t="shared" si="142"/>
        <v>5626.7100043484552</v>
      </c>
      <c r="V1055" s="1">
        <f t="shared" si="142"/>
        <v>5626.7100043484552</v>
      </c>
      <c r="W1055" s="8">
        <v>2021</v>
      </c>
      <c r="X1055" s="107"/>
      <c r="AD1055" s="28">
        <f>+'Прил 2 оконч'!E1055-'Приложение №1'!N1055</f>
        <v>0</v>
      </c>
    </row>
    <row r="1056" spans="1:30" ht="15" customHeight="1" x14ac:dyDescent="0.25">
      <c r="A1056" s="5">
        <f t="shared" si="139"/>
        <v>1029</v>
      </c>
      <c r="B1056" s="23">
        <f t="shared" si="140"/>
        <v>170</v>
      </c>
      <c r="C1056" s="3" t="s">
        <v>104</v>
      </c>
      <c r="D1056" s="3" t="s">
        <v>872</v>
      </c>
      <c r="E1056" s="6">
        <v>1979</v>
      </c>
      <c r="F1056" s="6">
        <v>2013</v>
      </c>
      <c r="G1056" s="6" t="s">
        <v>62</v>
      </c>
      <c r="H1056" s="6">
        <v>4</v>
      </c>
      <c r="I1056" s="6">
        <v>4</v>
      </c>
      <c r="J1056" s="29">
        <v>3969.95</v>
      </c>
      <c r="K1056" s="29">
        <v>3482.35</v>
      </c>
      <c r="L1056" s="29">
        <v>0</v>
      </c>
      <c r="M1056" s="7">
        <v>154</v>
      </c>
      <c r="N1056" s="1">
        <f t="shared" si="141"/>
        <v>19594173.580000002</v>
      </c>
      <c r="O1056" s="29"/>
      <c r="P1056" s="1">
        <v>8603487.7300000023</v>
      </c>
      <c r="Q1056" s="1"/>
      <c r="R1056" s="1">
        <v>1103766.8726999999</v>
      </c>
      <c r="S1056" s="1">
        <v>9886918.9772999994</v>
      </c>
      <c r="T1056" s="1"/>
      <c r="U1056" s="1">
        <f t="shared" si="142"/>
        <v>5626.710003302368</v>
      </c>
      <c r="V1056" s="1">
        <f t="shared" si="142"/>
        <v>5626.710003302368</v>
      </c>
      <c r="W1056" s="8">
        <v>2021</v>
      </c>
      <c r="X1056" s="107"/>
      <c r="AD1056" s="28">
        <f>+'Прил 2 оконч'!E1056-'Приложение №1'!N1056</f>
        <v>0</v>
      </c>
    </row>
    <row r="1057" spans="1:30" ht="15" customHeight="1" x14ac:dyDescent="0.25">
      <c r="A1057" s="5">
        <f t="shared" si="139"/>
        <v>1030</v>
      </c>
      <c r="B1057" s="23">
        <f t="shared" si="140"/>
        <v>171</v>
      </c>
      <c r="C1057" s="3" t="s">
        <v>104</v>
      </c>
      <c r="D1057" s="3" t="s">
        <v>873</v>
      </c>
      <c r="E1057" s="6">
        <v>1981</v>
      </c>
      <c r="F1057" s="6">
        <v>2013</v>
      </c>
      <c r="G1057" s="6" t="s">
        <v>62</v>
      </c>
      <c r="H1057" s="6">
        <v>4</v>
      </c>
      <c r="I1057" s="6">
        <v>4</v>
      </c>
      <c r="J1057" s="29">
        <v>4985.1000000000004</v>
      </c>
      <c r="K1057" s="29">
        <v>4408.5</v>
      </c>
      <c r="L1057" s="29">
        <v>0</v>
      </c>
      <c r="M1057" s="7">
        <v>193</v>
      </c>
      <c r="N1057" s="1">
        <f t="shared" si="141"/>
        <v>2029717.4899999998</v>
      </c>
      <c r="O1057" s="29"/>
      <c r="P1057" s="1">
        <v>1284807.0699999998</v>
      </c>
      <c r="Q1057" s="1"/>
      <c r="R1057" s="1">
        <v>744910.42</v>
      </c>
      <c r="S1057" s="1">
        <v>0</v>
      </c>
      <c r="T1057" s="1"/>
      <c r="U1057" s="1">
        <f t="shared" si="142"/>
        <v>460.41000113417255</v>
      </c>
      <c r="V1057" s="1">
        <f t="shared" si="142"/>
        <v>460.41000113417255</v>
      </c>
      <c r="W1057" s="8">
        <v>2021</v>
      </c>
      <c r="X1057" s="107"/>
      <c r="AD1057" s="28">
        <f>+'Прил 2 оконч'!E1057-'Приложение №1'!N1057</f>
        <v>0</v>
      </c>
    </row>
    <row r="1058" spans="1:30" ht="15" customHeight="1" x14ac:dyDescent="0.25">
      <c r="A1058" s="5">
        <f t="shared" si="139"/>
        <v>1031</v>
      </c>
      <c r="B1058" s="23">
        <f t="shared" si="140"/>
        <v>172</v>
      </c>
      <c r="C1058" s="3" t="s">
        <v>104</v>
      </c>
      <c r="D1058" s="3" t="s">
        <v>874</v>
      </c>
      <c r="E1058" s="6">
        <v>1965</v>
      </c>
      <c r="F1058" s="6">
        <v>2013</v>
      </c>
      <c r="G1058" s="6" t="s">
        <v>50</v>
      </c>
      <c r="H1058" s="6">
        <v>4</v>
      </c>
      <c r="I1058" s="6">
        <v>4</v>
      </c>
      <c r="J1058" s="29">
        <v>1678.9</v>
      </c>
      <c r="K1058" s="29">
        <v>1533.7</v>
      </c>
      <c r="L1058" s="29">
        <v>0</v>
      </c>
      <c r="M1058" s="7">
        <v>74</v>
      </c>
      <c r="N1058" s="1">
        <f t="shared" si="141"/>
        <v>4885248.5954377148</v>
      </c>
      <c r="O1058" s="29"/>
      <c r="P1058" s="1">
        <v>2448569.4107756615</v>
      </c>
      <c r="Q1058" s="1"/>
      <c r="R1058" s="1">
        <v>696304.48340000003</v>
      </c>
      <c r="S1058" s="1">
        <v>1740374.7012620529</v>
      </c>
      <c r="T1058" s="1"/>
      <c r="U1058" s="1">
        <f t="shared" si="142"/>
        <v>3185.269997677326</v>
      </c>
      <c r="V1058" s="1">
        <f t="shared" si="142"/>
        <v>3185.269997677326</v>
      </c>
      <c r="W1058" s="8">
        <v>2021</v>
      </c>
      <c r="X1058" s="107"/>
      <c r="AD1058" s="28">
        <f>+'Прил 2 оконч'!E1058-'Приложение №1'!N1058</f>
        <v>0</v>
      </c>
    </row>
    <row r="1059" spans="1:30" ht="15" customHeight="1" x14ac:dyDescent="0.25">
      <c r="A1059" s="5">
        <f t="shared" si="139"/>
        <v>1032</v>
      </c>
      <c r="B1059" s="23">
        <f t="shared" si="140"/>
        <v>173</v>
      </c>
      <c r="C1059" s="3" t="s">
        <v>104</v>
      </c>
      <c r="D1059" s="3" t="s">
        <v>875</v>
      </c>
      <c r="E1059" s="6">
        <v>1975</v>
      </c>
      <c r="F1059" s="6">
        <v>2013</v>
      </c>
      <c r="G1059" s="6" t="s">
        <v>50</v>
      </c>
      <c r="H1059" s="6">
        <v>4</v>
      </c>
      <c r="I1059" s="6">
        <v>3</v>
      </c>
      <c r="J1059" s="29">
        <v>1659.1</v>
      </c>
      <c r="K1059" s="29">
        <v>1513.2</v>
      </c>
      <c r="L1059" s="29">
        <v>0</v>
      </c>
      <c r="M1059" s="7">
        <v>75</v>
      </c>
      <c r="N1059" s="1">
        <f t="shared" si="141"/>
        <v>4819950.573373301</v>
      </c>
      <c r="O1059" s="29"/>
      <c r="P1059" s="1">
        <v>2415840.9368203687</v>
      </c>
      <c r="Q1059" s="1"/>
      <c r="R1059" s="1">
        <v>1050930.8124000002</v>
      </c>
      <c r="S1059" s="1">
        <v>1353178.824152932</v>
      </c>
      <c r="T1059" s="1"/>
      <c r="U1059" s="1">
        <f t="shared" si="142"/>
        <v>3185.2700061943569</v>
      </c>
      <c r="V1059" s="1">
        <f t="shared" si="142"/>
        <v>3185.2700061943569</v>
      </c>
      <c r="W1059" s="8">
        <v>2021</v>
      </c>
      <c r="X1059" s="107"/>
      <c r="AD1059" s="28">
        <f>+'Прил 2 оконч'!E1059-'Приложение №1'!N1059</f>
        <v>0</v>
      </c>
    </row>
    <row r="1060" spans="1:30" ht="15" customHeight="1" x14ac:dyDescent="0.25">
      <c r="A1060" s="5">
        <f t="shared" si="139"/>
        <v>1033</v>
      </c>
      <c r="B1060" s="23">
        <f t="shared" si="140"/>
        <v>174</v>
      </c>
      <c r="C1060" s="3" t="s">
        <v>104</v>
      </c>
      <c r="D1060" s="3" t="s">
        <v>876</v>
      </c>
      <c r="E1060" s="6">
        <v>1977</v>
      </c>
      <c r="F1060" s="6">
        <v>2013</v>
      </c>
      <c r="G1060" s="6" t="s">
        <v>62</v>
      </c>
      <c r="H1060" s="6">
        <v>4</v>
      </c>
      <c r="I1060" s="6">
        <v>4</v>
      </c>
      <c r="J1060" s="29">
        <v>3916.4</v>
      </c>
      <c r="K1060" s="29">
        <v>3438.3</v>
      </c>
      <c r="L1060" s="29">
        <v>0</v>
      </c>
      <c r="M1060" s="7">
        <v>163</v>
      </c>
      <c r="N1060" s="1">
        <f t="shared" si="141"/>
        <v>62685332.069999993</v>
      </c>
      <c r="O1060" s="29"/>
      <c r="P1060" s="1">
        <v>52246987.829999991</v>
      </c>
      <c r="Q1060" s="1"/>
      <c r="R1060" s="1">
        <v>1295264.4106000001</v>
      </c>
      <c r="S1060" s="1">
        <v>9143079.8294000067</v>
      </c>
      <c r="T1060" s="1"/>
      <c r="U1060" s="1">
        <f t="shared" si="142"/>
        <v>18231.49000087252</v>
      </c>
      <c r="V1060" s="1">
        <f t="shared" si="142"/>
        <v>18231.49000087252</v>
      </c>
      <c r="W1060" s="8">
        <v>2021</v>
      </c>
      <c r="X1060" s="107"/>
      <c r="AD1060" s="28">
        <f>+'Прил 2 оконч'!E1060-'Приложение №1'!N1060</f>
        <v>0</v>
      </c>
    </row>
    <row r="1061" spans="1:30" ht="15" customHeight="1" x14ac:dyDescent="0.25">
      <c r="A1061" s="5">
        <f t="shared" si="139"/>
        <v>1034</v>
      </c>
      <c r="B1061" s="23">
        <f t="shared" si="140"/>
        <v>175</v>
      </c>
      <c r="C1061" s="3" t="s">
        <v>104</v>
      </c>
      <c r="D1061" s="3" t="s">
        <v>877</v>
      </c>
      <c r="E1061" s="6">
        <v>1978</v>
      </c>
      <c r="F1061" s="6">
        <v>2013</v>
      </c>
      <c r="G1061" s="6" t="s">
        <v>62</v>
      </c>
      <c r="H1061" s="6">
        <v>4</v>
      </c>
      <c r="I1061" s="6">
        <v>4</v>
      </c>
      <c r="J1061" s="29">
        <v>3896.3</v>
      </c>
      <c r="K1061" s="29">
        <v>3419.8</v>
      </c>
      <c r="L1061" s="29">
        <v>0</v>
      </c>
      <c r="M1061" s="7">
        <v>146</v>
      </c>
      <c r="N1061" s="1">
        <f t="shared" si="141"/>
        <v>7985643.379999999</v>
      </c>
      <c r="O1061" s="29"/>
      <c r="P1061" s="1">
        <v>2342017.5099999988</v>
      </c>
      <c r="Q1061" s="1"/>
      <c r="R1061" s="1">
        <v>1371701.4735999999</v>
      </c>
      <c r="S1061" s="1">
        <v>4271924.3964</v>
      </c>
      <c r="T1061" s="1"/>
      <c r="U1061" s="1">
        <f t="shared" si="142"/>
        <v>2335.1200011696587</v>
      </c>
      <c r="V1061" s="1">
        <f t="shared" si="142"/>
        <v>2335.1200011696587</v>
      </c>
      <c r="W1061" s="8">
        <v>2021</v>
      </c>
      <c r="X1061" s="107"/>
      <c r="AD1061" s="28">
        <f>+'Прил 2 оконч'!E1061-'Приложение №1'!N1061</f>
        <v>0</v>
      </c>
    </row>
    <row r="1062" spans="1:30" ht="15" customHeight="1" x14ac:dyDescent="0.25">
      <c r="A1062" s="5">
        <f t="shared" si="139"/>
        <v>1035</v>
      </c>
      <c r="B1062" s="23">
        <f t="shared" si="140"/>
        <v>176</v>
      </c>
      <c r="C1062" s="3" t="s">
        <v>104</v>
      </c>
      <c r="D1062" s="3" t="s">
        <v>878</v>
      </c>
      <c r="E1062" s="6">
        <v>1964</v>
      </c>
      <c r="F1062" s="6">
        <v>2009</v>
      </c>
      <c r="G1062" s="6" t="s">
        <v>50</v>
      </c>
      <c r="H1062" s="6">
        <v>4</v>
      </c>
      <c r="I1062" s="6">
        <v>2</v>
      </c>
      <c r="J1062" s="29">
        <v>1438.7</v>
      </c>
      <c r="K1062" s="29">
        <v>1252.4000000000001</v>
      </c>
      <c r="L1062" s="29">
        <v>0</v>
      </c>
      <c r="M1062" s="7">
        <v>60</v>
      </c>
      <c r="N1062" s="1">
        <f t="shared" si="141"/>
        <v>20418803.97526928</v>
      </c>
      <c r="O1062" s="29"/>
      <c r="P1062" s="1">
        <v>16489502.430373427</v>
      </c>
      <c r="Q1062" s="1"/>
      <c r="R1062" s="1">
        <v>413297.16680000001</v>
      </c>
      <c r="S1062" s="1">
        <v>3516004.3780958541</v>
      </c>
      <c r="T1062" s="1"/>
      <c r="U1062" s="1">
        <f t="shared" si="142"/>
        <v>16303.739999416543</v>
      </c>
      <c r="V1062" s="1">
        <f t="shared" si="142"/>
        <v>16303.739999416543</v>
      </c>
      <c r="W1062" s="8">
        <v>2021</v>
      </c>
      <c r="X1062" s="107"/>
      <c r="AD1062" s="28">
        <f>+'Прил 2 оконч'!E1062-'Приложение №1'!N1062</f>
        <v>0</v>
      </c>
    </row>
    <row r="1063" spans="1:30" ht="15" customHeight="1" x14ac:dyDescent="0.25">
      <c r="A1063" s="5">
        <f t="shared" si="139"/>
        <v>1036</v>
      </c>
      <c r="B1063" s="23">
        <f t="shared" si="140"/>
        <v>177</v>
      </c>
      <c r="C1063" s="3" t="s">
        <v>104</v>
      </c>
      <c r="D1063" s="3" t="s">
        <v>879</v>
      </c>
      <c r="E1063" s="6">
        <v>1992</v>
      </c>
      <c r="F1063" s="6">
        <v>2013</v>
      </c>
      <c r="G1063" s="6" t="s">
        <v>62</v>
      </c>
      <c r="H1063" s="6">
        <v>5</v>
      </c>
      <c r="I1063" s="6">
        <v>4</v>
      </c>
      <c r="J1063" s="29">
        <v>5274.7</v>
      </c>
      <c r="K1063" s="29">
        <v>4150.49</v>
      </c>
      <c r="L1063" s="29">
        <v>0</v>
      </c>
      <c r="M1063" s="7">
        <v>351</v>
      </c>
      <c r="N1063" s="1">
        <f t="shared" si="141"/>
        <v>73758689.839999989</v>
      </c>
      <c r="O1063" s="29"/>
      <c r="P1063" s="1">
        <v>60454696.109999992</v>
      </c>
      <c r="Q1063" s="1"/>
      <c r="R1063" s="1">
        <v>1515058.4041800001</v>
      </c>
      <c r="S1063" s="1">
        <v>11788935.325820001</v>
      </c>
      <c r="T1063" s="1"/>
      <c r="U1063" s="1">
        <f t="shared" si="142"/>
        <v>17771.080002602099</v>
      </c>
      <c r="V1063" s="1">
        <f t="shared" si="142"/>
        <v>17771.080002602099</v>
      </c>
      <c r="W1063" s="8">
        <v>2021</v>
      </c>
      <c r="X1063" s="107"/>
      <c r="AD1063" s="28">
        <f>+'Прил 2 оконч'!E1063-'Приложение №1'!N1063</f>
        <v>0</v>
      </c>
    </row>
    <row r="1064" spans="1:30" ht="15" customHeight="1" x14ac:dyDescent="0.25">
      <c r="A1064" s="5">
        <f t="shared" si="139"/>
        <v>1037</v>
      </c>
      <c r="B1064" s="23">
        <f t="shared" si="140"/>
        <v>178</v>
      </c>
      <c r="C1064" s="3" t="s">
        <v>104</v>
      </c>
      <c r="D1064" s="3" t="s">
        <v>880</v>
      </c>
      <c r="E1064" s="6">
        <v>1970</v>
      </c>
      <c r="F1064" s="6">
        <v>2013</v>
      </c>
      <c r="G1064" s="6" t="s">
        <v>50</v>
      </c>
      <c r="H1064" s="6">
        <v>4</v>
      </c>
      <c r="I1064" s="6">
        <v>4</v>
      </c>
      <c r="J1064" s="29">
        <v>2981.5</v>
      </c>
      <c r="K1064" s="29">
        <v>2725.7</v>
      </c>
      <c r="L1064" s="29">
        <v>0</v>
      </c>
      <c r="M1064" s="7">
        <v>153</v>
      </c>
      <c r="N1064" s="1">
        <f t="shared" si="141"/>
        <v>37346887.229999997</v>
      </c>
      <c r="O1064" s="29"/>
      <c r="P1064" s="1">
        <v>28547933.829999998</v>
      </c>
      <c r="Q1064" s="1"/>
      <c r="R1064" s="1">
        <v>1028757.3974</v>
      </c>
      <c r="S1064" s="1">
        <v>7770196.0026000002</v>
      </c>
      <c r="T1064" s="1"/>
      <c r="U1064" s="1">
        <f t="shared" si="142"/>
        <v>13701.759999266244</v>
      </c>
      <c r="V1064" s="1">
        <f t="shared" si="142"/>
        <v>13701.759999266244</v>
      </c>
      <c r="W1064" s="8">
        <v>2021</v>
      </c>
      <c r="X1064" s="107"/>
      <c r="AD1064" s="28">
        <f>+'Прил 2 оконч'!E1064-'Приложение №1'!N1064</f>
        <v>0</v>
      </c>
    </row>
    <row r="1065" spans="1:30" ht="15" customHeight="1" x14ac:dyDescent="0.25">
      <c r="A1065" s="5">
        <f t="shared" si="139"/>
        <v>1038</v>
      </c>
      <c r="B1065" s="23">
        <f t="shared" si="140"/>
        <v>179</v>
      </c>
      <c r="C1065" s="3" t="s">
        <v>104</v>
      </c>
      <c r="D1065" s="3" t="s">
        <v>881</v>
      </c>
      <c r="E1065" s="6">
        <v>1987</v>
      </c>
      <c r="F1065" s="6">
        <v>1987</v>
      </c>
      <c r="G1065" s="6" t="s">
        <v>50</v>
      </c>
      <c r="H1065" s="6">
        <v>5</v>
      </c>
      <c r="I1065" s="6">
        <v>3</v>
      </c>
      <c r="J1065" s="29">
        <v>3855.6</v>
      </c>
      <c r="K1065" s="29">
        <v>2808.7</v>
      </c>
      <c r="L1065" s="29">
        <v>0</v>
      </c>
      <c r="M1065" s="7">
        <v>334</v>
      </c>
      <c r="N1065" s="1">
        <f t="shared" si="141"/>
        <v>44376055.650000006</v>
      </c>
      <c r="O1065" s="29"/>
      <c r="P1065" s="1">
        <v>35094850.840000004</v>
      </c>
      <c r="Q1065" s="1"/>
      <c r="R1065" s="1">
        <v>1313150.6934</v>
      </c>
      <c r="S1065" s="1">
        <v>7968054.1165999966</v>
      </c>
      <c r="T1065" s="1"/>
      <c r="U1065" s="1">
        <f t="shared" si="142"/>
        <v>15799.500000000004</v>
      </c>
      <c r="V1065" s="1">
        <f t="shared" si="142"/>
        <v>15799.500000000004</v>
      </c>
      <c r="W1065" s="8">
        <v>2021</v>
      </c>
      <c r="X1065" s="107"/>
      <c r="AD1065" s="28">
        <f>+'Прил 2 оконч'!E1065-'Приложение №1'!N1065</f>
        <v>0</v>
      </c>
    </row>
    <row r="1066" spans="1:30" ht="15" customHeight="1" x14ac:dyDescent="0.25">
      <c r="A1066" s="5">
        <f t="shared" si="139"/>
        <v>1039</v>
      </c>
      <c r="B1066" s="23">
        <f t="shared" si="140"/>
        <v>180</v>
      </c>
      <c r="C1066" s="3" t="s">
        <v>104</v>
      </c>
      <c r="D1066" s="3" t="s">
        <v>882</v>
      </c>
      <c r="E1066" s="6">
        <v>1998</v>
      </c>
      <c r="F1066" s="6">
        <v>1998</v>
      </c>
      <c r="G1066" s="6" t="s">
        <v>62</v>
      </c>
      <c r="H1066" s="6">
        <v>5</v>
      </c>
      <c r="I1066" s="6">
        <v>1</v>
      </c>
      <c r="J1066" s="29">
        <v>1137.6600000000001</v>
      </c>
      <c r="K1066" s="29">
        <v>974.47</v>
      </c>
      <c r="L1066" s="29">
        <v>0</v>
      </c>
      <c r="M1066" s="7">
        <v>40</v>
      </c>
      <c r="N1066" s="1">
        <f t="shared" si="141"/>
        <v>6455795.54</v>
      </c>
      <c r="O1066" s="29"/>
      <c r="P1066" s="1">
        <v>3212221.4000000004</v>
      </c>
      <c r="Q1066" s="1"/>
      <c r="R1066" s="1">
        <v>468673.36854</v>
      </c>
      <c r="S1066" s="1">
        <v>2774900.7714599995</v>
      </c>
      <c r="T1066" s="1"/>
      <c r="U1066" s="1">
        <f t="shared" si="142"/>
        <v>6624.9300029759761</v>
      </c>
      <c r="V1066" s="1">
        <f t="shared" si="142"/>
        <v>6624.9300029759761</v>
      </c>
      <c r="W1066" s="8">
        <v>2021</v>
      </c>
      <c r="X1066" s="107"/>
      <c r="AD1066" s="28">
        <f>+'Прил 2 оконч'!E1066-'Приложение №1'!N1066</f>
        <v>0</v>
      </c>
    </row>
    <row r="1067" spans="1:30" ht="15" customHeight="1" x14ac:dyDescent="0.25">
      <c r="A1067" s="5">
        <f t="shared" si="139"/>
        <v>1040</v>
      </c>
      <c r="B1067" s="23">
        <f t="shared" si="140"/>
        <v>181</v>
      </c>
      <c r="C1067" s="3" t="s">
        <v>104</v>
      </c>
      <c r="D1067" s="3" t="s">
        <v>883</v>
      </c>
      <c r="E1067" s="6">
        <v>1988</v>
      </c>
      <c r="F1067" s="6">
        <v>1988</v>
      </c>
      <c r="G1067" s="6" t="s">
        <v>50</v>
      </c>
      <c r="H1067" s="6">
        <v>4</v>
      </c>
      <c r="I1067" s="6">
        <v>3</v>
      </c>
      <c r="J1067" s="29">
        <v>2615.5</v>
      </c>
      <c r="K1067" s="29">
        <v>2260.4</v>
      </c>
      <c r="L1067" s="29">
        <v>0</v>
      </c>
      <c r="M1067" s="7">
        <v>71</v>
      </c>
      <c r="N1067" s="1">
        <f t="shared" si="141"/>
        <v>5881515.5899999999</v>
      </c>
      <c r="O1067" s="29"/>
      <c r="P1067" s="1">
        <v>3996414.1399999997</v>
      </c>
      <c r="Q1067" s="1"/>
      <c r="R1067" s="1">
        <v>1192151.6728000001</v>
      </c>
      <c r="S1067" s="1">
        <v>692949.77720000013</v>
      </c>
      <c r="T1067" s="1"/>
      <c r="U1067" s="1">
        <f t="shared" si="142"/>
        <v>2601.9799991152008</v>
      </c>
      <c r="V1067" s="1">
        <f t="shared" si="142"/>
        <v>2601.9799991152008</v>
      </c>
      <c r="W1067" s="8">
        <v>2021</v>
      </c>
      <c r="X1067" s="107"/>
      <c r="AD1067" s="28">
        <f>+'Прил 2 оконч'!E1067-'Приложение №1'!N1067</f>
        <v>0</v>
      </c>
    </row>
    <row r="1068" spans="1:30" ht="15" customHeight="1" x14ac:dyDescent="0.25">
      <c r="A1068" s="5">
        <f t="shared" si="139"/>
        <v>1041</v>
      </c>
      <c r="B1068" s="23">
        <f t="shared" si="140"/>
        <v>182</v>
      </c>
      <c r="C1068" s="3" t="s">
        <v>104</v>
      </c>
      <c r="D1068" s="3" t="s">
        <v>517</v>
      </c>
      <c r="E1068" s="6">
        <v>1992</v>
      </c>
      <c r="F1068" s="6">
        <v>2013</v>
      </c>
      <c r="G1068" s="6" t="s">
        <v>62</v>
      </c>
      <c r="H1068" s="6">
        <v>10</v>
      </c>
      <c r="I1068" s="6">
        <v>4</v>
      </c>
      <c r="J1068" s="29">
        <v>12644.49</v>
      </c>
      <c r="K1068" s="29">
        <v>10385.26</v>
      </c>
      <c r="L1068" s="29">
        <v>0</v>
      </c>
      <c r="M1068" s="7">
        <v>379</v>
      </c>
      <c r="N1068" s="1">
        <f t="shared" si="141"/>
        <v>9468137.6899999976</v>
      </c>
      <c r="O1068" s="29"/>
      <c r="P1068" s="1">
        <v>2465044.8999999976</v>
      </c>
      <c r="Q1068" s="1"/>
      <c r="R1068" s="1">
        <v>4931824.4460000005</v>
      </c>
      <c r="S1068" s="1">
        <v>2071268.3439999996</v>
      </c>
      <c r="T1068" s="29"/>
      <c r="U1068" s="1">
        <f t="shared" si="142"/>
        <v>911.69000005777389</v>
      </c>
      <c r="V1068" s="1">
        <f t="shared" si="142"/>
        <v>911.69000005777389</v>
      </c>
      <c r="W1068" s="8">
        <v>2021</v>
      </c>
      <c r="X1068" s="107"/>
      <c r="AD1068" s="28">
        <f>+'Прил 2 оконч'!E1068-'Приложение №1'!N1068</f>
        <v>0</v>
      </c>
    </row>
    <row r="1069" spans="1:30" ht="15" customHeight="1" x14ac:dyDescent="0.25">
      <c r="A1069" s="5">
        <f t="shared" si="139"/>
        <v>1042</v>
      </c>
      <c r="B1069" s="23">
        <f t="shared" si="140"/>
        <v>183</v>
      </c>
      <c r="C1069" s="3" t="s">
        <v>104</v>
      </c>
      <c r="D1069" s="3" t="s">
        <v>884</v>
      </c>
      <c r="E1069" s="6">
        <v>1980</v>
      </c>
      <c r="F1069" s="6">
        <v>2008</v>
      </c>
      <c r="G1069" s="6" t="s">
        <v>62</v>
      </c>
      <c r="H1069" s="6">
        <v>5</v>
      </c>
      <c r="I1069" s="6">
        <v>6</v>
      </c>
      <c r="J1069" s="29">
        <v>7149.4</v>
      </c>
      <c r="K1069" s="29">
        <v>6283</v>
      </c>
      <c r="L1069" s="29">
        <v>0</v>
      </c>
      <c r="M1069" s="7">
        <v>293</v>
      </c>
      <c r="N1069" s="1">
        <f t="shared" si="141"/>
        <v>114548451.67</v>
      </c>
      <c r="O1069" s="29"/>
      <c r="P1069" s="1">
        <v>94368777.570000008</v>
      </c>
      <c r="Q1069" s="1"/>
      <c r="R1069" s="1">
        <v>2371285.6659999997</v>
      </c>
      <c r="S1069" s="1">
        <v>17808388.434</v>
      </c>
      <c r="T1069" s="1"/>
      <c r="U1069" s="1">
        <f t="shared" si="142"/>
        <v>18231.490000000002</v>
      </c>
      <c r="V1069" s="1">
        <f t="shared" si="142"/>
        <v>18231.490000000002</v>
      </c>
      <c r="W1069" s="8">
        <v>2021</v>
      </c>
      <c r="X1069" s="107"/>
      <c r="AD1069" s="28">
        <f>+'Прил 2 оконч'!E1069-'Приложение №1'!N1069</f>
        <v>0</v>
      </c>
    </row>
    <row r="1070" spans="1:30" ht="15" customHeight="1" x14ac:dyDescent="0.25">
      <c r="A1070" s="5">
        <f t="shared" si="139"/>
        <v>1043</v>
      </c>
      <c r="B1070" s="23">
        <f t="shared" si="140"/>
        <v>184</v>
      </c>
      <c r="C1070" s="3" t="s">
        <v>104</v>
      </c>
      <c r="D1070" s="3" t="s">
        <v>885</v>
      </c>
      <c r="E1070" s="6">
        <v>1991</v>
      </c>
      <c r="F1070" s="6">
        <v>2013</v>
      </c>
      <c r="G1070" s="6" t="s">
        <v>62</v>
      </c>
      <c r="H1070" s="6">
        <v>5</v>
      </c>
      <c r="I1070" s="6">
        <v>6</v>
      </c>
      <c r="J1070" s="29">
        <v>7178.4</v>
      </c>
      <c r="K1070" s="29">
        <v>6293.5</v>
      </c>
      <c r="L1070" s="29">
        <v>0</v>
      </c>
      <c r="M1070" s="7">
        <v>326</v>
      </c>
      <c r="N1070" s="1">
        <f t="shared" si="141"/>
        <v>114739882.34000002</v>
      </c>
      <c r="O1070" s="29"/>
      <c r="P1070" s="1">
        <v>95655317.060000017</v>
      </c>
      <c r="Q1070" s="1"/>
      <c r="R1070" s="1">
        <v>2254167.9169999999</v>
      </c>
      <c r="S1070" s="1">
        <v>16830397.363000002</v>
      </c>
      <c r="T1070" s="1"/>
      <c r="U1070" s="1">
        <f t="shared" si="142"/>
        <v>18231.490003972354</v>
      </c>
      <c r="V1070" s="1">
        <f t="shared" si="142"/>
        <v>18231.490003972354</v>
      </c>
      <c r="W1070" s="8">
        <v>2021</v>
      </c>
      <c r="X1070" s="107"/>
      <c r="AD1070" s="28">
        <f>+'Прил 2 оконч'!E1070-'Приложение №1'!N1070</f>
        <v>0</v>
      </c>
    </row>
    <row r="1071" spans="1:30" ht="15" customHeight="1" x14ac:dyDescent="0.25">
      <c r="A1071" s="5">
        <f t="shared" si="139"/>
        <v>1044</v>
      </c>
      <c r="B1071" s="23">
        <f t="shared" si="140"/>
        <v>185</v>
      </c>
      <c r="C1071" s="3" t="s">
        <v>104</v>
      </c>
      <c r="D1071" s="3" t="s">
        <v>886</v>
      </c>
      <c r="E1071" s="6">
        <v>1988</v>
      </c>
      <c r="F1071" s="6">
        <v>2013</v>
      </c>
      <c r="G1071" s="6" t="s">
        <v>62</v>
      </c>
      <c r="H1071" s="6">
        <v>5</v>
      </c>
      <c r="I1071" s="6">
        <v>6</v>
      </c>
      <c r="J1071" s="29">
        <v>7060</v>
      </c>
      <c r="K1071" s="29">
        <v>6238</v>
      </c>
      <c r="L1071" s="29">
        <v>0</v>
      </c>
      <c r="M1071" s="7">
        <v>261</v>
      </c>
      <c r="N1071" s="1">
        <f t="shared" si="141"/>
        <v>113728034.62</v>
      </c>
      <c r="O1071" s="29"/>
      <c r="P1071" s="1">
        <v>94892283.810000002</v>
      </c>
      <c r="Q1071" s="1"/>
      <c r="R1071" s="1">
        <v>2153594.2960000001</v>
      </c>
      <c r="S1071" s="1">
        <v>16682156.513999995</v>
      </c>
      <c r="T1071" s="1"/>
      <c r="U1071" s="1">
        <f t="shared" si="142"/>
        <v>18231.490000000002</v>
      </c>
      <c r="V1071" s="1">
        <f t="shared" si="142"/>
        <v>18231.490000000002</v>
      </c>
      <c r="W1071" s="8">
        <v>2021</v>
      </c>
      <c r="X1071" s="107"/>
      <c r="AD1071" s="28">
        <f>+'Прил 2 оконч'!E1071-'Приложение №1'!N1071</f>
        <v>0</v>
      </c>
    </row>
    <row r="1072" spans="1:30" ht="15" customHeight="1" x14ac:dyDescent="0.25">
      <c r="A1072" s="5">
        <f t="shared" si="139"/>
        <v>1045</v>
      </c>
      <c r="B1072" s="23">
        <f t="shared" si="140"/>
        <v>186</v>
      </c>
      <c r="C1072" s="3" t="s">
        <v>104</v>
      </c>
      <c r="D1072" s="3" t="s">
        <v>887</v>
      </c>
      <c r="E1072" s="6">
        <v>1993</v>
      </c>
      <c r="F1072" s="6">
        <v>2013</v>
      </c>
      <c r="G1072" s="6" t="s">
        <v>50</v>
      </c>
      <c r="H1072" s="6">
        <v>5</v>
      </c>
      <c r="I1072" s="6">
        <v>2</v>
      </c>
      <c r="J1072" s="29">
        <v>2382.6999999999998</v>
      </c>
      <c r="K1072" s="29">
        <v>2207</v>
      </c>
      <c r="L1072" s="29">
        <v>0</v>
      </c>
      <c r="M1072" s="7">
        <v>103</v>
      </c>
      <c r="N1072" s="1">
        <f t="shared" si="141"/>
        <v>22932892.859999996</v>
      </c>
      <c r="O1072" s="29"/>
      <c r="P1072" s="1">
        <v>15852112.299999997</v>
      </c>
      <c r="Q1072" s="1"/>
      <c r="R1072" s="1">
        <v>796127.36399999994</v>
      </c>
      <c r="S1072" s="1">
        <v>6284653.1959999995</v>
      </c>
      <c r="T1072" s="1"/>
      <c r="U1072" s="1">
        <f t="shared" si="142"/>
        <v>10390.979999999998</v>
      </c>
      <c r="V1072" s="1">
        <f t="shared" si="142"/>
        <v>10390.979999999998</v>
      </c>
      <c r="W1072" s="8">
        <v>2021</v>
      </c>
      <c r="X1072" s="107"/>
      <c r="AD1072" s="28">
        <f>+'Прил 2 оконч'!E1072-'Приложение №1'!N1072</f>
        <v>0</v>
      </c>
    </row>
    <row r="1073" spans="1:30" ht="15" customHeight="1" x14ac:dyDescent="0.25">
      <c r="A1073" s="5">
        <f t="shared" si="139"/>
        <v>1046</v>
      </c>
      <c r="B1073" s="23">
        <f t="shared" si="140"/>
        <v>187</v>
      </c>
      <c r="C1073" s="3" t="s">
        <v>104</v>
      </c>
      <c r="D1073" s="3" t="s">
        <v>888</v>
      </c>
      <c r="E1073" s="6">
        <v>1968</v>
      </c>
      <c r="F1073" s="6">
        <v>2013</v>
      </c>
      <c r="G1073" s="6" t="s">
        <v>50</v>
      </c>
      <c r="H1073" s="6">
        <v>4</v>
      </c>
      <c r="I1073" s="6">
        <v>4</v>
      </c>
      <c r="J1073" s="29">
        <v>2661.8</v>
      </c>
      <c r="K1073" s="29">
        <v>2428</v>
      </c>
      <c r="L1073" s="29">
        <v>0</v>
      </c>
      <c r="M1073" s="7">
        <v>113</v>
      </c>
      <c r="N1073" s="1">
        <f t="shared" si="141"/>
        <v>3827984.7964527905</v>
      </c>
      <c r="O1073" s="29"/>
      <c r="P1073" s="1">
        <v>1359490.6128280105</v>
      </c>
      <c r="Q1073" s="1"/>
      <c r="R1073" s="1">
        <v>908580.60599999991</v>
      </c>
      <c r="S1073" s="1">
        <v>1559913.5776247804</v>
      </c>
      <c r="T1073" s="1"/>
      <c r="U1073" s="1">
        <f t="shared" si="142"/>
        <v>1576.5999985390406</v>
      </c>
      <c r="V1073" s="1">
        <f t="shared" si="142"/>
        <v>1576.5999985390406</v>
      </c>
      <c r="W1073" s="8">
        <v>2021</v>
      </c>
      <c r="X1073" s="107"/>
      <c r="AD1073" s="28">
        <f>+'Прил 2 оконч'!E1073-'Приложение №1'!N1073</f>
        <v>0</v>
      </c>
    </row>
    <row r="1074" spans="1:30" ht="15" customHeight="1" x14ac:dyDescent="0.25">
      <c r="A1074" s="5">
        <f t="shared" si="139"/>
        <v>1047</v>
      </c>
      <c r="B1074" s="23">
        <f t="shared" si="140"/>
        <v>188</v>
      </c>
      <c r="C1074" s="3" t="s">
        <v>104</v>
      </c>
      <c r="D1074" s="3" t="s">
        <v>889</v>
      </c>
      <c r="E1074" s="6">
        <v>1984</v>
      </c>
      <c r="F1074" s="6">
        <v>1984</v>
      </c>
      <c r="G1074" s="6" t="s">
        <v>62</v>
      </c>
      <c r="H1074" s="6">
        <v>5</v>
      </c>
      <c r="I1074" s="6">
        <v>6</v>
      </c>
      <c r="J1074" s="29">
        <v>7096.75</v>
      </c>
      <c r="K1074" s="29">
        <v>6235.95</v>
      </c>
      <c r="L1074" s="29">
        <v>0</v>
      </c>
      <c r="M1074" s="7">
        <v>298</v>
      </c>
      <c r="N1074" s="1">
        <f t="shared" si="141"/>
        <v>16247767.73</v>
      </c>
      <c r="O1074" s="29"/>
      <c r="P1074" s="1">
        <v>11000544.760000002</v>
      </c>
      <c r="Q1074" s="1"/>
      <c r="R1074" s="1">
        <v>2373828.3278999999</v>
      </c>
      <c r="S1074" s="1">
        <v>2873394.6420999998</v>
      </c>
      <c r="T1074" s="1"/>
      <c r="U1074" s="1">
        <f t="shared" si="142"/>
        <v>2605.5000008018028</v>
      </c>
      <c r="V1074" s="1">
        <f t="shared" si="142"/>
        <v>2605.5000008018028</v>
      </c>
      <c r="W1074" s="8">
        <v>2021</v>
      </c>
      <c r="X1074" s="107"/>
      <c r="AD1074" s="28">
        <f>+'Прил 2 оконч'!E1074-'Приложение №1'!N1074</f>
        <v>0</v>
      </c>
    </row>
    <row r="1075" spans="1:30" ht="15" customHeight="1" x14ac:dyDescent="0.25">
      <c r="A1075" s="5">
        <f t="shared" si="139"/>
        <v>1048</v>
      </c>
      <c r="B1075" s="23">
        <f t="shared" si="140"/>
        <v>189</v>
      </c>
      <c r="C1075" s="3" t="s">
        <v>104</v>
      </c>
      <c r="D1075" s="3" t="s">
        <v>892</v>
      </c>
      <c r="E1075" s="6">
        <v>1995</v>
      </c>
      <c r="F1075" s="6">
        <v>2013</v>
      </c>
      <c r="G1075" s="6" t="s">
        <v>50</v>
      </c>
      <c r="H1075" s="6">
        <v>5</v>
      </c>
      <c r="I1075" s="6">
        <v>2</v>
      </c>
      <c r="J1075" s="29">
        <v>2325.6999999999998</v>
      </c>
      <c r="K1075" s="29">
        <v>1865.5</v>
      </c>
      <c r="L1075" s="29">
        <v>0</v>
      </c>
      <c r="M1075" s="7">
        <v>45</v>
      </c>
      <c r="N1075" s="1">
        <f t="shared" si="141"/>
        <v>24619973.59</v>
      </c>
      <c r="O1075" s="29"/>
      <c r="P1075" s="1">
        <v>18722482.150000002</v>
      </c>
      <c r="Q1075" s="1"/>
      <c r="R1075" s="1">
        <v>615293.64100000006</v>
      </c>
      <c r="S1075" s="1">
        <v>5282197.7989999996</v>
      </c>
      <c r="T1075" s="1"/>
      <c r="U1075" s="1">
        <f t="shared" si="142"/>
        <v>13197.52001608148</v>
      </c>
      <c r="V1075" s="1">
        <f t="shared" si="142"/>
        <v>13197.52001608148</v>
      </c>
      <c r="W1075" s="8">
        <v>2021</v>
      </c>
      <c r="X1075" s="107"/>
      <c r="AD1075" s="28">
        <f>+'Прил 2 оконч'!E1075-'Приложение №1'!N1075</f>
        <v>0</v>
      </c>
    </row>
    <row r="1076" spans="1:30" ht="15" customHeight="1" x14ac:dyDescent="0.25">
      <c r="A1076" s="5">
        <f t="shared" si="139"/>
        <v>1049</v>
      </c>
      <c r="B1076" s="23">
        <f t="shared" si="140"/>
        <v>190</v>
      </c>
      <c r="C1076" s="3" t="s">
        <v>104</v>
      </c>
      <c r="D1076" s="3" t="s">
        <v>893</v>
      </c>
      <c r="E1076" s="6">
        <v>1975</v>
      </c>
      <c r="F1076" s="6">
        <v>2009</v>
      </c>
      <c r="G1076" s="6" t="s">
        <v>62</v>
      </c>
      <c r="H1076" s="6">
        <v>4</v>
      </c>
      <c r="I1076" s="6">
        <v>6</v>
      </c>
      <c r="J1076" s="29">
        <v>5677.5</v>
      </c>
      <c r="K1076" s="29">
        <v>4950.6000000000004</v>
      </c>
      <c r="L1076" s="29">
        <v>0</v>
      </c>
      <c r="M1076" s="7">
        <v>216</v>
      </c>
      <c r="N1076" s="1">
        <f t="shared" si="141"/>
        <v>87977508.659999996</v>
      </c>
      <c r="O1076" s="29"/>
      <c r="P1076" s="1">
        <v>71974271.389999986</v>
      </c>
      <c r="Q1076" s="1"/>
      <c r="R1076" s="1">
        <v>1866531.4992</v>
      </c>
      <c r="S1076" s="1">
        <v>14136705.770800011</v>
      </c>
      <c r="T1076" s="1"/>
      <c r="U1076" s="1">
        <f t="shared" si="142"/>
        <v>17771.080002423947</v>
      </c>
      <c r="V1076" s="1">
        <f t="shared" si="142"/>
        <v>17771.080002423947</v>
      </c>
      <c r="W1076" s="8">
        <v>2021</v>
      </c>
      <c r="X1076" s="107"/>
      <c r="AD1076" s="28">
        <f>+'Прил 2 оконч'!E1076-'Приложение №1'!N1076</f>
        <v>0</v>
      </c>
    </row>
    <row r="1077" spans="1:30" ht="15" customHeight="1" x14ac:dyDescent="0.25">
      <c r="A1077" s="5">
        <f t="shared" ref="A1077:A1140" si="143">+A1076+1</f>
        <v>1050</v>
      </c>
      <c r="B1077" s="23">
        <f t="shared" ref="B1077:B1140" si="144">+B1076+1</f>
        <v>191</v>
      </c>
      <c r="C1077" s="3" t="s">
        <v>104</v>
      </c>
      <c r="D1077" s="3" t="s">
        <v>894</v>
      </c>
      <c r="E1077" s="6">
        <v>1986</v>
      </c>
      <c r="F1077" s="6">
        <v>2013</v>
      </c>
      <c r="G1077" s="6" t="s">
        <v>50</v>
      </c>
      <c r="H1077" s="6">
        <v>12</v>
      </c>
      <c r="I1077" s="6">
        <v>1</v>
      </c>
      <c r="J1077" s="29">
        <v>5358.08</v>
      </c>
      <c r="K1077" s="29">
        <v>4314</v>
      </c>
      <c r="L1077" s="29">
        <v>0</v>
      </c>
      <c r="M1077" s="7">
        <v>175</v>
      </c>
      <c r="N1077" s="1">
        <f t="shared" si="141"/>
        <v>79559391.959999993</v>
      </c>
      <c r="O1077" s="29"/>
      <c r="P1077" s="1">
        <v>61217073.699999996</v>
      </c>
      <c r="Q1077" s="1"/>
      <c r="R1077" s="1">
        <v>2031781.3199999998</v>
      </c>
      <c r="S1077" s="1">
        <v>16310536.940000001</v>
      </c>
      <c r="T1077" s="29"/>
      <c r="U1077" s="1">
        <f t="shared" si="142"/>
        <v>18442.14</v>
      </c>
      <c r="V1077" s="1">
        <f t="shared" si="142"/>
        <v>18442.14</v>
      </c>
      <c r="W1077" s="8">
        <v>2021</v>
      </c>
      <c r="X1077" s="107"/>
      <c r="AD1077" s="28">
        <f>+'Прил 2 оконч'!E1077-'Приложение №1'!N1077</f>
        <v>0</v>
      </c>
    </row>
    <row r="1078" spans="1:30" ht="15" customHeight="1" x14ac:dyDescent="0.25">
      <c r="A1078" s="5">
        <f t="shared" si="143"/>
        <v>1051</v>
      </c>
      <c r="B1078" s="23">
        <f t="shared" si="144"/>
        <v>192</v>
      </c>
      <c r="C1078" s="3" t="s">
        <v>104</v>
      </c>
      <c r="D1078" s="3" t="s">
        <v>895</v>
      </c>
      <c r="E1078" s="6">
        <v>1968</v>
      </c>
      <c r="F1078" s="6">
        <v>2013</v>
      </c>
      <c r="G1078" s="6" t="s">
        <v>50</v>
      </c>
      <c r="H1078" s="6">
        <v>4</v>
      </c>
      <c r="I1078" s="6">
        <v>3</v>
      </c>
      <c r="J1078" s="29">
        <v>2488.5</v>
      </c>
      <c r="K1078" s="29">
        <v>2255.6</v>
      </c>
      <c r="L1078" s="29">
        <v>0</v>
      </c>
      <c r="M1078" s="7">
        <v>56</v>
      </c>
      <c r="N1078" s="1">
        <f t="shared" si="141"/>
        <v>5047649.354092991</v>
      </c>
      <c r="O1078" s="29"/>
      <c r="P1078" s="1">
        <v>1659685.9282754869</v>
      </c>
      <c r="Q1078" s="1"/>
      <c r="R1078" s="1">
        <v>927227.16919999989</v>
      </c>
      <c r="S1078" s="1">
        <v>2460736.2566175042</v>
      </c>
      <c r="T1078" s="1"/>
      <c r="U1078" s="1">
        <f t="shared" si="142"/>
        <v>2237.8300027012729</v>
      </c>
      <c r="V1078" s="1">
        <f t="shared" si="142"/>
        <v>2237.8300027012729</v>
      </c>
      <c r="W1078" s="8">
        <v>2021</v>
      </c>
      <c r="X1078" s="107"/>
      <c r="AD1078" s="28">
        <f>+'Прил 2 оконч'!E1078-'Приложение №1'!N1078</f>
        <v>0</v>
      </c>
    </row>
    <row r="1079" spans="1:30" ht="15" customHeight="1" x14ac:dyDescent="0.25">
      <c r="A1079" s="5">
        <f t="shared" si="143"/>
        <v>1052</v>
      </c>
      <c r="B1079" s="23">
        <f t="shared" si="144"/>
        <v>193</v>
      </c>
      <c r="C1079" s="3" t="s">
        <v>104</v>
      </c>
      <c r="D1079" s="3" t="s">
        <v>896</v>
      </c>
      <c r="E1079" s="6">
        <v>1994</v>
      </c>
      <c r="F1079" s="6">
        <v>2005</v>
      </c>
      <c r="G1079" s="6" t="s">
        <v>50</v>
      </c>
      <c r="H1079" s="6">
        <v>5</v>
      </c>
      <c r="I1079" s="6">
        <v>2</v>
      </c>
      <c r="J1079" s="29">
        <v>2052</v>
      </c>
      <c r="K1079" s="29">
        <v>1865.8</v>
      </c>
      <c r="L1079" s="29">
        <v>0</v>
      </c>
      <c r="M1079" s="7">
        <v>80</v>
      </c>
      <c r="N1079" s="1">
        <f t="shared" ref="N1079:N1136" si="145">SUM(O1079:T1079)</f>
        <v>30419518.07</v>
      </c>
      <c r="O1079" s="29"/>
      <c r="P1079" s="1">
        <v>24456705.580000002</v>
      </c>
      <c r="Q1079" s="1"/>
      <c r="R1079" s="1">
        <v>714844.35560000001</v>
      </c>
      <c r="S1079" s="1">
        <v>5247968.1343999989</v>
      </c>
      <c r="T1079" s="1"/>
      <c r="U1079" s="1">
        <f t="shared" si="142"/>
        <v>16303.739988208812</v>
      </c>
      <c r="V1079" s="1">
        <f t="shared" si="142"/>
        <v>16303.739988208812</v>
      </c>
      <c r="W1079" s="8">
        <v>2021</v>
      </c>
      <c r="X1079" s="107"/>
      <c r="AD1079" s="28">
        <f>+'Прил 2 оконч'!E1079-'Приложение №1'!N1079</f>
        <v>0</v>
      </c>
    </row>
    <row r="1080" spans="1:30" ht="15" customHeight="1" x14ac:dyDescent="0.25">
      <c r="A1080" s="5">
        <f t="shared" si="143"/>
        <v>1053</v>
      </c>
      <c r="B1080" s="23">
        <f t="shared" si="144"/>
        <v>194</v>
      </c>
      <c r="C1080" s="3" t="s">
        <v>104</v>
      </c>
      <c r="D1080" s="3" t="s">
        <v>897</v>
      </c>
      <c r="E1080" s="6">
        <v>1978</v>
      </c>
      <c r="F1080" s="6">
        <v>2013</v>
      </c>
      <c r="G1080" s="6" t="s">
        <v>62</v>
      </c>
      <c r="H1080" s="6">
        <v>4</v>
      </c>
      <c r="I1080" s="6">
        <v>4</v>
      </c>
      <c r="J1080" s="29">
        <v>3933.3</v>
      </c>
      <c r="K1080" s="29">
        <v>3442.3</v>
      </c>
      <c r="L1080" s="29">
        <v>0</v>
      </c>
      <c r="M1080" s="7">
        <v>158</v>
      </c>
      <c r="N1080" s="1">
        <f t="shared" si="145"/>
        <v>19368823.829999998</v>
      </c>
      <c r="O1080" s="29"/>
      <c r="P1080" s="1">
        <v>8268539.4699999997</v>
      </c>
      <c r="Q1080" s="1"/>
      <c r="R1080" s="1">
        <v>1327073.3885999999</v>
      </c>
      <c r="S1080" s="1">
        <v>9773210.9713999983</v>
      </c>
      <c r="T1080" s="1"/>
      <c r="U1080" s="1">
        <f t="shared" si="142"/>
        <v>5626.7099991284886</v>
      </c>
      <c r="V1080" s="1">
        <f t="shared" si="142"/>
        <v>5626.7099991284886</v>
      </c>
      <c r="W1080" s="8">
        <v>2021</v>
      </c>
      <c r="X1080" s="107"/>
      <c r="AD1080" s="28">
        <f>+'Прил 2 оконч'!E1080-'Приложение №1'!N1080</f>
        <v>0</v>
      </c>
    </row>
    <row r="1081" spans="1:30" ht="15" customHeight="1" x14ac:dyDescent="0.25">
      <c r="A1081" s="5">
        <f t="shared" si="143"/>
        <v>1054</v>
      </c>
      <c r="B1081" s="23">
        <f t="shared" si="144"/>
        <v>195</v>
      </c>
      <c r="C1081" s="3" t="s">
        <v>104</v>
      </c>
      <c r="D1081" s="3" t="s">
        <v>898</v>
      </c>
      <c r="E1081" s="6">
        <v>1975</v>
      </c>
      <c r="F1081" s="6">
        <v>2013</v>
      </c>
      <c r="G1081" s="6" t="s">
        <v>62</v>
      </c>
      <c r="H1081" s="6">
        <v>4</v>
      </c>
      <c r="I1081" s="6">
        <v>6</v>
      </c>
      <c r="J1081" s="29">
        <v>5531.3</v>
      </c>
      <c r="K1081" s="29">
        <v>4800</v>
      </c>
      <c r="L1081" s="29">
        <v>0</v>
      </c>
      <c r="M1081" s="7">
        <v>224</v>
      </c>
      <c r="N1081" s="1">
        <f t="shared" si="145"/>
        <v>87511152.000000015</v>
      </c>
      <c r="O1081" s="29"/>
      <c r="P1081" s="1">
        <v>72781036.74000001</v>
      </c>
      <c r="Q1081" s="1"/>
      <c r="R1081" s="1">
        <v>1886039.9700000002</v>
      </c>
      <c r="S1081" s="1">
        <v>12844075.290000005</v>
      </c>
      <c r="T1081" s="1"/>
      <c r="U1081" s="1">
        <f t="shared" si="142"/>
        <v>18231.490000000002</v>
      </c>
      <c r="V1081" s="1">
        <f t="shared" si="142"/>
        <v>18231.490000000002</v>
      </c>
      <c r="W1081" s="8">
        <v>2021</v>
      </c>
      <c r="X1081" s="107"/>
      <c r="AD1081" s="28">
        <f>+'Прил 2 оконч'!E1081-'Приложение №1'!N1081</f>
        <v>0</v>
      </c>
    </row>
    <row r="1082" spans="1:30" ht="15" customHeight="1" x14ac:dyDescent="0.25">
      <c r="A1082" s="5">
        <f t="shared" si="143"/>
        <v>1055</v>
      </c>
      <c r="B1082" s="23">
        <f t="shared" si="144"/>
        <v>196</v>
      </c>
      <c r="C1082" s="3" t="s">
        <v>104</v>
      </c>
      <c r="D1082" s="3" t="s">
        <v>899</v>
      </c>
      <c r="E1082" s="6">
        <v>1984</v>
      </c>
      <c r="F1082" s="6">
        <v>2013</v>
      </c>
      <c r="G1082" s="6" t="s">
        <v>62</v>
      </c>
      <c r="H1082" s="6">
        <v>5</v>
      </c>
      <c r="I1082" s="6">
        <v>6</v>
      </c>
      <c r="J1082" s="29">
        <v>7065.3</v>
      </c>
      <c r="K1082" s="29">
        <v>6211.7</v>
      </c>
      <c r="L1082" s="29">
        <v>0</v>
      </c>
      <c r="M1082" s="7">
        <v>231</v>
      </c>
      <c r="N1082" s="1">
        <f t="shared" si="145"/>
        <v>113248546.44</v>
      </c>
      <c r="O1082" s="29"/>
      <c r="P1082" s="1">
        <v>94412072.299999997</v>
      </c>
      <c r="Q1082" s="1"/>
      <c r="R1082" s="1">
        <v>2224534.0193999996</v>
      </c>
      <c r="S1082" s="1">
        <v>16611940.1206</v>
      </c>
      <c r="T1082" s="1"/>
      <c r="U1082" s="1">
        <f t="shared" si="142"/>
        <v>18231.490001126906</v>
      </c>
      <c r="V1082" s="1">
        <f t="shared" si="142"/>
        <v>18231.490001126906</v>
      </c>
      <c r="W1082" s="8">
        <v>2021</v>
      </c>
      <c r="X1082" s="107"/>
      <c r="AD1082" s="28">
        <f>+'Прил 2 оконч'!E1082-'Приложение №1'!N1082</f>
        <v>0</v>
      </c>
    </row>
    <row r="1083" spans="1:30" ht="15" customHeight="1" x14ac:dyDescent="0.25">
      <c r="A1083" s="5">
        <f t="shared" si="143"/>
        <v>1056</v>
      </c>
      <c r="B1083" s="23">
        <f t="shared" si="144"/>
        <v>197</v>
      </c>
      <c r="C1083" s="3" t="s">
        <v>104</v>
      </c>
      <c r="D1083" s="3" t="s">
        <v>900</v>
      </c>
      <c r="E1083" s="6">
        <v>1974</v>
      </c>
      <c r="F1083" s="6">
        <v>2013</v>
      </c>
      <c r="G1083" s="6" t="s">
        <v>62</v>
      </c>
      <c r="H1083" s="6">
        <v>4</v>
      </c>
      <c r="I1083" s="6">
        <v>4</v>
      </c>
      <c r="J1083" s="29">
        <v>3940.9</v>
      </c>
      <c r="K1083" s="29">
        <v>3442.9</v>
      </c>
      <c r="L1083" s="29">
        <v>0</v>
      </c>
      <c r="M1083" s="7">
        <v>140</v>
      </c>
      <c r="N1083" s="1">
        <f t="shared" si="145"/>
        <v>62533714.207900003</v>
      </c>
      <c r="O1083" s="29"/>
      <c r="P1083" s="1">
        <f>52276528.4-235482.7221</f>
        <v>52041045.677900001</v>
      </c>
      <c r="Q1083" s="1"/>
      <c r="R1083" s="1">
        <v>1274337.1178000001</v>
      </c>
      <c r="S1083" s="1">
        <v>9218331.4122000001</v>
      </c>
      <c r="T1083" s="1"/>
      <c r="U1083" s="1">
        <f t="shared" si="142"/>
        <v>18163.093382874904</v>
      </c>
      <c r="V1083" s="1">
        <f t="shared" si="142"/>
        <v>18163.093382874904</v>
      </c>
      <c r="W1083" s="8">
        <v>2021</v>
      </c>
      <c r="X1083" s="107"/>
      <c r="AD1083" s="28">
        <f>+'Прил 2 оконч'!E1083-'Приложение №1'!N1083</f>
        <v>-6.0051679611206055E-6</v>
      </c>
    </row>
    <row r="1084" spans="1:30" ht="15" customHeight="1" x14ac:dyDescent="0.25">
      <c r="A1084" s="5">
        <f t="shared" si="143"/>
        <v>1057</v>
      </c>
      <c r="B1084" s="23">
        <f t="shared" si="144"/>
        <v>198</v>
      </c>
      <c r="C1084" s="3" t="s">
        <v>104</v>
      </c>
      <c r="D1084" s="3" t="s">
        <v>901</v>
      </c>
      <c r="E1084" s="6">
        <v>1972</v>
      </c>
      <c r="F1084" s="6">
        <v>1972</v>
      </c>
      <c r="G1084" s="6" t="s">
        <v>65</v>
      </c>
      <c r="H1084" s="6">
        <v>2</v>
      </c>
      <c r="I1084" s="6">
        <v>1</v>
      </c>
      <c r="J1084" s="29">
        <v>812.3</v>
      </c>
      <c r="K1084" s="29">
        <v>762.1</v>
      </c>
      <c r="L1084" s="29">
        <v>0</v>
      </c>
      <c r="M1084" s="7">
        <v>47</v>
      </c>
      <c r="N1084" s="1">
        <f t="shared" si="145"/>
        <v>4267706.6500000004</v>
      </c>
      <c r="O1084" s="29"/>
      <c r="P1084" s="1">
        <v>3564694.600000001</v>
      </c>
      <c r="Q1084" s="1"/>
      <c r="R1084" s="1">
        <v>189966.32620000001</v>
      </c>
      <c r="S1084" s="1">
        <v>513045.72379999934</v>
      </c>
      <c r="T1084" s="29"/>
      <c r="U1084" s="1">
        <f t="shared" si="142"/>
        <v>5599.929996063509</v>
      </c>
      <c r="V1084" s="1">
        <f t="shared" si="142"/>
        <v>5599.929996063509</v>
      </c>
      <c r="W1084" s="8">
        <v>2021</v>
      </c>
      <c r="X1084" s="107"/>
      <c r="AD1084" s="28">
        <f>+'Прил 2 оконч'!E1084-'Приложение №1'!N1084</f>
        <v>0</v>
      </c>
    </row>
    <row r="1085" spans="1:30" ht="15" customHeight="1" x14ac:dyDescent="0.25">
      <c r="A1085" s="5">
        <f t="shared" si="143"/>
        <v>1058</v>
      </c>
      <c r="B1085" s="23">
        <f t="shared" si="144"/>
        <v>199</v>
      </c>
      <c r="C1085" s="3" t="s">
        <v>104</v>
      </c>
      <c r="D1085" s="3" t="s">
        <v>1139</v>
      </c>
      <c r="E1085" s="6">
        <v>1994</v>
      </c>
      <c r="F1085" s="6">
        <v>2013</v>
      </c>
      <c r="G1085" s="6" t="s">
        <v>50</v>
      </c>
      <c r="H1085" s="6">
        <v>4</v>
      </c>
      <c r="I1085" s="6">
        <v>2</v>
      </c>
      <c r="J1085" s="29">
        <v>2338.3000000000002</v>
      </c>
      <c r="K1085" s="29">
        <v>1989.2</v>
      </c>
      <c r="L1085" s="29">
        <v>0</v>
      </c>
      <c r="M1085" s="7">
        <v>66</v>
      </c>
      <c r="N1085" s="1">
        <f t="shared" si="145"/>
        <v>1003034.21</v>
      </c>
      <c r="O1085" s="29"/>
      <c r="P1085" s="1">
        <v>656597.28999999992</v>
      </c>
      <c r="Q1085" s="1"/>
      <c r="R1085" s="1">
        <v>275070.48</v>
      </c>
      <c r="S1085" s="1">
        <v>71366.440000000061</v>
      </c>
      <c r="T1085" s="1"/>
      <c r="U1085" s="1">
        <f t="shared" si="142"/>
        <v>504.24000100542929</v>
      </c>
      <c r="V1085" s="1">
        <f t="shared" si="142"/>
        <v>504.24000100542929</v>
      </c>
      <c r="W1085" s="8">
        <v>2021</v>
      </c>
      <c r="X1085" s="107"/>
      <c r="AD1085" s="28">
        <f>+'Прил 2 оконч'!E1085-'Приложение №1'!N1085</f>
        <v>0</v>
      </c>
    </row>
    <row r="1086" spans="1:30" ht="15" customHeight="1" x14ac:dyDescent="0.25">
      <c r="A1086" s="5">
        <f t="shared" si="143"/>
        <v>1059</v>
      </c>
      <c r="B1086" s="23">
        <f t="shared" si="144"/>
        <v>200</v>
      </c>
      <c r="C1086" s="3" t="s">
        <v>54</v>
      </c>
      <c r="D1086" s="3" t="s">
        <v>903</v>
      </c>
      <c r="E1086" s="6">
        <v>1979</v>
      </c>
      <c r="F1086" s="6">
        <v>1979</v>
      </c>
      <c r="G1086" s="6" t="s">
        <v>50</v>
      </c>
      <c r="H1086" s="6">
        <v>4</v>
      </c>
      <c r="I1086" s="6">
        <v>6</v>
      </c>
      <c r="J1086" s="29">
        <v>3867.8</v>
      </c>
      <c r="K1086" s="29">
        <v>3538.3</v>
      </c>
      <c r="L1086" s="29">
        <v>0</v>
      </c>
      <c r="M1086" s="7">
        <v>193</v>
      </c>
      <c r="N1086" s="1">
        <f t="shared" si="145"/>
        <v>21015485.169999998</v>
      </c>
      <c r="O1086" s="29"/>
      <c r="P1086" s="1">
        <v>9645498.5999999978</v>
      </c>
      <c r="Q1086" s="1"/>
      <c r="R1086" s="1">
        <v>1325049.3306</v>
      </c>
      <c r="S1086" s="1">
        <v>10044937.239399999</v>
      </c>
      <c r="T1086" s="1"/>
      <c r="U1086" s="1">
        <f t="shared" si="142"/>
        <v>5939.4300002826203</v>
      </c>
      <c r="V1086" s="1">
        <f t="shared" si="142"/>
        <v>5939.4300002826203</v>
      </c>
      <c r="W1086" s="8">
        <v>2021</v>
      </c>
      <c r="X1086" s="107"/>
      <c r="AD1086" s="28">
        <f>+'Прил 2 оконч'!E1086-'Приложение №1'!N1086</f>
        <v>0</v>
      </c>
    </row>
    <row r="1087" spans="1:30" ht="15" customHeight="1" x14ac:dyDescent="0.25">
      <c r="A1087" s="5">
        <f t="shared" si="143"/>
        <v>1060</v>
      </c>
      <c r="B1087" s="23">
        <f t="shared" si="144"/>
        <v>201</v>
      </c>
      <c r="C1087" s="3" t="s">
        <v>54</v>
      </c>
      <c r="D1087" s="3" t="s">
        <v>173</v>
      </c>
      <c r="E1087" s="6">
        <v>1972</v>
      </c>
      <c r="F1087" s="6">
        <v>1972</v>
      </c>
      <c r="G1087" s="6" t="s">
        <v>50</v>
      </c>
      <c r="H1087" s="6">
        <v>4</v>
      </c>
      <c r="I1087" s="6">
        <v>4</v>
      </c>
      <c r="J1087" s="29">
        <v>2924</v>
      </c>
      <c r="K1087" s="29">
        <v>2703.2</v>
      </c>
      <c r="L1087" s="29">
        <v>0</v>
      </c>
      <c r="M1087" s="7">
        <v>120</v>
      </c>
      <c r="N1087" s="1">
        <f t="shared" si="145"/>
        <v>1363061.57</v>
      </c>
      <c r="O1087" s="29"/>
      <c r="P1087" s="1">
        <v>940276.66000000015</v>
      </c>
      <c r="Q1087" s="1"/>
      <c r="R1087" s="1">
        <v>218099.58239999998</v>
      </c>
      <c r="S1087" s="1">
        <v>204685.32759999999</v>
      </c>
      <c r="T1087" s="1"/>
      <c r="U1087" s="1">
        <f t="shared" si="142"/>
        <v>504.24000073986394</v>
      </c>
      <c r="V1087" s="1">
        <f t="shared" si="142"/>
        <v>504.24000073986394</v>
      </c>
      <c r="W1087" s="8">
        <v>2021</v>
      </c>
      <c r="X1087" s="107"/>
      <c r="AD1087" s="28">
        <f>+'Прил 2 оконч'!E1087-'Приложение №1'!N1087</f>
        <v>0</v>
      </c>
    </row>
    <row r="1088" spans="1:30" ht="15" customHeight="1" x14ac:dyDescent="0.25">
      <c r="A1088" s="5">
        <f t="shared" si="143"/>
        <v>1061</v>
      </c>
      <c r="B1088" s="23">
        <f t="shared" si="144"/>
        <v>202</v>
      </c>
      <c r="C1088" s="3" t="s">
        <v>54</v>
      </c>
      <c r="D1088" s="3" t="s">
        <v>904</v>
      </c>
      <c r="E1088" s="6">
        <v>1969</v>
      </c>
      <c r="F1088" s="6">
        <v>2013</v>
      </c>
      <c r="G1088" s="6" t="s">
        <v>50</v>
      </c>
      <c r="H1088" s="6">
        <v>4</v>
      </c>
      <c r="I1088" s="6">
        <v>4</v>
      </c>
      <c r="J1088" s="29">
        <v>3016.9</v>
      </c>
      <c r="K1088" s="29">
        <v>2778.9</v>
      </c>
      <c r="L1088" s="29">
        <v>0</v>
      </c>
      <c r="M1088" s="7">
        <v>148</v>
      </c>
      <c r="N1088" s="1">
        <f t="shared" si="145"/>
        <v>43468971.049999997</v>
      </c>
      <c r="O1088" s="29"/>
      <c r="P1088" s="1">
        <v>34634030.209999993</v>
      </c>
      <c r="Q1088" s="1"/>
      <c r="R1088" s="1">
        <v>994787.42980000004</v>
      </c>
      <c r="S1088" s="1">
        <v>7840153.4101999998</v>
      </c>
      <c r="T1088" s="1"/>
      <c r="U1088" s="1">
        <f t="shared" si="142"/>
        <v>15642.510003958399</v>
      </c>
      <c r="V1088" s="1">
        <f t="shared" si="142"/>
        <v>15642.510003958399</v>
      </c>
      <c r="W1088" s="8">
        <v>2021</v>
      </c>
      <c r="X1088" s="107"/>
      <c r="AD1088" s="28">
        <f>+'Прил 2 оконч'!E1088-'Приложение №1'!N1088</f>
        <v>0</v>
      </c>
    </row>
    <row r="1089" spans="1:30" ht="15" customHeight="1" x14ac:dyDescent="0.25">
      <c r="A1089" s="5">
        <f t="shared" si="143"/>
        <v>1062</v>
      </c>
      <c r="B1089" s="23">
        <f t="shared" si="144"/>
        <v>203</v>
      </c>
      <c r="C1089" s="3" t="s">
        <v>179</v>
      </c>
      <c r="D1089" s="3" t="s">
        <v>556</v>
      </c>
      <c r="E1089" s="6">
        <v>1981</v>
      </c>
      <c r="F1089" s="6">
        <v>1986</v>
      </c>
      <c r="G1089" s="6" t="s">
        <v>65</v>
      </c>
      <c r="H1089" s="6">
        <v>2</v>
      </c>
      <c r="I1089" s="6">
        <v>2</v>
      </c>
      <c r="J1089" s="29">
        <v>535</v>
      </c>
      <c r="K1089" s="29">
        <v>494.6</v>
      </c>
      <c r="L1089" s="29">
        <v>0</v>
      </c>
      <c r="M1089" s="7">
        <v>29</v>
      </c>
      <c r="N1089" s="1">
        <f t="shared" si="145"/>
        <v>3234120.1600000006</v>
      </c>
      <c r="O1089" s="29"/>
      <c r="P1089" s="1">
        <v>3205818.1588000008</v>
      </c>
      <c r="Q1089" s="1"/>
      <c r="R1089" s="1">
        <v>28302.001199999999</v>
      </c>
      <c r="S1089" s="1">
        <v>0</v>
      </c>
      <c r="T1089" s="29"/>
      <c r="U1089" s="1">
        <f t="shared" si="142"/>
        <v>6538.8600080873439</v>
      </c>
      <c r="V1089" s="1">
        <f t="shared" si="142"/>
        <v>6538.8600080873439</v>
      </c>
      <c r="W1089" s="8">
        <v>2021</v>
      </c>
      <c r="X1089" s="107"/>
      <c r="AD1089" s="28">
        <f>+'Прил 2 оконч'!E1089-'Приложение №1'!N1089</f>
        <v>0</v>
      </c>
    </row>
    <row r="1090" spans="1:30" ht="15" customHeight="1" x14ac:dyDescent="0.25">
      <c r="A1090" s="5">
        <f t="shared" si="143"/>
        <v>1063</v>
      </c>
      <c r="B1090" s="23">
        <f t="shared" si="144"/>
        <v>204</v>
      </c>
      <c r="C1090" s="3" t="s">
        <v>179</v>
      </c>
      <c r="D1090" s="3" t="s">
        <v>559</v>
      </c>
      <c r="E1090" s="6">
        <v>1981</v>
      </c>
      <c r="F1090" s="6">
        <v>1986</v>
      </c>
      <c r="G1090" s="6" t="s">
        <v>65</v>
      </c>
      <c r="H1090" s="6">
        <v>2</v>
      </c>
      <c r="I1090" s="6">
        <v>1</v>
      </c>
      <c r="J1090" s="29">
        <v>365.2</v>
      </c>
      <c r="K1090" s="29">
        <v>339.2</v>
      </c>
      <c r="L1090" s="29">
        <v>0</v>
      </c>
      <c r="M1090" s="7">
        <v>4</v>
      </c>
      <c r="N1090" s="1">
        <f t="shared" si="145"/>
        <v>2217981.3099999996</v>
      </c>
      <c r="O1090" s="29"/>
      <c r="P1090" s="1">
        <v>1970222.1699999992</v>
      </c>
      <c r="Q1090" s="1"/>
      <c r="R1090" s="1">
        <v>19409.702399999998</v>
      </c>
      <c r="S1090" s="1">
        <v>228349.43760000035</v>
      </c>
      <c r="T1090" s="29"/>
      <c r="U1090" s="1">
        <f t="shared" si="142"/>
        <v>6538.8599941037728</v>
      </c>
      <c r="V1090" s="1">
        <f t="shared" si="142"/>
        <v>6538.8599941037728</v>
      </c>
      <c r="W1090" s="8">
        <v>2021</v>
      </c>
      <c r="X1090" s="107"/>
      <c r="AD1090" s="28">
        <f>+'Прил 2 оконч'!E1090-'Приложение №1'!N1090</f>
        <v>0</v>
      </c>
    </row>
    <row r="1091" spans="1:30" ht="15" customHeight="1" x14ac:dyDescent="0.25">
      <c r="A1091" s="5">
        <f t="shared" si="143"/>
        <v>1064</v>
      </c>
      <c r="B1091" s="23">
        <f t="shared" si="144"/>
        <v>205</v>
      </c>
      <c r="C1091" s="3" t="s">
        <v>179</v>
      </c>
      <c r="D1091" s="3" t="s">
        <v>905</v>
      </c>
      <c r="E1091" s="6">
        <v>1982</v>
      </c>
      <c r="F1091" s="6">
        <v>1986</v>
      </c>
      <c r="G1091" s="6" t="s">
        <v>65</v>
      </c>
      <c r="H1091" s="6">
        <v>2</v>
      </c>
      <c r="I1091" s="6">
        <v>1</v>
      </c>
      <c r="J1091" s="29">
        <v>679.6</v>
      </c>
      <c r="K1091" s="29">
        <v>647.20000000000005</v>
      </c>
      <c r="L1091" s="29">
        <v>0</v>
      </c>
      <c r="M1091" s="7">
        <v>21</v>
      </c>
      <c r="N1091" s="1">
        <f t="shared" si="145"/>
        <v>6878130.9400000004</v>
      </c>
      <c r="O1091" s="29"/>
      <c r="P1091" s="1">
        <v>6295101.25</v>
      </c>
      <c r="Q1091" s="1"/>
      <c r="R1091" s="1">
        <v>147334.64840000001</v>
      </c>
      <c r="S1091" s="1">
        <v>435695.0416000004</v>
      </c>
      <c r="T1091" s="29"/>
      <c r="U1091" s="1">
        <f t="shared" si="142"/>
        <v>10627.519993819531</v>
      </c>
      <c r="V1091" s="1">
        <f t="shared" si="142"/>
        <v>10627.519993819531</v>
      </c>
      <c r="W1091" s="8">
        <v>2021</v>
      </c>
      <c r="X1091" s="107"/>
      <c r="AD1091" s="28">
        <f>+'Прил 2 оконч'!E1091-'Приложение №1'!N1091</f>
        <v>0</v>
      </c>
    </row>
    <row r="1092" spans="1:30" ht="15" customHeight="1" x14ac:dyDescent="0.25">
      <c r="A1092" s="5">
        <f t="shared" si="143"/>
        <v>1065</v>
      </c>
      <c r="B1092" s="23">
        <f t="shared" si="144"/>
        <v>206</v>
      </c>
      <c r="C1092" s="3" t="s">
        <v>179</v>
      </c>
      <c r="D1092" s="3" t="s">
        <v>906</v>
      </c>
      <c r="E1092" s="6">
        <v>1982</v>
      </c>
      <c r="F1092" s="6">
        <v>1986</v>
      </c>
      <c r="G1092" s="6" t="s">
        <v>65</v>
      </c>
      <c r="H1092" s="6">
        <v>2</v>
      </c>
      <c r="I1092" s="6">
        <v>3</v>
      </c>
      <c r="J1092" s="29">
        <v>1131.7</v>
      </c>
      <c r="K1092" s="29">
        <v>1086.3</v>
      </c>
      <c r="L1092" s="29">
        <v>0</v>
      </c>
      <c r="M1092" s="7">
        <v>39</v>
      </c>
      <c r="N1092" s="1">
        <f t="shared" si="145"/>
        <v>11544674.98</v>
      </c>
      <c r="O1092" s="29"/>
      <c r="P1092" s="1">
        <v>10514253.410000002</v>
      </c>
      <c r="Q1092" s="1"/>
      <c r="R1092" s="1">
        <v>299124.40859999997</v>
      </c>
      <c r="S1092" s="1">
        <v>731297.16139999847</v>
      </c>
      <c r="T1092" s="29"/>
      <c r="U1092" s="1">
        <f t="shared" si="142"/>
        <v>10627.520003682224</v>
      </c>
      <c r="V1092" s="1">
        <f t="shared" si="142"/>
        <v>10627.520003682224</v>
      </c>
      <c r="W1092" s="8">
        <v>2021</v>
      </c>
      <c r="X1092" s="107"/>
      <c r="AD1092" s="28">
        <f>+'Прил 2 оконч'!E1092-'Приложение №1'!N1092</f>
        <v>0</v>
      </c>
    </row>
    <row r="1093" spans="1:30" ht="15" customHeight="1" x14ac:dyDescent="0.25">
      <c r="A1093" s="5">
        <f t="shared" si="143"/>
        <v>1066</v>
      </c>
      <c r="B1093" s="23">
        <f t="shared" si="144"/>
        <v>207</v>
      </c>
      <c r="C1093" s="3" t="s">
        <v>567</v>
      </c>
      <c r="D1093" s="3" t="s">
        <v>907</v>
      </c>
      <c r="E1093" s="6">
        <v>1988</v>
      </c>
      <c r="F1093" s="6">
        <v>2011</v>
      </c>
      <c r="G1093" s="6" t="s">
        <v>65</v>
      </c>
      <c r="H1093" s="6">
        <v>2</v>
      </c>
      <c r="I1093" s="6">
        <v>2</v>
      </c>
      <c r="J1093" s="29">
        <v>933.86</v>
      </c>
      <c r="K1093" s="29">
        <v>829.98</v>
      </c>
      <c r="L1093" s="29">
        <v>0</v>
      </c>
      <c r="M1093" s="7">
        <v>29</v>
      </c>
      <c r="N1093" s="1">
        <f t="shared" si="145"/>
        <v>4710111.5999999996</v>
      </c>
      <c r="O1093" s="29"/>
      <c r="P1093" s="1">
        <v>3928021.9412882719</v>
      </c>
      <c r="Q1093" s="1"/>
      <c r="R1093" s="1">
        <v>223347.12556000001</v>
      </c>
      <c r="S1093" s="1">
        <v>558742.53315172764</v>
      </c>
      <c r="T1093" s="29"/>
      <c r="U1093" s="1">
        <f t="shared" si="142"/>
        <v>5674.9699992770902</v>
      </c>
      <c r="V1093" s="1">
        <f t="shared" si="142"/>
        <v>5674.9699992770902</v>
      </c>
      <c r="W1093" s="8">
        <v>2021</v>
      </c>
      <c r="X1093" s="107"/>
      <c r="AD1093" s="28">
        <f>+'Прил 2 оконч'!E1093-'Приложение №1'!N1093</f>
        <v>0</v>
      </c>
    </row>
    <row r="1094" spans="1:30" ht="15" customHeight="1" x14ac:dyDescent="0.25">
      <c r="A1094" s="5">
        <f t="shared" si="143"/>
        <v>1067</v>
      </c>
      <c r="B1094" s="23">
        <f t="shared" si="144"/>
        <v>208</v>
      </c>
      <c r="C1094" s="3" t="s">
        <v>567</v>
      </c>
      <c r="D1094" s="3" t="s">
        <v>908</v>
      </c>
      <c r="E1094" s="6">
        <v>1986</v>
      </c>
      <c r="F1094" s="6">
        <v>2010</v>
      </c>
      <c r="G1094" s="6" t="s">
        <v>65</v>
      </c>
      <c r="H1094" s="6">
        <v>2</v>
      </c>
      <c r="I1094" s="6">
        <v>2</v>
      </c>
      <c r="J1094" s="29">
        <v>894.93</v>
      </c>
      <c r="K1094" s="29">
        <v>849.21</v>
      </c>
      <c r="L1094" s="29">
        <v>0</v>
      </c>
      <c r="M1094" s="7">
        <v>36</v>
      </c>
      <c r="N1094" s="1">
        <f t="shared" si="145"/>
        <v>4819241.2700000014</v>
      </c>
      <c r="O1094" s="29"/>
      <c r="P1094" s="1">
        <v>3991565.3335487866</v>
      </c>
      <c r="Q1094" s="1"/>
      <c r="R1094" s="1">
        <v>255987.76462</v>
      </c>
      <c r="S1094" s="1">
        <v>571688.17183121433</v>
      </c>
      <c r="T1094" s="29"/>
      <c r="U1094" s="1">
        <f t="shared" si="142"/>
        <v>5674.9699956430104</v>
      </c>
      <c r="V1094" s="1">
        <f t="shared" si="142"/>
        <v>5674.9699956430104</v>
      </c>
      <c r="W1094" s="8">
        <v>2021</v>
      </c>
      <c r="X1094" s="107"/>
      <c r="AD1094" s="28">
        <f>+'Прил 2 оконч'!E1094-'Приложение №1'!N1094</f>
        <v>0</v>
      </c>
    </row>
    <row r="1095" spans="1:30" ht="15" customHeight="1" x14ac:dyDescent="0.25">
      <c r="A1095" s="5">
        <f t="shared" si="143"/>
        <v>1068</v>
      </c>
      <c r="B1095" s="23">
        <f t="shared" si="144"/>
        <v>209</v>
      </c>
      <c r="C1095" s="3" t="s">
        <v>567</v>
      </c>
      <c r="D1095" s="3" t="s">
        <v>909</v>
      </c>
      <c r="E1095" s="6">
        <v>1985</v>
      </c>
      <c r="F1095" s="6">
        <v>1985</v>
      </c>
      <c r="G1095" s="6" t="s">
        <v>50</v>
      </c>
      <c r="H1095" s="6">
        <v>2</v>
      </c>
      <c r="I1095" s="6">
        <v>2</v>
      </c>
      <c r="J1095" s="29">
        <v>914.7</v>
      </c>
      <c r="K1095" s="29">
        <v>843.34</v>
      </c>
      <c r="L1095" s="29">
        <v>0</v>
      </c>
      <c r="M1095" s="7">
        <v>33</v>
      </c>
      <c r="N1095" s="1">
        <f t="shared" si="145"/>
        <v>6296342.7100000009</v>
      </c>
      <c r="O1095" s="29"/>
      <c r="P1095" s="1">
        <v>3572379.398950994</v>
      </c>
      <c r="Q1095" s="1"/>
      <c r="R1095" s="1">
        <v>322468.33788000001</v>
      </c>
      <c r="S1095" s="1">
        <v>2401494.9731690069</v>
      </c>
      <c r="T1095" s="1"/>
      <c r="U1095" s="1">
        <f t="shared" si="142"/>
        <v>7465.9600042687416</v>
      </c>
      <c r="V1095" s="1">
        <f t="shared" si="142"/>
        <v>7465.9600042687416</v>
      </c>
      <c r="W1095" s="8">
        <v>2021</v>
      </c>
      <c r="X1095" s="107"/>
      <c r="AD1095" s="28">
        <f>+'Прил 2 оконч'!E1095-'Приложение №1'!N1095</f>
        <v>0</v>
      </c>
    </row>
    <row r="1096" spans="1:30" ht="15" customHeight="1" x14ac:dyDescent="0.25">
      <c r="A1096" s="5">
        <f t="shared" si="143"/>
        <v>1069</v>
      </c>
      <c r="B1096" s="23">
        <f t="shared" si="144"/>
        <v>210</v>
      </c>
      <c r="C1096" s="3" t="s">
        <v>567</v>
      </c>
      <c r="D1096" s="3" t="s">
        <v>910</v>
      </c>
      <c r="E1096" s="6">
        <v>1988</v>
      </c>
      <c r="F1096" s="6">
        <v>2011</v>
      </c>
      <c r="G1096" s="6" t="s">
        <v>50</v>
      </c>
      <c r="H1096" s="6">
        <v>2</v>
      </c>
      <c r="I1096" s="6">
        <v>2</v>
      </c>
      <c r="J1096" s="29">
        <v>884.7</v>
      </c>
      <c r="K1096" s="29">
        <v>818.23</v>
      </c>
      <c r="L1096" s="29">
        <v>0</v>
      </c>
      <c r="M1096" s="7">
        <v>30</v>
      </c>
      <c r="N1096" s="1">
        <f t="shared" si="145"/>
        <v>6108872.46</v>
      </c>
      <c r="O1096" s="29"/>
      <c r="P1096" s="1">
        <v>3466322.6021576691</v>
      </c>
      <c r="Q1096" s="1"/>
      <c r="R1096" s="1">
        <v>312558.09285999998</v>
      </c>
      <c r="S1096" s="1">
        <v>2329991.7649823306</v>
      </c>
      <c r="T1096" s="1"/>
      <c r="U1096" s="1">
        <f t="shared" si="142"/>
        <v>7465.960011243782</v>
      </c>
      <c r="V1096" s="1">
        <f t="shared" si="142"/>
        <v>7465.960011243782</v>
      </c>
      <c r="W1096" s="8">
        <v>2021</v>
      </c>
      <c r="X1096" s="107"/>
      <c r="AD1096" s="28">
        <f>+'Прил 2 оконч'!E1096-'Приложение №1'!N1096</f>
        <v>0</v>
      </c>
    </row>
    <row r="1097" spans="1:30" ht="15" customHeight="1" x14ac:dyDescent="0.25">
      <c r="A1097" s="5">
        <f t="shared" si="143"/>
        <v>1070</v>
      </c>
      <c r="B1097" s="23">
        <f t="shared" si="144"/>
        <v>211</v>
      </c>
      <c r="C1097" s="3" t="s">
        <v>567</v>
      </c>
      <c r="D1097" s="3" t="s">
        <v>911</v>
      </c>
      <c r="E1097" s="6">
        <v>1989</v>
      </c>
      <c r="F1097" s="6">
        <v>2011</v>
      </c>
      <c r="G1097" s="6" t="s">
        <v>65</v>
      </c>
      <c r="H1097" s="6">
        <v>2</v>
      </c>
      <c r="I1097" s="6">
        <v>2</v>
      </c>
      <c r="J1097" s="29">
        <v>902.18</v>
      </c>
      <c r="K1097" s="29">
        <v>831.9</v>
      </c>
      <c r="L1097" s="29">
        <v>0</v>
      </c>
      <c r="M1097" s="7">
        <v>28</v>
      </c>
      <c r="N1097" s="1">
        <f t="shared" si="145"/>
        <v>4721007.54</v>
      </c>
      <c r="O1097" s="29"/>
      <c r="P1097" s="1">
        <v>3950093.624948699</v>
      </c>
      <c r="Q1097" s="1"/>
      <c r="R1097" s="1">
        <v>210878.83180000001</v>
      </c>
      <c r="S1097" s="1">
        <v>560035.08325130097</v>
      </c>
      <c r="T1097" s="29"/>
      <c r="U1097" s="1">
        <f t="shared" si="142"/>
        <v>5674.9699963937974</v>
      </c>
      <c r="V1097" s="1">
        <f t="shared" si="142"/>
        <v>5674.9699963937974</v>
      </c>
      <c r="W1097" s="8">
        <v>2021</v>
      </c>
      <c r="X1097" s="107"/>
      <c r="AD1097" s="28">
        <f>+'Прил 2 оконч'!E1097-'Приложение №1'!N1097</f>
        <v>0</v>
      </c>
    </row>
    <row r="1098" spans="1:30" ht="15" customHeight="1" x14ac:dyDescent="0.25">
      <c r="A1098" s="5">
        <f t="shared" si="143"/>
        <v>1071</v>
      </c>
      <c r="B1098" s="23">
        <f t="shared" si="144"/>
        <v>212</v>
      </c>
      <c r="C1098" s="3" t="s">
        <v>185</v>
      </c>
      <c r="D1098" s="3" t="s">
        <v>912</v>
      </c>
      <c r="E1098" s="6">
        <v>1989</v>
      </c>
      <c r="F1098" s="6">
        <v>1989</v>
      </c>
      <c r="G1098" s="6" t="s">
        <v>50</v>
      </c>
      <c r="H1098" s="6">
        <v>2</v>
      </c>
      <c r="I1098" s="6">
        <v>2</v>
      </c>
      <c r="J1098" s="29">
        <v>638.26</v>
      </c>
      <c r="K1098" s="29">
        <v>598.67999999999995</v>
      </c>
      <c r="L1098" s="29">
        <v>0</v>
      </c>
      <c r="M1098" s="7">
        <v>25</v>
      </c>
      <c r="N1098" s="1">
        <f t="shared" si="145"/>
        <v>4469720.9400000004</v>
      </c>
      <c r="O1098" s="29"/>
      <c r="P1098" s="1">
        <v>2543660.9576276466</v>
      </c>
      <c r="Q1098" s="1"/>
      <c r="R1098" s="1">
        <v>221258.79976000002</v>
      </c>
      <c r="S1098" s="1">
        <v>1704801.1826123537</v>
      </c>
      <c r="T1098" s="1"/>
      <c r="U1098" s="1">
        <f t="shared" si="142"/>
        <v>7465.9600120264595</v>
      </c>
      <c r="V1098" s="1">
        <f t="shared" si="142"/>
        <v>7465.9600120264595</v>
      </c>
      <c r="W1098" s="8">
        <v>2021</v>
      </c>
      <c r="X1098" s="107"/>
      <c r="AD1098" s="28">
        <f>+'Прил 2 оконч'!E1098-'Приложение №1'!N1098</f>
        <v>0</v>
      </c>
    </row>
    <row r="1099" spans="1:30" ht="15" customHeight="1" x14ac:dyDescent="0.25">
      <c r="A1099" s="5">
        <f t="shared" si="143"/>
        <v>1072</v>
      </c>
      <c r="B1099" s="23">
        <f t="shared" si="144"/>
        <v>213</v>
      </c>
      <c r="C1099" s="3" t="s">
        <v>185</v>
      </c>
      <c r="D1099" s="3" t="s">
        <v>913</v>
      </c>
      <c r="E1099" s="6">
        <v>1989</v>
      </c>
      <c r="F1099" s="6">
        <v>1989</v>
      </c>
      <c r="G1099" s="6" t="s">
        <v>50</v>
      </c>
      <c r="H1099" s="6">
        <v>2</v>
      </c>
      <c r="I1099" s="6">
        <v>1</v>
      </c>
      <c r="J1099" s="29">
        <v>390.65</v>
      </c>
      <c r="K1099" s="29">
        <v>366.52</v>
      </c>
      <c r="L1099" s="29">
        <v>0</v>
      </c>
      <c r="M1099" s="7">
        <v>1</v>
      </c>
      <c r="N1099" s="1">
        <f t="shared" si="145"/>
        <v>2736423.6599999997</v>
      </c>
      <c r="O1099" s="29"/>
      <c r="P1099" s="1">
        <v>1587248.7344414375</v>
      </c>
      <c r="Q1099" s="1"/>
      <c r="R1099" s="1">
        <v>105472.56664</v>
      </c>
      <c r="S1099" s="1">
        <v>1043702.3589185619</v>
      </c>
      <c r="T1099" s="1"/>
      <c r="U1099" s="1">
        <f t="shared" si="142"/>
        <v>7465.9600021826909</v>
      </c>
      <c r="V1099" s="1">
        <f t="shared" si="142"/>
        <v>7465.9600021826909</v>
      </c>
      <c r="W1099" s="8">
        <v>2021</v>
      </c>
      <c r="X1099" s="107"/>
      <c r="AD1099" s="28">
        <f>+'Прил 2 оконч'!E1099-'Приложение №1'!N1099</f>
        <v>0</v>
      </c>
    </row>
    <row r="1100" spans="1:30" ht="15" customHeight="1" x14ac:dyDescent="0.25">
      <c r="A1100" s="5">
        <f t="shared" si="143"/>
        <v>1073</v>
      </c>
      <c r="B1100" s="23">
        <f t="shared" si="144"/>
        <v>214</v>
      </c>
      <c r="C1100" s="3" t="s">
        <v>185</v>
      </c>
      <c r="D1100" s="3" t="s">
        <v>914</v>
      </c>
      <c r="E1100" s="6">
        <v>1989</v>
      </c>
      <c r="F1100" s="6">
        <v>1989</v>
      </c>
      <c r="G1100" s="6" t="s">
        <v>50</v>
      </c>
      <c r="H1100" s="6">
        <v>5</v>
      </c>
      <c r="I1100" s="6">
        <v>2</v>
      </c>
      <c r="J1100" s="29">
        <v>1113.04</v>
      </c>
      <c r="K1100" s="29">
        <v>936.92</v>
      </c>
      <c r="L1100" s="29">
        <v>0</v>
      </c>
      <c r="M1100" s="7">
        <v>28</v>
      </c>
      <c r="N1100" s="1">
        <f t="shared" si="145"/>
        <v>3813311.24</v>
      </c>
      <c r="O1100" s="29"/>
      <c r="P1100" s="1">
        <v>1778614.2281470578</v>
      </c>
      <c r="Q1100" s="1"/>
      <c r="R1100" s="1">
        <v>329268.19944</v>
      </c>
      <c r="S1100" s="1">
        <v>1705428.8124129423</v>
      </c>
      <c r="T1100" s="1"/>
      <c r="U1100" s="1">
        <f t="shared" si="142"/>
        <v>4070.0499935960383</v>
      </c>
      <c r="V1100" s="1">
        <f t="shared" si="142"/>
        <v>4070.0499935960383</v>
      </c>
      <c r="W1100" s="8">
        <v>2021</v>
      </c>
      <c r="X1100" s="107"/>
      <c r="AD1100" s="28">
        <f>+'Прил 2 оконч'!E1100-'Приложение №1'!N1100</f>
        <v>0</v>
      </c>
    </row>
    <row r="1101" spans="1:30" ht="15" customHeight="1" x14ac:dyDescent="0.25">
      <c r="A1101" s="5">
        <f t="shared" si="143"/>
        <v>1074</v>
      </c>
      <c r="B1101" s="23">
        <f t="shared" si="144"/>
        <v>215</v>
      </c>
      <c r="C1101" s="3" t="s">
        <v>186</v>
      </c>
      <c r="D1101" s="3" t="s">
        <v>915</v>
      </c>
      <c r="E1101" s="6">
        <v>1987</v>
      </c>
      <c r="F1101" s="6">
        <v>1987</v>
      </c>
      <c r="G1101" s="6" t="s">
        <v>65</v>
      </c>
      <c r="H1101" s="6">
        <v>1</v>
      </c>
      <c r="I1101" s="6">
        <v>1</v>
      </c>
      <c r="J1101" s="29">
        <v>382.8</v>
      </c>
      <c r="K1101" s="29">
        <v>291.7</v>
      </c>
      <c r="L1101" s="29">
        <v>0</v>
      </c>
      <c r="M1101" s="7">
        <v>19</v>
      </c>
      <c r="N1101" s="1">
        <f t="shared" si="145"/>
        <v>6506878.9714417215</v>
      </c>
      <c r="O1101" s="29"/>
      <c r="P1101" s="1">
        <v>6242599.3199684722</v>
      </c>
      <c r="Q1101" s="1"/>
      <c r="R1101" s="1">
        <v>67907.207399999999</v>
      </c>
      <c r="S1101" s="1">
        <v>196372.44407324929</v>
      </c>
      <c r="T1101" s="29"/>
      <c r="U1101" s="1">
        <f t="shared" si="142"/>
        <v>22306.749987801584</v>
      </c>
      <c r="V1101" s="1">
        <f t="shared" si="142"/>
        <v>22306.749987801584</v>
      </c>
      <c r="W1101" s="8">
        <v>2021</v>
      </c>
      <c r="X1101" s="107"/>
      <c r="AD1101" s="28">
        <f>+'Прил 2 оконч'!E1101-'Приложение №1'!N1101</f>
        <v>0</v>
      </c>
    </row>
    <row r="1102" spans="1:30" ht="15" customHeight="1" x14ac:dyDescent="0.25">
      <c r="A1102" s="5">
        <f t="shared" si="143"/>
        <v>1075</v>
      </c>
      <c r="B1102" s="23">
        <f t="shared" si="144"/>
        <v>216</v>
      </c>
      <c r="C1102" s="3" t="s">
        <v>186</v>
      </c>
      <c r="D1102" s="3" t="s">
        <v>916</v>
      </c>
      <c r="E1102" s="6">
        <v>1989</v>
      </c>
      <c r="F1102" s="6">
        <v>1989</v>
      </c>
      <c r="G1102" s="6" t="s">
        <v>50</v>
      </c>
      <c r="H1102" s="6">
        <v>2</v>
      </c>
      <c r="I1102" s="6">
        <v>2</v>
      </c>
      <c r="J1102" s="29">
        <v>915</v>
      </c>
      <c r="K1102" s="29">
        <v>889.38</v>
      </c>
      <c r="L1102" s="29">
        <v>0</v>
      </c>
      <c r="M1102" s="7">
        <v>32</v>
      </c>
      <c r="N1102" s="1">
        <f t="shared" si="145"/>
        <v>8546292.5500000007</v>
      </c>
      <c r="O1102" s="29"/>
      <c r="P1102" s="1">
        <v>5771887.2600000007</v>
      </c>
      <c r="Q1102" s="1"/>
      <c r="R1102" s="1">
        <v>303008.25715999998</v>
      </c>
      <c r="S1102" s="1">
        <v>2471397.03284</v>
      </c>
      <c r="T1102" s="1"/>
      <c r="U1102" s="1">
        <f t="shared" si="142"/>
        <v>9609.2699970766153</v>
      </c>
      <c r="V1102" s="1">
        <f t="shared" si="142"/>
        <v>9609.2699970766153</v>
      </c>
      <c r="W1102" s="8">
        <v>2021</v>
      </c>
      <c r="X1102" s="107"/>
      <c r="AD1102" s="28">
        <f>+'Прил 2 оконч'!E1102-'Приложение №1'!N1102</f>
        <v>0</v>
      </c>
    </row>
    <row r="1103" spans="1:30" ht="15" customHeight="1" x14ac:dyDescent="0.25">
      <c r="A1103" s="5">
        <f t="shared" si="143"/>
        <v>1076</v>
      </c>
      <c r="B1103" s="23">
        <f t="shared" si="144"/>
        <v>217</v>
      </c>
      <c r="C1103" s="3" t="s">
        <v>186</v>
      </c>
      <c r="D1103" s="3" t="s">
        <v>917</v>
      </c>
      <c r="E1103" s="6">
        <v>1989</v>
      </c>
      <c r="F1103" s="6">
        <v>1989</v>
      </c>
      <c r="G1103" s="6" t="s">
        <v>65</v>
      </c>
      <c r="H1103" s="6">
        <v>2</v>
      </c>
      <c r="I1103" s="6">
        <v>3</v>
      </c>
      <c r="J1103" s="29">
        <v>1283.71</v>
      </c>
      <c r="K1103" s="29">
        <v>1107.01</v>
      </c>
      <c r="L1103" s="29">
        <v>0</v>
      </c>
      <c r="M1103" s="7">
        <v>45</v>
      </c>
      <c r="N1103" s="1">
        <f t="shared" si="145"/>
        <v>9177190.3899999987</v>
      </c>
      <c r="O1103" s="29"/>
      <c r="P1103" s="1">
        <v>8134569.829805186</v>
      </c>
      <c r="Q1103" s="1"/>
      <c r="R1103" s="1">
        <v>297381.42622000002</v>
      </c>
      <c r="S1103" s="1">
        <v>745239.13397481269</v>
      </c>
      <c r="T1103" s="29"/>
      <c r="U1103" s="1">
        <f t="shared" si="142"/>
        <v>8290.0699993676644</v>
      </c>
      <c r="V1103" s="1">
        <f t="shared" si="142"/>
        <v>8290.0699993676644</v>
      </c>
      <c r="W1103" s="8">
        <v>2021</v>
      </c>
      <c r="X1103" s="107"/>
      <c r="AD1103" s="28">
        <f>+'Прил 2 оконч'!E1103-'Приложение №1'!N1103</f>
        <v>0</v>
      </c>
    </row>
    <row r="1104" spans="1:30" ht="15" customHeight="1" x14ac:dyDescent="0.25">
      <c r="A1104" s="5">
        <f t="shared" si="143"/>
        <v>1077</v>
      </c>
      <c r="B1104" s="23">
        <f t="shared" si="144"/>
        <v>218</v>
      </c>
      <c r="C1104" s="3" t="s">
        <v>186</v>
      </c>
      <c r="D1104" s="3" t="s">
        <v>918</v>
      </c>
      <c r="E1104" s="6">
        <v>1987</v>
      </c>
      <c r="F1104" s="6">
        <v>2000</v>
      </c>
      <c r="G1104" s="6" t="s">
        <v>65</v>
      </c>
      <c r="H1104" s="6">
        <v>2</v>
      </c>
      <c r="I1104" s="6">
        <v>3</v>
      </c>
      <c r="J1104" s="29">
        <v>1313.66</v>
      </c>
      <c r="K1104" s="29">
        <v>1120.0999999999999</v>
      </c>
      <c r="L1104" s="29">
        <v>0</v>
      </c>
      <c r="M1104" s="7">
        <v>42</v>
      </c>
      <c r="N1104" s="1">
        <f t="shared" si="145"/>
        <v>9763228.4400000013</v>
      </c>
      <c r="O1104" s="29"/>
      <c r="P1104" s="1">
        <v>8734734.9628392775</v>
      </c>
      <c r="Q1104" s="1"/>
      <c r="R1104" s="1">
        <v>274442.15220000001</v>
      </c>
      <c r="S1104" s="1">
        <v>754051.32496072387</v>
      </c>
      <c r="T1104" s="29"/>
      <c r="U1104" s="1">
        <f t="shared" si="142"/>
        <v>8716.3900008927794</v>
      </c>
      <c r="V1104" s="1">
        <f t="shared" si="142"/>
        <v>8716.3900008927794</v>
      </c>
      <c r="W1104" s="8">
        <v>2021</v>
      </c>
      <c r="X1104" s="107"/>
      <c r="AD1104" s="28">
        <f>+'Прил 2 оконч'!E1104-'Приложение №1'!N1104</f>
        <v>0</v>
      </c>
    </row>
    <row r="1105" spans="1:30" ht="15" customHeight="1" x14ac:dyDescent="0.25">
      <c r="A1105" s="5">
        <f t="shared" si="143"/>
        <v>1078</v>
      </c>
      <c r="B1105" s="23">
        <f t="shared" si="144"/>
        <v>219</v>
      </c>
      <c r="C1105" s="3" t="s">
        <v>186</v>
      </c>
      <c r="D1105" s="3" t="s">
        <v>919</v>
      </c>
      <c r="E1105" s="6">
        <v>1989</v>
      </c>
      <c r="F1105" s="6">
        <v>1989</v>
      </c>
      <c r="G1105" s="6" t="s">
        <v>65</v>
      </c>
      <c r="H1105" s="6">
        <v>2</v>
      </c>
      <c r="I1105" s="6">
        <v>3</v>
      </c>
      <c r="J1105" s="29">
        <v>813.63</v>
      </c>
      <c r="K1105" s="29">
        <v>748.35</v>
      </c>
      <c r="L1105" s="29">
        <v>0</v>
      </c>
      <c r="M1105" s="7">
        <v>33</v>
      </c>
      <c r="N1105" s="1">
        <f t="shared" si="145"/>
        <v>6522910.4644847969</v>
      </c>
      <c r="O1105" s="29"/>
      <c r="P1105" s="1">
        <v>5828498.5399019271</v>
      </c>
      <c r="Q1105" s="1"/>
      <c r="R1105" s="1">
        <v>190622.70370000001</v>
      </c>
      <c r="S1105" s="1">
        <v>503789.22088286973</v>
      </c>
      <c r="T1105" s="29"/>
      <c r="U1105" s="1">
        <f t="shared" si="142"/>
        <v>8716.3900106698693</v>
      </c>
      <c r="V1105" s="1">
        <f t="shared" si="142"/>
        <v>8716.3900106698693</v>
      </c>
      <c r="W1105" s="8">
        <v>2021</v>
      </c>
      <c r="X1105" s="107"/>
      <c r="AD1105" s="28">
        <f>+'Прил 2 оконч'!E1105-'Приложение №1'!N1105</f>
        <v>0</v>
      </c>
    </row>
    <row r="1106" spans="1:30" ht="15" customHeight="1" x14ac:dyDescent="0.25">
      <c r="A1106" s="5">
        <f t="shared" si="143"/>
        <v>1079</v>
      </c>
      <c r="B1106" s="23">
        <f t="shared" si="144"/>
        <v>220</v>
      </c>
      <c r="C1106" s="3" t="s">
        <v>186</v>
      </c>
      <c r="D1106" s="3" t="s">
        <v>920</v>
      </c>
      <c r="E1106" s="6">
        <v>1987</v>
      </c>
      <c r="F1106" s="6">
        <v>2013</v>
      </c>
      <c r="G1106" s="6" t="s">
        <v>65</v>
      </c>
      <c r="H1106" s="6">
        <v>2</v>
      </c>
      <c r="I1106" s="6">
        <v>2</v>
      </c>
      <c r="J1106" s="29">
        <v>576.96</v>
      </c>
      <c r="K1106" s="29">
        <v>570.95000000000005</v>
      </c>
      <c r="L1106" s="29">
        <v>0</v>
      </c>
      <c r="M1106" s="7">
        <v>19</v>
      </c>
      <c r="N1106" s="1">
        <f t="shared" si="145"/>
        <v>3240124.1300000008</v>
      </c>
      <c r="O1106" s="29"/>
      <c r="P1106" s="1">
        <v>2703335.1229133485</v>
      </c>
      <c r="Q1106" s="1"/>
      <c r="R1106" s="1">
        <v>152425.47090000001</v>
      </c>
      <c r="S1106" s="1">
        <v>384363.53618665232</v>
      </c>
      <c r="T1106" s="29"/>
      <c r="U1106" s="1">
        <f t="shared" ref="U1106:V1159" si="146">$N1106/($K1106+$L1106)</f>
        <v>5674.970014887469</v>
      </c>
      <c r="V1106" s="1">
        <f t="shared" si="146"/>
        <v>5674.970014887469</v>
      </c>
      <c r="W1106" s="8">
        <v>2021</v>
      </c>
      <c r="X1106" s="107"/>
      <c r="AD1106" s="28">
        <f>+'Прил 2 оконч'!E1106-'Приложение №1'!N1106</f>
        <v>0</v>
      </c>
    </row>
    <row r="1107" spans="1:30" ht="15" customHeight="1" x14ac:dyDescent="0.25">
      <c r="A1107" s="5">
        <f t="shared" si="143"/>
        <v>1080</v>
      </c>
      <c r="B1107" s="23">
        <f t="shared" si="144"/>
        <v>221</v>
      </c>
      <c r="C1107" s="3" t="s">
        <v>186</v>
      </c>
      <c r="D1107" s="3" t="s">
        <v>921</v>
      </c>
      <c r="E1107" s="6">
        <v>1987</v>
      </c>
      <c r="F1107" s="6">
        <v>1987</v>
      </c>
      <c r="G1107" s="6" t="s">
        <v>65</v>
      </c>
      <c r="H1107" s="6">
        <v>2</v>
      </c>
      <c r="I1107" s="6">
        <v>1</v>
      </c>
      <c r="J1107" s="29">
        <v>692.16</v>
      </c>
      <c r="K1107" s="29">
        <v>403.96</v>
      </c>
      <c r="L1107" s="29">
        <v>211.3</v>
      </c>
      <c r="M1107" s="7">
        <v>17</v>
      </c>
      <c r="N1107" s="1">
        <f t="shared" si="145"/>
        <v>5362846.12</v>
      </c>
      <c r="O1107" s="29"/>
      <c r="P1107" s="1">
        <v>4562780.2152192844</v>
      </c>
      <c r="Q1107" s="1"/>
      <c r="R1107" s="1">
        <v>137130.50831999999</v>
      </c>
      <c r="S1107" s="1">
        <v>662935.39646071568</v>
      </c>
      <c r="T1107" s="29"/>
      <c r="U1107" s="1">
        <f t="shared" si="146"/>
        <v>8716.3900139778307</v>
      </c>
      <c r="V1107" s="1">
        <f t="shared" si="146"/>
        <v>8716.3900139778307</v>
      </c>
      <c r="W1107" s="8">
        <v>2021</v>
      </c>
      <c r="X1107" s="107"/>
      <c r="AD1107" s="28">
        <f>+'Прил 2 оконч'!E1107-'Приложение №1'!N1107</f>
        <v>0</v>
      </c>
    </row>
    <row r="1108" spans="1:30" ht="15" customHeight="1" x14ac:dyDescent="0.25">
      <c r="A1108" s="5">
        <f t="shared" si="143"/>
        <v>1081</v>
      </c>
      <c r="B1108" s="23">
        <f t="shared" si="144"/>
        <v>222</v>
      </c>
      <c r="C1108" s="3" t="s">
        <v>186</v>
      </c>
      <c r="D1108" s="3" t="s">
        <v>922</v>
      </c>
      <c r="E1108" s="6">
        <v>1988</v>
      </c>
      <c r="F1108" s="6">
        <v>2000</v>
      </c>
      <c r="G1108" s="6" t="s">
        <v>65</v>
      </c>
      <c r="H1108" s="6">
        <v>2</v>
      </c>
      <c r="I1108" s="6">
        <v>3</v>
      </c>
      <c r="J1108" s="29">
        <v>1322.06</v>
      </c>
      <c r="K1108" s="29">
        <v>1131.81</v>
      </c>
      <c r="L1108" s="29">
        <v>0</v>
      </c>
      <c r="M1108" s="7">
        <v>48</v>
      </c>
      <c r="N1108" s="1">
        <f t="shared" si="145"/>
        <v>3442309.57</v>
      </c>
      <c r="O1108" s="29"/>
      <c r="P1108" s="1">
        <v>2372269.8085990548</v>
      </c>
      <c r="Q1108" s="1"/>
      <c r="R1108" s="1">
        <v>308105.27182000002</v>
      </c>
      <c r="S1108" s="1">
        <v>761934.48958094523</v>
      </c>
      <c r="T1108" s="29"/>
      <c r="U1108" s="1">
        <f t="shared" si="146"/>
        <v>3041.4199998232921</v>
      </c>
      <c r="V1108" s="1">
        <f t="shared" si="146"/>
        <v>3041.4199998232921</v>
      </c>
      <c r="W1108" s="8">
        <v>2021</v>
      </c>
      <c r="X1108" s="107"/>
      <c r="AD1108" s="28">
        <f>+'Прил 2 оконч'!E1108-'Приложение №1'!N1108</f>
        <v>0</v>
      </c>
    </row>
    <row r="1109" spans="1:30" ht="15" customHeight="1" x14ac:dyDescent="0.25">
      <c r="A1109" s="5">
        <f t="shared" si="143"/>
        <v>1082</v>
      </c>
      <c r="B1109" s="23">
        <f t="shared" si="144"/>
        <v>223</v>
      </c>
      <c r="C1109" s="3" t="s">
        <v>186</v>
      </c>
      <c r="D1109" s="3" t="s">
        <v>923</v>
      </c>
      <c r="E1109" s="6">
        <v>1989</v>
      </c>
      <c r="F1109" s="6">
        <v>1989</v>
      </c>
      <c r="G1109" s="6" t="s">
        <v>50</v>
      </c>
      <c r="H1109" s="6">
        <v>3</v>
      </c>
      <c r="I1109" s="6">
        <v>2</v>
      </c>
      <c r="J1109" s="29">
        <v>906</v>
      </c>
      <c r="K1109" s="29">
        <v>498.42</v>
      </c>
      <c r="L1109" s="29">
        <v>363.42</v>
      </c>
      <c r="M1109" s="7">
        <v>38</v>
      </c>
      <c r="N1109" s="1">
        <f t="shared" si="145"/>
        <v>8281653.2599999998</v>
      </c>
      <c r="O1109" s="29"/>
      <c r="P1109" s="1">
        <v>5593158.5100000007</v>
      </c>
      <c r="Q1109" s="1"/>
      <c r="R1109" s="1">
        <v>313396.97732000001</v>
      </c>
      <c r="S1109" s="1">
        <v>2375097.7726799995</v>
      </c>
      <c r="T1109" s="1"/>
      <c r="U1109" s="1">
        <f t="shared" si="146"/>
        <v>9609.2700037129853</v>
      </c>
      <c r="V1109" s="1">
        <f t="shared" si="146"/>
        <v>9609.2700037129853</v>
      </c>
      <c r="W1109" s="8">
        <v>2021</v>
      </c>
      <c r="X1109" s="107"/>
      <c r="AD1109" s="28">
        <f>+'Прил 2 оконч'!E1109-'Приложение №1'!N1109</f>
        <v>0</v>
      </c>
    </row>
    <row r="1110" spans="1:30" ht="15" customHeight="1" x14ac:dyDescent="0.25">
      <c r="A1110" s="5">
        <f t="shared" si="143"/>
        <v>1083</v>
      </c>
      <c r="B1110" s="23">
        <f t="shared" si="144"/>
        <v>224</v>
      </c>
      <c r="C1110" s="3" t="s">
        <v>186</v>
      </c>
      <c r="D1110" s="3" t="s">
        <v>924</v>
      </c>
      <c r="E1110" s="6">
        <v>1987</v>
      </c>
      <c r="F1110" s="6">
        <v>1987</v>
      </c>
      <c r="G1110" s="6" t="s">
        <v>65</v>
      </c>
      <c r="H1110" s="6">
        <v>2</v>
      </c>
      <c r="I1110" s="6">
        <v>3</v>
      </c>
      <c r="J1110" s="29">
        <v>1146.2</v>
      </c>
      <c r="K1110" s="29">
        <v>1141.0999999999999</v>
      </c>
      <c r="L1110" s="29">
        <v>0</v>
      </c>
      <c r="M1110" s="7">
        <v>50</v>
      </c>
      <c r="N1110" s="1">
        <f t="shared" si="145"/>
        <v>3470564.36</v>
      </c>
      <c r="O1110" s="29"/>
      <c r="P1110" s="1">
        <v>2392986.4299999997</v>
      </c>
      <c r="Q1110" s="1"/>
      <c r="R1110" s="1">
        <v>309389.4142</v>
      </c>
      <c r="S1110" s="1">
        <v>768188.51580000017</v>
      </c>
      <c r="T1110" s="29"/>
      <c r="U1110" s="1">
        <f t="shared" si="146"/>
        <v>3041.4199982473056</v>
      </c>
      <c r="V1110" s="1">
        <f t="shared" si="146"/>
        <v>3041.4199982473056</v>
      </c>
      <c r="W1110" s="8">
        <v>2021</v>
      </c>
      <c r="X1110" s="107"/>
      <c r="AD1110" s="28">
        <f>+'Прил 2 оконч'!E1110-'Приложение №1'!N1110</f>
        <v>0</v>
      </c>
    </row>
    <row r="1111" spans="1:30" ht="15" customHeight="1" x14ac:dyDescent="0.25">
      <c r="A1111" s="5">
        <f t="shared" si="143"/>
        <v>1084</v>
      </c>
      <c r="B1111" s="23">
        <f t="shared" si="144"/>
        <v>225</v>
      </c>
      <c r="C1111" s="3" t="s">
        <v>186</v>
      </c>
      <c r="D1111" s="3" t="s">
        <v>925</v>
      </c>
      <c r="E1111" s="6">
        <v>1986</v>
      </c>
      <c r="F1111" s="6">
        <v>1986</v>
      </c>
      <c r="G1111" s="6" t="s">
        <v>65</v>
      </c>
      <c r="H1111" s="6">
        <v>2</v>
      </c>
      <c r="I1111" s="6">
        <v>2</v>
      </c>
      <c r="J1111" s="29">
        <v>530.20000000000005</v>
      </c>
      <c r="K1111" s="29">
        <v>490.23</v>
      </c>
      <c r="L1111" s="29">
        <v>0</v>
      </c>
      <c r="M1111" s="7">
        <v>28</v>
      </c>
      <c r="N1111" s="1">
        <f t="shared" si="145"/>
        <v>1490995.33</v>
      </c>
      <c r="O1111" s="29"/>
      <c r="P1111" s="1">
        <v>1043069.3399999999</v>
      </c>
      <c r="Q1111" s="1"/>
      <c r="R1111" s="1">
        <v>117903.15106</v>
      </c>
      <c r="S1111" s="1">
        <v>330022.83894000022</v>
      </c>
      <c r="T1111" s="29"/>
      <c r="U1111" s="1">
        <f t="shared" si="146"/>
        <v>3041.4200069355202</v>
      </c>
      <c r="V1111" s="1">
        <f t="shared" si="146"/>
        <v>3041.4200069355202</v>
      </c>
      <c r="W1111" s="8">
        <v>2021</v>
      </c>
      <c r="X1111" s="107"/>
      <c r="AD1111" s="28">
        <f>+'Прил 2 оконч'!E1111-'Приложение №1'!N1111</f>
        <v>0</v>
      </c>
    </row>
    <row r="1112" spans="1:30" ht="15" customHeight="1" x14ac:dyDescent="0.25">
      <c r="A1112" s="5">
        <f t="shared" si="143"/>
        <v>1085</v>
      </c>
      <c r="B1112" s="23">
        <f t="shared" si="144"/>
        <v>226</v>
      </c>
      <c r="C1112" s="3" t="s">
        <v>186</v>
      </c>
      <c r="D1112" s="3" t="s">
        <v>926</v>
      </c>
      <c r="E1112" s="6">
        <v>1989</v>
      </c>
      <c r="F1112" s="6">
        <v>1989</v>
      </c>
      <c r="G1112" s="6" t="s">
        <v>65</v>
      </c>
      <c r="H1112" s="6">
        <v>2</v>
      </c>
      <c r="I1112" s="6">
        <v>3</v>
      </c>
      <c r="J1112" s="29">
        <v>1281</v>
      </c>
      <c r="K1112" s="29">
        <v>626.29999999999995</v>
      </c>
      <c r="L1112" s="29">
        <v>463.3</v>
      </c>
      <c r="M1112" s="7">
        <v>46</v>
      </c>
      <c r="N1112" s="1">
        <f t="shared" si="145"/>
        <v>9497378.540000001</v>
      </c>
      <c r="O1112" s="29"/>
      <c r="P1112" s="1">
        <v>7958241.291535127</v>
      </c>
      <c r="Q1112" s="1"/>
      <c r="R1112" s="1">
        <v>260221.76580000002</v>
      </c>
      <c r="S1112" s="1">
        <v>1278915.4826648741</v>
      </c>
      <c r="T1112" s="29"/>
      <c r="U1112" s="1">
        <f t="shared" si="146"/>
        <v>8716.3899963289296</v>
      </c>
      <c r="V1112" s="1">
        <f t="shared" si="146"/>
        <v>8716.3899963289296</v>
      </c>
      <c r="W1112" s="8">
        <v>2021</v>
      </c>
      <c r="X1112" s="107"/>
      <c r="AD1112" s="28">
        <f>+'Прил 2 оконч'!E1112-'Приложение №1'!N1112</f>
        <v>0</v>
      </c>
    </row>
    <row r="1113" spans="1:30" ht="15" customHeight="1" x14ac:dyDescent="0.25">
      <c r="A1113" s="5">
        <f t="shared" si="143"/>
        <v>1086</v>
      </c>
      <c r="B1113" s="23">
        <f t="shared" si="144"/>
        <v>227</v>
      </c>
      <c r="C1113" s="3" t="s">
        <v>567</v>
      </c>
      <c r="D1113" s="3" t="s">
        <v>927</v>
      </c>
      <c r="E1113" s="6">
        <v>1985</v>
      </c>
      <c r="F1113" s="6">
        <v>1985</v>
      </c>
      <c r="G1113" s="6" t="s">
        <v>50</v>
      </c>
      <c r="H1113" s="6">
        <v>2</v>
      </c>
      <c r="I1113" s="6">
        <v>2</v>
      </c>
      <c r="J1113" s="29">
        <v>764.4</v>
      </c>
      <c r="K1113" s="29">
        <v>727.51</v>
      </c>
      <c r="L1113" s="29">
        <v>0</v>
      </c>
      <c r="M1113" s="7">
        <v>30</v>
      </c>
      <c r="N1113" s="1">
        <f t="shared" si="145"/>
        <v>5431560.5600000005</v>
      </c>
      <c r="O1113" s="29"/>
      <c r="P1113" s="1">
        <v>3071623.7226617369</v>
      </c>
      <c r="Q1113" s="1"/>
      <c r="R1113" s="1">
        <v>288279.34182000003</v>
      </c>
      <c r="S1113" s="1">
        <v>2071657.4955182632</v>
      </c>
      <c r="T1113" s="1"/>
      <c r="U1113" s="1">
        <f t="shared" si="146"/>
        <v>7465.9600005498214</v>
      </c>
      <c r="V1113" s="1">
        <f t="shared" si="146"/>
        <v>7465.9600005498214</v>
      </c>
      <c r="W1113" s="8">
        <v>2021</v>
      </c>
      <c r="X1113" s="107"/>
      <c r="AD1113" s="28">
        <f>+'Прил 2 оконч'!E1113-'Приложение №1'!N1113</f>
        <v>0</v>
      </c>
    </row>
    <row r="1114" spans="1:30" ht="15" customHeight="1" x14ac:dyDescent="0.25">
      <c r="A1114" s="5">
        <f t="shared" si="143"/>
        <v>1087</v>
      </c>
      <c r="B1114" s="23">
        <f t="shared" si="144"/>
        <v>228</v>
      </c>
      <c r="C1114" s="3" t="s">
        <v>597</v>
      </c>
      <c r="D1114" s="3" t="s">
        <v>598</v>
      </c>
      <c r="E1114" s="6">
        <v>1971</v>
      </c>
      <c r="F1114" s="6">
        <v>1971</v>
      </c>
      <c r="G1114" s="6" t="s">
        <v>65</v>
      </c>
      <c r="H1114" s="6">
        <v>2</v>
      </c>
      <c r="I1114" s="6">
        <v>1</v>
      </c>
      <c r="J1114" s="29">
        <v>614.79999999999995</v>
      </c>
      <c r="K1114" s="29">
        <v>371.4</v>
      </c>
      <c r="L1114" s="29">
        <v>223</v>
      </c>
      <c r="M1114" s="7">
        <v>25</v>
      </c>
      <c r="N1114" s="1">
        <f t="shared" si="145"/>
        <v>8963653.0500000007</v>
      </c>
      <c r="O1114" s="29"/>
      <c r="P1114" s="1">
        <v>8907326.4672000017</v>
      </c>
      <c r="Q1114" s="1"/>
      <c r="R1114" s="1">
        <v>56326.582799999996</v>
      </c>
      <c r="S1114" s="1">
        <v>-1.5133991837501526E-9</v>
      </c>
      <c r="T1114" s="29"/>
      <c r="U1114" s="1">
        <f t="shared" si="146"/>
        <v>15080.170003364739</v>
      </c>
      <c r="V1114" s="1">
        <f t="shared" si="146"/>
        <v>15080.170003364739</v>
      </c>
      <c r="W1114" s="8">
        <v>2021</v>
      </c>
      <c r="X1114" s="107"/>
      <c r="AD1114" s="28">
        <f>+'Прил 2 оконч'!E1114-'Приложение №1'!N1114</f>
        <v>0</v>
      </c>
    </row>
    <row r="1115" spans="1:30" ht="15" customHeight="1" x14ac:dyDescent="0.25">
      <c r="A1115" s="5">
        <f t="shared" si="143"/>
        <v>1088</v>
      </c>
      <c r="B1115" s="23">
        <f t="shared" si="144"/>
        <v>229</v>
      </c>
      <c r="C1115" s="3" t="s">
        <v>599</v>
      </c>
      <c r="D1115" s="3" t="s">
        <v>601</v>
      </c>
      <c r="E1115" s="6">
        <v>1977</v>
      </c>
      <c r="F1115" s="6">
        <v>2012</v>
      </c>
      <c r="G1115" s="6" t="s">
        <v>50</v>
      </c>
      <c r="H1115" s="6">
        <v>4</v>
      </c>
      <c r="I1115" s="6">
        <v>3</v>
      </c>
      <c r="J1115" s="29">
        <v>2234.1999999999998</v>
      </c>
      <c r="K1115" s="29">
        <v>2046.3</v>
      </c>
      <c r="L1115" s="29">
        <v>0</v>
      </c>
      <c r="M1115" s="7">
        <v>88</v>
      </c>
      <c r="N1115" s="1">
        <v>2064071.7658937376</v>
      </c>
      <c r="O1115" s="29"/>
      <c r="P1115" s="1">
        <v>1161505.1892937375</v>
      </c>
      <c r="Q1115" s="1"/>
      <c r="R1115" s="1">
        <v>655454.74659999995</v>
      </c>
      <c r="S1115" s="1">
        <v>247111.83</v>
      </c>
      <c r="T1115" s="1"/>
      <c r="U1115" s="1">
        <f t="shared" si="146"/>
        <v>1008.684829152</v>
      </c>
      <c r="V1115" s="1">
        <f t="shared" si="146"/>
        <v>1008.684829152</v>
      </c>
      <c r="W1115" s="8">
        <v>2021</v>
      </c>
      <c r="X1115" s="107"/>
      <c r="AD1115" s="28">
        <f>+'Прил 2 оконч'!E1115-'Приложение №1'!N1115</f>
        <v>0</v>
      </c>
    </row>
    <row r="1116" spans="1:30" ht="15" customHeight="1" x14ac:dyDescent="0.25">
      <c r="A1116" s="5">
        <f t="shared" si="143"/>
        <v>1089</v>
      </c>
      <c r="B1116" s="23">
        <f t="shared" si="144"/>
        <v>230</v>
      </c>
      <c r="C1116" s="3" t="s">
        <v>599</v>
      </c>
      <c r="D1116" s="3" t="s">
        <v>602</v>
      </c>
      <c r="E1116" s="6">
        <v>1978</v>
      </c>
      <c r="F1116" s="6">
        <v>2012</v>
      </c>
      <c r="G1116" s="6" t="s">
        <v>50</v>
      </c>
      <c r="H1116" s="6">
        <v>4</v>
      </c>
      <c r="I1116" s="6">
        <v>3</v>
      </c>
      <c r="J1116" s="29">
        <v>2185.5</v>
      </c>
      <c r="K1116" s="29">
        <v>2031.2</v>
      </c>
      <c r="L1116" s="29">
        <v>0</v>
      </c>
      <c r="M1116" s="7">
        <v>87</v>
      </c>
      <c r="N1116" s="1">
        <v>2048840.6249735423</v>
      </c>
      <c r="O1116" s="29"/>
      <c r="P1116" s="1">
        <v>1114502.5665735423</v>
      </c>
      <c r="Q1116" s="1"/>
      <c r="R1116" s="1">
        <v>636207.55839999998</v>
      </c>
      <c r="S1116" s="1">
        <v>298130.5</v>
      </c>
      <c r="T1116" s="1"/>
      <c r="U1116" s="1">
        <f t="shared" si="146"/>
        <v>1008.6848291519999</v>
      </c>
      <c r="V1116" s="1">
        <f t="shared" si="146"/>
        <v>1008.6848291519999</v>
      </c>
      <c r="W1116" s="8">
        <v>2021</v>
      </c>
      <c r="X1116" s="107"/>
      <c r="AD1116" s="28">
        <f>+'Прил 2 оконч'!E1116-'Приложение №1'!N1116</f>
        <v>0</v>
      </c>
    </row>
    <row r="1117" spans="1:30" ht="15" customHeight="1" x14ac:dyDescent="0.25">
      <c r="A1117" s="5">
        <f t="shared" si="143"/>
        <v>1090</v>
      </c>
      <c r="B1117" s="23">
        <f t="shared" si="144"/>
        <v>231</v>
      </c>
      <c r="C1117" s="3" t="s">
        <v>599</v>
      </c>
      <c r="D1117" s="3" t="s">
        <v>604</v>
      </c>
      <c r="E1117" s="6">
        <v>1984</v>
      </c>
      <c r="F1117" s="6">
        <v>2013</v>
      </c>
      <c r="G1117" s="6" t="s">
        <v>50</v>
      </c>
      <c r="H1117" s="6">
        <v>5</v>
      </c>
      <c r="I1117" s="6">
        <v>4</v>
      </c>
      <c r="J1117" s="29">
        <v>3381.4</v>
      </c>
      <c r="K1117" s="29">
        <v>2449</v>
      </c>
      <c r="L1117" s="29">
        <v>0</v>
      </c>
      <c r="M1117" s="7">
        <v>88</v>
      </c>
      <c r="N1117" s="1">
        <v>2470269.146593248</v>
      </c>
      <c r="O1117" s="29"/>
      <c r="P1117" s="1">
        <v>1815312.1835845448</v>
      </c>
      <c r="Q1117" s="1"/>
      <c r="R1117" s="1">
        <v>654956.96300870308</v>
      </c>
      <c r="S1117" s="1">
        <v>0</v>
      </c>
      <c r="T1117" s="1"/>
      <c r="U1117" s="1">
        <f t="shared" si="146"/>
        <v>1008.684829152</v>
      </c>
      <c r="V1117" s="1">
        <f t="shared" si="146"/>
        <v>1008.684829152</v>
      </c>
      <c r="W1117" s="8">
        <v>2021</v>
      </c>
      <c r="X1117" s="107"/>
      <c r="AD1117" s="28">
        <f>+'Прил 2 оконч'!E1117-'Приложение №1'!N1117</f>
        <v>0</v>
      </c>
    </row>
    <row r="1118" spans="1:30" ht="15" customHeight="1" x14ac:dyDescent="0.25">
      <c r="A1118" s="5">
        <f t="shared" si="143"/>
        <v>1091</v>
      </c>
      <c r="B1118" s="23">
        <f t="shared" si="144"/>
        <v>232</v>
      </c>
      <c r="C1118" s="3" t="s">
        <v>599</v>
      </c>
      <c r="D1118" s="3" t="s">
        <v>606</v>
      </c>
      <c r="E1118" s="6">
        <v>1982</v>
      </c>
      <c r="F1118" s="6">
        <v>2011</v>
      </c>
      <c r="G1118" s="6" t="s">
        <v>50</v>
      </c>
      <c r="H1118" s="6">
        <v>5</v>
      </c>
      <c r="I1118" s="6">
        <v>4</v>
      </c>
      <c r="J1118" s="29">
        <v>3398.2</v>
      </c>
      <c r="K1118" s="29">
        <v>2472.5</v>
      </c>
      <c r="L1118" s="29">
        <v>0</v>
      </c>
      <c r="M1118" s="7">
        <v>90</v>
      </c>
      <c r="N1118" s="1">
        <v>2493973.2400783203</v>
      </c>
      <c r="O1118" s="29"/>
      <c r="P1118" s="1">
        <v>1793861.571744987</v>
      </c>
      <c r="Q1118" s="1"/>
      <c r="R1118" s="1">
        <v>560114.32833333325</v>
      </c>
      <c r="S1118" s="1">
        <v>139997.34</v>
      </c>
      <c r="T1118" s="1"/>
      <c r="U1118" s="1">
        <f t="shared" si="146"/>
        <v>1008.6848291520001</v>
      </c>
      <c r="V1118" s="1">
        <f t="shared" si="146"/>
        <v>1008.6848291520001</v>
      </c>
      <c r="W1118" s="8">
        <v>2021</v>
      </c>
      <c r="X1118" s="107"/>
      <c r="AD1118" s="28">
        <f>+'Прил 2 оконч'!E1118-'Приложение №1'!N1118</f>
        <v>0</v>
      </c>
    </row>
    <row r="1119" spans="1:30" ht="15" customHeight="1" x14ac:dyDescent="0.25">
      <c r="A1119" s="5">
        <f t="shared" si="143"/>
        <v>1092</v>
      </c>
      <c r="B1119" s="23">
        <f t="shared" si="144"/>
        <v>233</v>
      </c>
      <c r="C1119" s="3" t="s">
        <v>599</v>
      </c>
      <c r="D1119" s="3" t="s">
        <v>612</v>
      </c>
      <c r="E1119" s="6">
        <v>1983</v>
      </c>
      <c r="F1119" s="6">
        <v>2013</v>
      </c>
      <c r="G1119" s="6" t="s">
        <v>50</v>
      </c>
      <c r="H1119" s="6">
        <v>5</v>
      </c>
      <c r="I1119" s="6">
        <v>4</v>
      </c>
      <c r="J1119" s="29">
        <v>3317.4</v>
      </c>
      <c r="K1119" s="29">
        <v>2391.6</v>
      </c>
      <c r="L1119" s="29">
        <v>0</v>
      </c>
      <c r="M1119" s="7">
        <v>71</v>
      </c>
      <c r="N1119" s="1">
        <v>2412370.6373999235</v>
      </c>
      <c r="O1119" s="29"/>
      <c r="P1119" s="1">
        <v>641693.42306528613</v>
      </c>
      <c r="Q1119" s="1"/>
      <c r="R1119" s="1">
        <v>192959.07120000001</v>
      </c>
      <c r="S1119" s="1">
        <v>1577718.1431346373</v>
      </c>
      <c r="T1119" s="1"/>
      <c r="U1119" s="1">
        <f t="shared" si="146"/>
        <v>1008.6848291520001</v>
      </c>
      <c r="V1119" s="1">
        <f t="shared" si="146"/>
        <v>1008.6848291520001</v>
      </c>
      <c r="W1119" s="8">
        <v>2021</v>
      </c>
      <c r="X1119" s="107"/>
      <c r="AD1119" s="28">
        <f>+'Прил 2 оконч'!E1119-'Приложение №1'!N1119</f>
        <v>0</v>
      </c>
    </row>
    <row r="1120" spans="1:30" ht="15" customHeight="1" x14ac:dyDescent="0.25">
      <c r="A1120" s="5">
        <f t="shared" si="143"/>
        <v>1093</v>
      </c>
      <c r="B1120" s="23">
        <f t="shared" si="144"/>
        <v>234</v>
      </c>
      <c r="C1120" s="3" t="s">
        <v>599</v>
      </c>
      <c r="D1120" s="3" t="s">
        <v>613</v>
      </c>
      <c r="E1120" s="6">
        <v>1982</v>
      </c>
      <c r="F1120" s="6">
        <v>2013</v>
      </c>
      <c r="G1120" s="6" t="s">
        <v>50</v>
      </c>
      <c r="H1120" s="6">
        <v>5</v>
      </c>
      <c r="I1120" s="6">
        <v>4</v>
      </c>
      <c r="J1120" s="29">
        <v>3426.4</v>
      </c>
      <c r="K1120" s="29">
        <v>2487.9</v>
      </c>
      <c r="L1120" s="29">
        <v>0</v>
      </c>
      <c r="M1120" s="7">
        <v>77</v>
      </c>
      <c r="N1120" s="1">
        <v>2509506.9864472612</v>
      </c>
      <c r="O1120" s="29"/>
      <c r="P1120" s="1">
        <v>2029613.3586472613</v>
      </c>
      <c r="Q1120" s="1"/>
      <c r="R1120" s="1">
        <v>200728.74779999998</v>
      </c>
      <c r="S1120" s="1">
        <v>279164.88</v>
      </c>
      <c r="T1120" s="1"/>
      <c r="U1120" s="1">
        <f t="shared" si="146"/>
        <v>1008.6848291520001</v>
      </c>
      <c r="V1120" s="1">
        <f t="shared" si="146"/>
        <v>1008.6848291520001</v>
      </c>
      <c r="W1120" s="8">
        <v>2021</v>
      </c>
      <c r="X1120" s="107"/>
      <c r="AD1120" s="28">
        <f>+'Прил 2 оконч'!E1120-'Приложение №1'!N1120</f>
        <v>0</v>
      </c>
    </row>
    <row r="1121" spans="1:30" ht="15" customHeight="1" x14ac:dyDescent="0.25">
      <c r="A1121" s="5">
        <f t="shared" si="143"/>
        <v>1094</v>
      </c>
      <c r="B1121" s="23">
        <f t="shared" si="144"/>
        <v>235</v>
      </c>
      <c r="C1121" s="3" t="s">
        <v>599</v>
      </c>
      <c r="D1121" s="3" t="s">
        <v>928</v>
      </c>
      <c r="E1121" s="6">
        <v>1970</v>
      </c>
      <c r="F1121" s="6">
        <v>2013</v>
      </c>
      <c r="G1121" s="6" t="s">
        <v>50</v>
      </c>
      <c r="H1121" s="6">
        <v>4</v>
      </c>
      <c r="I1121" s="6">
        <v>2</v>
      </c>
      <c r="J1121" s="29">
        <v>1446.8</v>
      </c>
      <c r="K1121" s="29">
        <v>1298.0999999999999</v>
      </c>
      <c r="L1121" s="29">
        <v>0</v>
      </c>
      <c r="M1121" s="7">
        <v>57</v>
      </c>
      <c r="N1121" s="1">
        <v>1958621.6233209604</v>
      </c>
      <c r="O1121" s="29"/>
      <c r="P1121" s="1">
        <v>1330419.1133209607</v>
      </c>
      <c r="Q1121" s="1"/>
      <c r="R1121" s="1">
        <v>500135.06420000002</v>
      </c>
      <c r="S1121" s="1">
        <v>128067.44579999999</v>
      </c>
      <c r="T1121" s="1"/>
      <c r="U1121" s="1">
        <f t="shared" si="146"/>
        <v>1508.8372416000004</v>
      </c>
      <c r="V1121" s="1">
        <f t="shared" si="146"/>
        <v>1508.8372416000004</v>
      </c>
      <c r="W1121" s="8">
        <v>2021</v>
      </c>
      <c r="X1121" s="107"/>
      <c r="AD1121" s="28">
        <f>+'Прил 2 оконч'!E1121-'Приложение №1'!N1121</f>
        <v>0</v>
      </c>
    </row>
    <row r="1122" spans="1:30" ht="15" customHeight="1" x14ac:dyDescent="0.25">
      <c r="A1122" s="5">
        <f t="shared" si="143"/>
        <v>1095</v>
      </c>
      <c r="B1122" s="23">
        <f t="shared" si="144"/>
        <v>236</v>
      </c>
      <c r="C1122" s="3" t="s">
        <v>599</v>
      </c>
      <c r="D1122" s="3" t="s">
        <v>929</v>
      </c>
      <c r="E1122" s="6">
        <v>1965</v>
      </c>
      <c r="F1122" s="6">
        <v>2006</v>
      </c>
      <c r="G1122" s="6" t="s">
        <v>50</v>
      </c>
      <c r="H1122" s="6">
        <v>3</v>
      </c>
      <c r="I1122" s="6">
        <v>2</v>
      </c>
      <c r="J1122" s="29">
        <v>1057</v>
      </c>
      <c r="K1122" s="29">
        <v>909.8</v>
      </c>
      <c r="L1122" s="29">
        <v>0</v>
      </c>
      <c r="M1122" s="7">
        <v>42</v>
      </c>
      <c r="N1122" s="1">
        <v>8816238.8611652162</v>
      </c>
      <c r="O1122" s="29"/>
      <c r="P1122" s="1">
        <v>5026594.3411652166</v>
      </c>
      <c r="Q1122" s="1"/>
      <c r="R1122" s="1">
        <v>306769.41359999997</v>
      </c>
      <c r="S1122" s="1">
        <v>3482875.1063999999</v>
      </c>
      <c r="T1122" s="1"/>
      <c r="U1122" s="1">
        <f t="shared" si="146"/>
        <v>9690.3043099200004</v>
      </c>
      <c r="V1122" s="1">
        <f t="shared" si="146"/>
        <v>9690.3043099200004</v>
      </c>
      <c r="W1122" s="8">
        <v>2021</v>
      </c>
      <c r="X1122" s="107"/>
      <c r="AD1122" s="28">
        <f>+'Прил 2 оконч'!E1122-'Приложение №1'!N1122</f>
        <v>0</v>
      </c>
    </row>
    <row r="1123" spans="1:30" ht="15" customHeight="1" x14ac:dyDescent="0.25">
      <c r="A1123" s="5">
        <f t="shared" si="143"/>
        <v>1096</v>
      </c>
      <c r="B1123" s="23">
        <f t="shared" si="144"/>
        <v>237</v>
      </c>
      <c r="C1123" s="3" t="s">
        <v>599</v>
      </c>
      <c r="D1123" s="3" t="s">
        <v>930</v>
      </c>
      <c r="E1123" s="6">
        <v>1993</v>
      </c>
      <c r="F1123" s="6">
        <v>2013</v>
      </c>
      <c r="G1123" s="6" t="s">
        <v>50</v>
      </c>
      <c r="H1123" s="6">
        <v>5</v>
      </c>
      <c r="I1123" s="6">
        <v>4</v>
      </c>
      <c r="J1123" s="29">
        <v>3395.5</v>
      </c>
      <c r="K1123" s="29">
        <v>2526.4</v>
      </c>
      <c r="L1123" s="29">
        <v>0</v>
      </c>
      <c r="M1123" s="7">
        <v>37</v>
      </c>
      <c r="N1123" s="1">
        <v>6360267.7595478538</v>
      </c>
      <c r="O1123" s="29"/>
      <c r="P1123" s="1">
        <v>3441949.7495478536</v>
      </c>
      <c r="Q1123" s="1"/>
      <c r="R1123" s="1">
        <v>686615.30480000004</v>
      </c>
      <c r="S1123" s="1">
        <v>2231702.7052000002</v>
      </c>
      <c r="T1123" s="1"/>
      <c r="U1123" s="1">
        <f t="shared" si="146"/>
        <v>2517.5220707520002</v>
      </c>
      <c r="V1123" s="1">
        <f t="shared" si="146"/>
        <v>2517.5220707520002</v>
      </c>
      <c r="W1123" s="8">
        <v>2021</v>
      </c>
      <c r="X1123" s="107"/>
      <c r="AD1123" s="28">
        <f>+'Прил 2 оконч'!E1123-'Приложение №1'!N1123</f>
        <v>0</v>
      </c>
    </row>
    <row r="1124" spans="1:30" ht="15" customHeight="1" x14ac:dyDescent="0.25">
      <c r="A1124" s="5">
        <f t="shared" si="143"/>
        <v>1097</v>
      </c>
      <c r="B1124" s="23">
        <f t="shared" si="144"/>
        <v>238</v>
      </c>
      <c r="C1124" s="3" t="s">
        <v>599</v>
      </c>
      <c r="D1124" s="3" t="s">
        <v>931</v>
      </c>
      <c r="E1124" s="6">
        <v>1969</v>
      </c>
      <c r="F1124" s="6">
        <v>2013</v>
      </c>
      <c r="G1124" s="6" t="s">
        <v>50</v>
      </c>
      <c r="H1124" s="6">
        <v>4</v>
      </c>
      <c r="I1124" s="6">
        <v>2</v>
      </c>
      <c r="J1124" s="29">
        <v>1421.6</v>
      </c>
      <c r="K1124" s="29">
        <v>1298.9000000000001</v>
      </c>
      <c r="L1124" s="29">
        <v>0</v>
      </c>
      <c r="M1124" s="7">
        <v>49</v>
      </c>
      <c r="N1124" s="1">
        <v>1959828.6931142402</v>
      </c>
      <c r="O1124" s="29"/>
      <c r="P1124" s="1">
        <v>1331239.0231142403</v>
      </c>
      <c r="Q1124" s="1"/>
      <c r="R1124" s="1">
        <v>417224.93980000005</v>
      </c>
      <c r="S1124" s="1">
        <v>211364.73019999999</v>
      </c>
      <c r="T1124" s="1"/>
      <c r="U1124" s="1">
        <f t="shared" si="146"/>
        <v>1508.8372416</v>
      </c>
      <c r="V1124" s="1">
        <f t="shared" si="146"/>
        <v>1508.8372416</v>
      </c>
      <c r="W1124" s="8">
        <v>2021</v>
      </c>
      <c r="X1124" s="107"/>
      <c r="AD1124" s="28">
        <f>+'Прил 2 оконч'!E1124-'Приложение №1'!N1124</f>
        <v>0</v>
      </c>
    </row>
    <row r="1125" spans="1:30" ht="15" customHeight="1" x14ac:dyDescent="0.25">
      <c r="A1125" s="5">
        <f t="shared" si="143"/>
        <v>1098</v>
      </c>
      <c r="B1125" s="23">
        <f t="shared" si="144"/>
        <v>239</v>
      </c>
      <c r="C1125" s="3" t="s">
        <v>599</v>
      </c>
      <c r="D1125" s="3" t="s">
        <v>932</v>
      </c>
      <c r="E1125" s="6">
        <v>1967</v>
      </c>
      <c r="F1125" s="6">
        <v>2013</v>
      </c>
      <c r="G1125" s="6" t="s">
        <v>50</v>
      </c>
      <c r="H1125" s="6">
        <v>3</v>
      </c>
      <c r="I1125" s="6">
        <v>2</v>
      </c>
      <c r="J1125" s="29">
        <v>1043.9000000000001</v>
      </c>
      <c r="K1125" s="29">
        <v>641.79999999999995</v>
      </c>
      <c r="L1125" s="29">
        <v>0</v>
      </c>
      <c r="M1125" s="7">
        <v>24</v>
      </c>
      <c r="N1125" s="1">
        <v>823749.40866815997</v>
      </c>
      <c r="O1125" s="29"/>
      <c r="P1125" s="1">
        <v>559725.72866816004</v>
      </c>
      <c r="Q1125" s="1"/>
      <c r="R1125" s="1">
        <v>264023.67999999999</v>
      </c>
      <c r="S1125" s="1"/>
      <c r="T1125" s="1"/>
      <c r="U1125" s="1">
        <f t="shared" si="146"/>
        <v>1283.4986112000001</v>
      </c>
      <c r="V1125" s="1">
        <f t="shared" si="146"/>
        <v>1283.4986112000001</v>
      </c>
      <c r="W1125" s="8">
        <v>2021</v>
      </c>
      <c r="X1125" s="107"/>
      <c r="AD1125" s="28">
        <f>+'Прил 2 оконч'!E1125-'Приложение №1'!N1125</f>
        <v>0</v>
      </c>
    </row>
    <row r="1126" spans="1:30" ht="15" customHeight="1" x14ac:dyDescent="0.25">
      <c r="A1126" s="5">
        <f t="shared" si="143"/>
        <v>1099</v>
      </c>
      <c r="B1126" s="23">
        <f t="shared" si="144"/>
        <v>240</v>
      </c>
      <c r="C1126" s="3" t="s">
        <v>599</v>
      </c>
      <c r="D1126" s="3" t="s">
        <v>933</v>
      </c>
      <c r="E1126" s="6">
        <v>1971</v>
      </c>
      <c r="F1126" s="6">
        <v>2013</v>
      </c>
      <c r="G1126" s="6" t="s">
        <v>50</v>
      </c>
      <c r="H1126" s="6">
        <v>3</v>
      </c>
      <c r="I1126" s="6">
        <v>1</v>
      </c>
      <c r="J1126" s="29">
        <v>536</v>
      </c>
      <c r="K1126" s="29">
        <v>489.7</v>
      </c>
      <c r="L1126" s="29">
        <v>0</v>
      </c>
      <c r="M1126" s="7">
        <v>16</v>
      </c>
      <c r="N1126" s="1">
        <v>628529.26990463992</v>
      </c>
      <c r="O1126" s="29"/>
      <c r="P1126" s="1">
        <v>427076.47990464</v>
      </c>
      <c r="Q1126" s="1"/>
      <c r="R1126" s="1">
        <v>118291.78539999999</v>
      </c>
      <c r="S1126" s="1">
        <v>83161.004600000015</v>
      </c>
      <c r="T1126" s="1"/>
      <c r="U1126" s="1">
        <f t="shared" si="146"/>
        <v>1283.4986111999999</v>
      </c>
      <c r="V1126" s="1">
        <f t="shared" si="146"/>
        <v>1283.4986111999999</v>
      </c>
      <c r="W1126" s="8">
        <v>2021</v>
      </c>
      <c r="X1126" s="107"/>
      <c r="AD1126" s="28">
        <f>+'Прил 2 оконч'!E1126-'Приложение №1'!N1126</f>
        <v>0</v>
      </c>
    </row>
    <row r="1127" spans="1:30" ht="15" customHeight="1" x14ac:dyDescent="0.25">
      <c r="A1127" s="5">
        <f t="shared" si="143"/>
        <v>1100</v>
      </c>
      <c r="B1127" s="23">
        <f t="shared" si="144"/>
        <v>241</v>
      </c>
      <c r="C1127" s="3" t="s">
        <v>599</v>
      </c>
      <c r="D1127" s="3" t="s">
        <v>934</v>
      </c>
      <c r="E1127" s="6">
        <v>1990</v>
      </c>
      <c r="F1127" s="6">
        <v>2012</v>
      </c>
      <c r="G1127" s="6" t="s">
        <v>50</v>
      </c>
      <c r="H1127" s="6">
        <v>5</v>
      </c>
      <c r="I1127" s="6">
        <v>4</v>
      </c>
      <c r="J1127" s="29">
        <v>3306.7</v>
      </c>
      <c r="K1127" s="29">
        <v>2790.3</v>
      </c>
      <c r="L1127" s="29">
        <v>0</v>
      </c>
      <c r="M1127" s="7">
        <v>110</v>
      </c>
      <c r="N1127" s="1">
        <v>20902928.128522508</v>
      </c>
      <c r="O1127" s="29"/>
      <c r="P1127" s="1">
        <v>15411406.448522508</v>
      </c>
      <c r="Q1127" s="1"/>
      <c r="R1127" s="1">
        <v>744887.38459999999</v>
      </c>
      <c r="S1127" s="1">
        <v>4746634.2954000011</v>
      </c>
      <c r="T1127" s="1"/>
      <c r="U1127" s="1">
        <f t="shared" si="146"/>
        <v>7491.2834206080015</v>
      </c>
      <c r="V1127" s="1">
        <f t="shared" si="146"/>
        <v>7491.2834206080015</v>
      </c>
      <c r="W1127" s="8">
        <v>2021</v>
      </c>
      <c r="X1127" s="107"/>
      <c r="AD1127" s="28">
        <f>+'Прил 2 оконч'!E1127-'Приложение №1'!N1127</f>
        <v>0</v>
      </c>
    </row>
    <row r="1128" spans="1:30" ht="15" customHeight="1" x14ac:dyDescent="0.25">
      <c r="A1128" s="5">
        <f t="shared" si="143"/>
        <v>1101</v>
      </c>
      <c r="B1128" s="23">
        <f t="shared" si="144"/>
        <v>242</v>
      </c>
      <c r="C1128" s="3" t="s">
        <v>599</v>
      </c>
      <c r="D1128" s="3" t="s">
        <v>935</v>
      </c>
      <c r="E1128" s="6">
        <v>1970</v>
      </c>
      <c r="F1128" s="6">
        <v>2013</v>
      </c>
      <c r="G1128" s="6" t="s">
        <v>50</v>
      </c>
      <c r="H1128" s="6">
        <v>3</v>
      </c>
      <c r="I1128" s="6">
        <v>2</v>
      </c>
      <c r="J1128" s="29">
        <v>1053.5</v>
      </c>
      <c r="K1128" s="29">
        <v>638.4</v>
      </c>
      <c r="L1128" s="29">
        <v>0</v>
      </c>
      <c r="M1128" s="7">
        <v>23</v>
      </c>
      <c r="N1128" s="1">
        <v>7495898.6137351692</v>
      </c>
      <c r="O1128" s="29"/>
      <c r="P1128" s="1">
        <v>5473889.8937351694</v>
      </c>
      <c r="Q1128" s="1"/>
      <c r="R1128" s="1">
        <v>204100.87880000001</v>
      </c>
      <c r="S1128" s="1">
        <v>1817907.8411999999</v>
      </c>
      <c r="T1128" s="1"/>
      <c r="U1128" s="1">
        <f t="shared" si="146"/>
        <v>11741.695823520002</v>
      </c>
      <c r="V1128" s="1">
        <f t="shared" si="146"/>
        <v>11741.695823520002</v>
      </c>
      <c r="W1128" s="8">
        <v>2021</v>
      </c>
      <c r="X1128" s="107"/>
      <c r="AD1128" s="28">
        <f>+'Прил 2 оконч'!E1128-'Приложение №1'!N1128</f>
        <v>0</v>
      </c>
    </row>
    <row r="1129" spans="1:30" ht="15" customHeight="1" x14ac:dyDescent="0.25">
      <c r="A1129" s="5">
        <f t="shared" si="143"/>
        <v>1102</v>
      </c>
      <c r="B1129" s="23">
        <f t="shared" si="144"/>
        <v>243</v>
      </c>
      <c r="C1129" s="3" t="s">
        <v>599</v>
      </c>
      <c r="D1129" s="3" t="s">
        <v>936</v>
      </c>
      <c r="E1129" s="6">
        <v>1964</v>
      </c>
      <c r="F1129" s="6">
        <v>2006</v>
      </c>
      <c r="G1129" s="6" t="s">
        <v>50</v>
      </c>
      <c r="H1129" s="6">
        <v>3</v>
      </c>
      <c r="I1129" s="6">
        <v>2</v>
      </c>
      <c r="J1129" s="29">
        <v>1049.4000000000001</v>
      </c>
      <c r="K1129" s="29">
        <v>895.9</v>
      </c>
      <c r="L1129" s="29">
        <v>0</v>
      </c>
      <c r="M1129" s="7">
        <v>31</v>
      </c>
      <c r="N1129" s="1">
        <v>23160120.339689046</v>
      </c>
      <c r="O1129" s="29"/>
      <c r="P1129" s="1">
        <v>20201964.069689047</v>
      </c>
      <c r="Q1129" s="1"/>
      <c r="R1129" s="1">
        <v>406991.4338</v>
      </c>
      <c r="S1129" s="1">
        <v>2551164.8361999998</v>
      </c>
      <c r="T1129" s="1"/>
      <c r="U1129" s="1">
        <f t="shared" si="146"/>
        <v>25851.233775743996</v>
      </c>
      <c r="V1129" s="1">
        <f t="shared" si="146"/>
        <v>25851.233775743996</v>
      </c>
      <c r="W1129" s="8">
        <v>2021</v>
      </c>
      <c r="X1129" s="107"/>
      <c r="AD1129" s="28">
        <f>+'Прил 2 оконч'!E1129-'Приложение №1'!N1129</f>
        <v>0</v>
      </c>
    </row>
    <row r="1130" spans="1:30" ht="15" customHeight="1" x14ac:dyDescent="0.25">
      <c r="A1130" s="5">
        <f t="shared" si="143"/>
        <v>1103</v>
      </c>
      <c r="B1130" s="23">
        <f t="shared" si="144"/>
        <v>244</v>
      </c>
      <c r="C1130" s="3" t="s">
        <v>599</v>
      </c>
      <c r="D1130" s="3" t="s">
        <v>937</v>
      </c>
      <c r="E1130" s="6">
        <v>1965</v>
      </c>
      <c r="F1130" s="6">
        <v>2006</v>
      </c>
      <c r="G1130" s="6" t="s">
        <v>50</v>
      </c>
      <c r="H1130" s="6">
        <v>3</v>
      </c>
      <c r="I1130" s="6">
        <v>2</v>
      </c>
      <c r="J1130" s="29">
        <v>1034.0999999999999</v>
      </c>
      <c r="K1130" s="29">
        <v>959.6</v>
      </c>
      <c r="L1130" s="29">
        <v>0</v>
      </c>
      <c r="M1130" s="7">
        <v>25</v>
      </c>
      <c r="N1130" s="1">
        <v>26038489.198511466</v>
      </c>
      <c r="O1130" s="29"/>
      <c r="P1130" s="1">
        <v>22993936.418511465</v>
      </c>
      <c r="Q1130" s="1"/>
      <c r="R1130" s="1">
        <v>311995.81719999999</v>
      </c>
      <c r="S1130" s="1">
        <v>2732556.9628000003</v>
      </c>
      <c r="T1130" s="1"/>
      <c r="U1130" s="1">
        <f t="shared" si="146"/>
        <v>27134.732386944004</v>
      </c>
      <c r="V1130" s="1">
        <f t="shared" si="146"/>
        <v>27134.732386944004</v>
      </c>
      <c r="W1130" s="8">
        <v>2021</v>
      </c>
      <c r="X1130" s="107"/>
      <c r="AD1130" s="28">
        <f>+'Прил 2 оконч'!E1130-'Приложение №1'!N1130</f>
        <v>0</v>
      </c>
    </row>
    <row r="1131" spans="1:30" ht="15" customHeight="1" x14ac:dyDescent="0.25">
      <c r="A1131" s="5">
        <f t="shared" si="143"/>
        <v>1104</v>
      </c>
      <c r="B1131" s="23">
        <f t="shared" si="144"/>
        <v>245</v>
      </c>
      <c r="C1131" s="3" t="s">
        <v>599</v>
      </c>
      <c r="D1131" s="3" t="s">
        <v>608</v>
      </c>
      <c r="E1131" s="6">
        <v>1968</v>
      </c>
      <c r="F1131" s="6">
        <v>2012</v>
      </c>
      <c r="G1131" s="6" t="s">
        <v>50</v>
      </c>
      <c r="H1131" s="6">
        <v>4</v>
      </c>
      <c r="I1131" s="6">
        <v>4</v>
      </c>
      <c r="J1131" s="29">
        <v>2784.1</v>
      </c>
      <c r="K1131" s="29">
        <v>2783</v>
      </c>
      <c r="L1131" s="29">
        <v>0</v>
      </c>
      <c r="M1131" s="7">
        <v>91</v>
      </c>
      <c r="N1131" s="1">
        <v>10890793.952438401</v>
      </c>
      <c r="O1131" s="29"/>
      <c r="P1131" s="1">
        <v>7400154.8624384012</v>
      </c>
      <c r="Q1131" s="1"/>
      <c r="R1131" s="1">
        <v>224538.00599999999</v>
      </c>
      <c r="S1131" s="1">
        <v>3266101.0840000003</v>
      </c>
      <c r="T1131" s="1"/>
      <c r="U1131" s="1">
        <f t="shared" si="146"/>
        <v>3913.3287648000005</v>
      </c>
      <c r="V1131" s="1">
        <f t="shared" si="146"/>
        <v>3913.3287648000005</v>
      </c>
      <c r="W1131" s="8">
        <v>2021</v>
      </c>
      <c r="X1131" s="107"/>
      <c r="AD1131" s="28">
        <f>+'Прил 2 оконч'!E1131-'Приложение №1'!N1131</f>
        <v>0</v>
      </c>
    </row>
    <row r="1132" spans="1:30" ht="15" customHeight="1" x14ac:dyDescent="0.25">
      <c r="A1132" s="5">
        <f t="shared" si="143"/>
        <v>1105</v>
      </c>
      <c r="B1132" s="23">
        <f t="shared" si="144"/>
        <v>246</v>
      </c>
      <c r="C1132" s="3" t="s">
        <v>599</v>
      </c>
      <c r="D1132" s="3" t="s">
        <v>938</v>
      </c>
      <c r="E1132" s="6">
        <v>1970</v>
      </c>
      <c r="F1132" s="6">
        <v>2013</v>
      </c>
      <c r="G1132" s="6" t="s">
        <v>50</v>
      </c>
      <c r="H1132" s="6">
        <v>4</v>
      </c>
      <c r="I1132" s="6">
        <v>2</v>
      </c>
      <c r="J1132" s="29">
        <v>1437.6</v>
      </c>
      <c r="K1132" s="29">
        <v>982</v>
      </c>
      <c r="L1132" s="29">
        <v>0</v>
      </c>
      <c r="M1132" s="7">
        <v>55</v>
      </c>
      <c r="N1132" s="1">
        <v>1481678.1712512001</v>
      </c>
      <c r="O1132" s="29"/>
      <c r="P1132" s="1">
        <v>1006449.0912512001</v>
      </c>
      <c r="Q1132" s="1"/>
      <c r="R1132" s="1">
        <v>463759.674</v>
      </c>
      <c r="S1132" s="1">
        <v>11469.406000000017</v>
      </c>
      <c r="T1132" s="1"/>
      <c r="U1132" s="1">
        <f t="shared" si="146"/>
        <v>1508.8372416000002</v>
      </c>
      <c r="V1132" s="1">
        <f t="shared" si="146"/>
        <v>1508.8372416000002</v>
      </c>
      <c r="W1132" s="8">
        <v>2021</v>
      </c>
      <c r="X1132" s="107"/>
      <c r="AD1132" s="28">
        <f>+'Прил 2 оконч'!E1132-'Приложение №1'!N1132</f>
        <v>0</v>
      </c>
    </row>
    <row r="1133" spans="1:30" ht="15" customHeight="1" x14ac:dyDescent="0.25">
      <c r="A1133" s="5">
        <f t="shared" si="143"/>
        <v>1106</v>
      </c>
      <c r="B1133" s="23">
        <f t="shared" si="144"/>
        <v>247</v>
      </c>
      <c r="C1133" s="3" t="s">
        <v>599</v>
      </c>
      <c r="D1133" s="3" t="s">
        <v>939</v>
      </c>
      <c r="E1133" s="6">
        <v>1974</v>
      </c>
      <c r="F1133" s="6">
        <v>2013</v>
      </c>
      <c r="G1133" s="6" t="s">
        <v>50</v>
      </c>
      <c r="H1133" s="6">
        <v>4</v>
      </c>
      <c r="I1133" s="6">
        <v>3</v>
      </c>
      <c r="J1133" s="29">
        <v>2238.1999999999998</v>
      </c>
      <c r="K1133" s="29">
        <v>2071.35</v>
      </c>
      <c r="L1133" s="29">
        <v>0</v>
      </c>
      <c r="M1133" s="7">
        <v>74</v>
      </c>
      <c r="N1133" s="1">
        <v>3125330.0203881604</v>
      </c>
      <c r="O1133" s="29"/>
      <c r="P1133" s="1">
        <v>2122920.9003881603</v>
      </c>
      <c r="Q1133" s="1"/>
      <c r="R1133" s="1">
        <v>563691.72069999995</v>
      </c>
      <c r="S1133" s="1">
        <v>438717.39930000005</v>
      </c>
      <c r="T1133" s="1"/>
      <c r="U1133" s="1">
        <f t="shared" si="146"/>
        <v>1508.8372416000002</v>
      </c>
      <c r="V1133" s="1">
        <f t="shared" si="146"/>
        <v>1508.8372416000002</v>
      </c>
      <c r="W1133" s="8">
        <v>2021</v>
      </c>
      <c r="X1133" s="107"/>
      <c r="AD1133" s="28">
        <f>+'Прил 2 оконч'!E1133-'Приложение №1'!N1133</f>
        <v>0</v>
      </c>
    </row>
    <row r="1134" spans="1:30" ht="15" customHeight="1" x14ac:dyDescent="0.25">
      <c r="A1134" s="5">
        <f t="shared" si="143"/>
        <v>1107</v>
      </c>
      <c r="B1134" s="23">
        <f t="shared" si="144"/>
        <v>248</v>
      </c>
      <c r="C1134" s="3" t="s">
        <v>619</v>
      </c>
      <c r="D1134" s="3" t="s">
        <v>940</v>
      </c>
      <c r="E1134" s="6">
        <v>1984</v>
      </c>
      <c r="F1134" s="6">
        <v>1984</v>
      </c>
      <c r="G1134" s="6" t="s">
        <v>50</v>
      </c>
      <c r="H1134" s="6">
        <v>5</v>
      </c>
      <c r="I1134" s="6">
        <v>4</v>
      </c>
      <c r="J1134" s="29">
        <v>3359.4</v>
      </c>
      <c r="K1134" s="29">
        <v>2435.8000000000002</v>
      </c>
      <c r="L1134" s="29">
        <v>553.20000000000005</v>
      </c>
      <c r="M1134" s="7">
        <v>62</v>
      </c>
      <c r="N1134" s="1">
        <f t="shared" si="145"/>
        <v>51210596.780000009</v>
      </c>
      <c r="O1134" s="29"/>
      <c r="P1134" s="1">
        <v>40131638.020000011</v>
      </c>
      <c r="Q1134" s="1"/>
      <c r="R1134" s="1">
        <v>985558.3504</v>
      </c>
      <c r="S1134" s="1">
        <v>10093400.409599997</v>
      </c>
      <c r="T1134" s="1"/>
      <c r="U1134" s="1">
        <f t="shared" si="146"/>
        <v>17133.020000000004</v>
      </c>
      <c r="V1134" s="1">
        <f t="shared" si="146"/>
        <v>17133.020000000004</v>
      </c>
      <c r="W1134" s="8">
        <v>2021</v>
      </c>
      <c r="X1134" s="107"/>
      <c r="AD1134" s="28">
        <f>+'Прил 2 оконч'!E1134-'Приложение №1'!N1134</f>
        <v>0</v>
      </c>
    </row>
    <row r="1135" spans="1:30" ht="15" customHeight="1" x14ac:dyDescent="0.25">
      <c r="A1135" s="5">
        <f t="shared" si="143"/>
        <v>1108</v>
      </c>
      <c r="B1135" s="23">
        <f t="shared" si="144"/>
        <v>249</v>
      </c>
      <c r="C1135" s="3" t="s">
        <v>941</v>
      </c>
      <c r="D1135" s="3" t="s">
        <v>942</v>
      </c>
      <c r="E1135" s="6">
        <v>1988</v>
      </c>
      <c r="F1135" s="6">
        <v>1988</v>
      </c>
      <c r="G1135" s="6" t="s">
        <v>65</v>
      </c>
      <c r="H1135" s="6">
        <v>2</v>
      </c>
      <c r="I1135" s="6">
        <v>2</v>
      </c>
      <c r="J1135" s="29">
        <v>1020.6</v>
      </c>
      <c r="K1135" s="29">
        <v>937</v>
      </c>
      <c r="L1135" s="29">
        <v>0</v>
      </c>
      <c r="M1135" s="7">
        <v>50</v>
      </c>
      <c r="N1135" s="1">
        <f t="shared" si="145"/>
        <v>6991181.8800000008</v>
      </c>
      <c r="O1135" s="29"/>
      <c r="P1135" s="1">
        <v>6182341.806203695</v>
      </c>
      <c r="Q1135" s="1"/>
      <c r="R1135" s="1">
        <v>178051.674</v>
      </c>
      <c r="S1135" s="1">
        <v>630788.39979630581</v>
      </c>
      <c r="T1135" s="29"/>
      <c r="U1135" s="1">
        <f t="shared" si="146"/>
        <v>7461.2400000000007</v>
      </c>
      <c r="V1135" s="1">
        <f t="shared" si="146"/>
        <v>7461.2400000000007</v>
      </c>
      <c r="W1135" s="8">
        <v>2021</v>
      </c>
      <c r="X1135" s="107"/>
      <c r="AD1135" s="28">
        <f>+'Прил 2 оконч'!E1135-'Приложение №1'!N1135</f>
        <v>0</v>
      </c>
    </row>
    <row r="1136" spans="1:30" ht="15" customHeight="1" x14ac:dyDescent="0.25">
      <c r="A1136" s="5">
        <f t="shared" si="143"/>
        <v>1109</v>
      </c>
      <c r="B1136" s="23">
        <f t="shared" si="144"/>
        <v>250</v>
      </c>
      <c r="C1136" s="3" t="s">
        <v>941</v>
      </c>
      <c r="D1136" s="3" t="s">
        <v>943</v>
      </c>
      <c r="E1136" s="6">
        <v>1982</v>
      </c>
      <c r="F1136" s="6">
        <v>1988</v>
      </c>
      <c r="G1136" s="6" t="s">
        <v>65</v>
      </c>
      <c r="H1136" s="6">
        <v>2</v>
      </c>
      <c r="I1136" s="6">
        <v>2</v>
      </c>
      <c r="J1136" s="29">
        <v>671.2</v>
      </c>
      <c r="K1136" s="29">
        <v>598.79999999999995</v>
      </c>
      <c r="L1136" s="29">
        <v>0</v>
      </c>
      <c r="M1136" s="7">
        <v>29</v>
      </c>
      <c r="N1136" s="1">
        <f t="shared" si="145"/>
        <v>4467790.51</v>
      </c>
      <c r="O1136" s="29"/>
      <c r="P1136" s="1">
        <v>3908398.7559134332</v>
      </c>
      <c r="Q1136" s="1"/>
      <c r="R1136" s="1">
        <v>156279.59359999999</v>
      </c>
      <c r="S1136" s="1">
        <v>403112.16048656707</v>
      </c>
      <c r="T1136" s="29"/>
      <c r="U1136" s="1">
        <f t="shared" si="146"/>
        <v>7461.2399966599869</v>
      </c>
      <c r="V1136" s="1">
        <f t="shared" si="146"/>
        <v>7461.2399966599869</v>
      </c>
      <c r="W1136" s="8">
        <v>2021</v>
      </c>
      <c r="X1136" s="107"/>
      <c r="AD1136" s="28">
        <f>+'Прил 2 оконч'!E1136-'Приложение №1'!N1136</f>
        <v>0</v>
      </c>
    </row>
    <row r="1137" spans="1:30" ht="15" customHeight="1" x14ac:dyDescent="0.25">
      <c r="A1137" s="5">
        <f t="shared" si="143"/>
        <v>1110</v>
      </c>
      <c r="B1137" s="23">
        <f t="shared" si="144"/>
        <v>251</v>
      </c>
      <c r="C1137" s="3" t="s">
        <v>218</v>
      </c>
      <c r="D1137" s="3" t="s">
        <v>944</v>
      </c>
      <c r="E1137" s="6">
        <v>1974</v>
      </c>
      <c r="F1137" s="6">
        <v>2012</v>
      </c>
      <c r="G1137" s="6" t="s">
        <v>65</v>
      </c>
      <c r="H1137" s="6">
        <v>2</v>
      </c>
      <c r="I1137" s="6">
        <v>2</v>
      </c>
      <c r="J1137" s="29">
        <v>537.5</v>
      </c>
      <c r="K1137" s="29">
        <v>497.5</v>
      </c>
      <c r="L1137" s="29">
        <v>0</v>
      </c>
      <c r="M1137" s="7">
        <v>32</v>
      </c>
      <c r="N1137" s="1">
        <f t="shared" ref="N1137:N1199" si="147">SUM(O1137:T1137)</f>
        <v>6942269.2300000004</v>
      </c>
      <c r="O1137" s="29"/>
      <c r="P1137" s="1">
        <v>5485259.3681997471</v>
      </c>
      <c r="Q1137" s="1">
        <v>1006684.76</v>
      </c>
      <c r="R1137" s="1">
        <v>115408.10500000001</v>
      </c>
      <c r="S1137" s="1">
        <v>334916.9968002527</v>
      </c>
      <c r="T1137" s="29"/>
      <c r="U1137" s="1">
        <f t="shared" si="146"/>
        <v>13954.310010050252</v>
      </c>
      <c r="V1137" s="1">
        <f t="shared" si="146"/>
        <v>13954.310010050252</v>
      </c>
      <c r="W1137" s="8">
        <v>2021</v>
      </c>
      <c r="X1137" s="107"/>
      <c r="AD1137" s="28">
        <f>+'Прил 2 оконч'!E1137-'Приложение №1'!N1137</f>
        <v>0</v>
      </c>
    </row>
    <row r="1138" spans="1:30" ht="15" customHeight="1" x14ac:dyDescent="0.25">
      <c r="A1138" s="5">
        <f t="shared" si="143"/>
        <v>1111</v>
      </c>
      <c r="B1138" s="23">
        <f t="shared" si="144"/>
        <v>252</v>
      </c>
      <c r="C1138" s="3" t="s">
        <v>218</v>
      </c>
      <c r="D1138" s="3" t="s">
        <v>945</v>
      </c>
      <c r="E1138" s="6">
        <v>1966</v>
      </c>
      <c r="F1138" s="6">
        <v>1969</v>
      </c>
      <c r="G1138" s="6" t="s">
        <v>65</v>
      </c>
      <c r="H1138" s="6">
        <v>2</v>
      </c>
      <c r="I1138" s="6">
        <v>1</v>
      </c>
      <c r="J1138" s="29">
        <v>391.3</v>
      </c>
      <c r="K1138" s="29">
        <v>354.5</v>
      </c>
      <c r="L1138" s="29">
        <v>0</v>
      </c>
      <c r="M1138" s="7">
        <v>16</v>
      </c>
      <c r="N1138" s="1">
        <f t="shared" si="147"/>
        <v>8917341.1564469282</v>
      </c>
      <c r="O1138" s="29"/>
      <c r="P1138" s="1">
        <v>7593375.2700776979</v>
      </c>
      <c r="Q1138" s="1">
        <v>1000000</v>
      </c>
      <c r="R1138" s="1">
        <v>85316.489000000001</v>
      </c>
      <c r="S1138" s="1">
        <v>238649.39736922929</v>
      </c>
      <c r="T1138" s="29"/>
      <c r="U1138" s="1">
        <f t="shared" si="146"/>
        <v>25154.700018185977</v>
      </c>
      <c r="V1138" s="1">
        <f t="shared" si="146"/>
        <v>25154.700018185977</v>
      </c>
      <c r="W1138" s="8">
        <v>2021</v>
      </c>
      <c r="X1138" s="107"/>
      <c r="AD1138" s="28">
        <f>+'Прил 2 оконч'!E1138-'Приложение №1'!N1138</f>
        <v>0</v>
      </c>
    </row>
    <row r="1139" spans="1:30" ht="15" customHeight="1" x14ac:dyDescent="0.25">
      <c r="A1139" s="5">
        <f t="shared" si="143"/>
        <v>1112</v>
      </c>
      <c r="B1139" s="23">
        <f t="shared" si="144"/>
        <v>253</v>
      </c>
      <c r="C1139" s="3" t="s">
        <v>224</v>
      </c>
      <c r="D1139" s="3" t="s">
        <v>225</v>
      </c>
      <c r="E1139" s="6">
        <v>1975</v>
      </c>
      <c r="F1139" s="6">
        <v>1975</v>
      </c>
      <c r="G1139" s="6" t="s">
        <v>65</v>
      </c>
      <c r="H1139" s="6">
        <v>2</v>
      </c>
      <c r="I1139" s="6">
        <v>2</v>
      </c>
      <c r="J1139" s="29">
        <v>518</v>
      </c>
      <c r="K1139" s="29">
        <v>496.2</v>
      </c>
      <c r="L1139" s="29">
        <v>0</v>
      </c>
      <c r="M1139" s="7">
        <v>35</v>
      </c>
      <c r="N1139" s="1">
        <f t="shared" si="147"/>
        <v>1255921.8999999999</v>
      </c>
      <c r="O1139" s="29"/>
      <c r="P1139" s="1">
        <v>1163858.0536</v>
      </c>
      <c r="Q1139" s="1"/>
      <c r="R1139" s="1">
        <v>92063.846400000009</v>
      </c>
      <c r="S1139" s="1">
        <v>0</v>
      </c>
      <c r="T1139" s="29"/>
      <c r="U1139" s="1">
        <f t="shared" si="146"/>
        <v>2531.0800080612653</v>
      </c>
      <c r="V1139" s="1">
        <f t="shared" si="146"/>
        <v>2531.0800080612653</v>
      </c>
      <c r="W1139" s="8">
        <v>2021</v>
      </c>
      <c r="X1139" s="107"/>
      <c r="AD1139" s="28">
        <f>+'Прил 2 оконч'!E1139-'Приложение №1'!N1139</f>
        <v>0</v>
      </c>
    </row>
    <row r="1140" spans="1:30" ht="15" customHeight="1" x14ac:dyDescent="0.25">
      <c r="A1140" s="5">
        <f t="shared" si="143"/>
        <v>1113</v>
      </c>
      <c r="B1140" s="23">
        <f t="shared" si="144"/>
        <v>254</v>
      </c>
      <c r="C1140" s="3" t="s">
        <v>226</v>
      </c>
      <c r="D1140" s="3" t="s">
        <v>623</v>
      </c>
      <c r="E1140" s="6">
        <v>1974</v>
      </c>
      <c r="F1140" s="6">
        <v>1974</v>
      </c>
      <c r="G1140" s="6" t="s">
        <v>65</v>
      </c>
      <c r="H1140" s="6">
        <v>2</v>
      </c>
      <c r="I1140" s="6">
        <v>2</v>
      </c>
      <c r="J1140" s="29">
        <v>516.79999999999995</v>
      </c>
      <c r="K1140" s="29">
        <v>482.3</v>
      </c>
      <c r="L1140" s="29">
        <v>0</v>
      </c>
      <c r="M1140" s="7">
        <v>24</v>
      </c>
      <c r="N1140" s="1">
        <f t="shared" si="147"/>
        <v>7911499.6917932918</v>
      </c>
      <c r="O1140" s="29"/>
      <c r="P1140" s="1">
        <v>7559217.1599607831</v>
      </c>
      <c r="Q1140" s="1"/>
      <c r="R1140" s="1">
        <v>27598.170600000005</v>
      </c>
      <c r="S1140" s="1">
        <v>324684.36123250873</v>
      </c>
      <c r="T1140" s="29"/>
      <c r="U1140" s="1">
        <f t="shared" si="146"/>
        <v>16403.690009938404</v>
      </c>
      <c r="V1140" s="1">
        <f t="shared" si="146"/>
        <v>16403.690009938404</v>
      </c>
      <c r="W1140" s="8">
        <v>2021</v>
      </c>
      <c r="X1140" s="107"/>
      <c r="AD1140" s="28">
        <f>+'Прил 2 оконч'!E1140-'Приложение №1'!N1140</f>
        <v>0</v>
      </c>
    </row>
    <row r="1141" spans="1:30" ht="15" customHeight="1" x14ac:dyDescent="0.25">
      <c r="A1141" s="5">
        <f t="shared" ref="A1141:A1204" si="148">+A1140+1</f>
        <v>1114</v>
      </c>
      <c r="B1141" s="23">
        <f t="shared" ref="B1141:B1204" si="149">+B1140+1</f>
        <v>255</v>
      </c>
      <c r="C1141" s="3" t="s">
        <v>226</v>
      </c>
      <c r="D1141" s="3" t="s">
        <v>946</v>
      </c>
      <c r="E1141" s="6">
        <v>1974</v>
      </c>
      <c r="F1141" s="6">
        <v>2013</v>
      </c>
      <c r="G1141" s="6" t="s">
        <v>65</v>
      </c>
      <c r="H1141" s="6">
        <v>2</v>
      </c>
      <c r="I1141" s="6">
        <v>2</v>
      </c>
      <c r="J1141" s="29">
        <v>504.8</v>
      </c>
      <c r="K1141" s="29">
        <v>439.8</v>
      </c>
      <c r="L1141" s="29">
        <v>0</v>
      </c>
      <c r="M1141" s="7">
        <v>39</v>
      </c>
      <c r="N1141" s="1">
        <f t="shared" si="147"/>
        <v>2301209.5199999996</v>
      </c>
      <c r="O1141" s="29"/>
      <c r="P1141" s="1">
        <v>1885117.3616406922</v>
      </c>
      <c r="Q1141" s="1"/>
      <c r="R1141" s="1">
        <v>120018.7956</v>
      </c>
      <c r="S1141" s="1">
        <v>296073.36275930732</v>
      </c>
      <c r="T1141" s="29"/>
      <c r="U1141" s="1">
        <f t="shared" si="146"/>
        <v>5232.3999999999987</v>
      </c>
      <c r="V1141" s="1">
        <f t="shared" si="146"/>
        <v>5232.3999999999987</v>
      </c>
      <c r="W1141" s="8">
        <v>2021</v>
      </c>
      <c r="X1141" s="107"/>
      <c r="AD1141" s="28">
        <f>+'Прил 2 оконч'!E1141-'Приложение №1'!N1141</f>
        <v>0</v>
      </c>
    </row>
    <row r="1142" spans="1:30" ht="15" customHeight="1" x14ac:dyDescent="0.25">
      <c r="A1142" s="5">
        <f t="shared" si="148"/>
        <v>1115</v>
      </c>
      <c r="B1142" s="23">
        <f t="shared" si="149"/>
        <v>256</v>
      </c>
      <c r="C1142" s="3" t="s">
        <v>56</v>
      </c>
      <c r="D1142" s="3" t="s">
        <v>947</v>
      </c>
      <c r="E1142" s="6">
        <v>1972</v>
      </c>
      <c r="F1142" s="6">
        <v>2013</v>
      </c>
      <c r="G1142" s="6" t="s">
        <v>50</v>
      </c>
      <c r="H1142" s="6">
        <v>4</v>
      </c>
      <c r="I1142" s="6">
        <v>3</v>
      </c>
      <c r="J1142" s="29">
        <v>1348.9</v>
      </c>
      <c r="K1142" s="29">
        <v>1157.5999999999999</v>
      </c>
      <c r="L1142" s="29">
        <v>71.5</v>
      </c>
      <c r="M1142" s="7">
        <v>50</v>
      </c>
      <c r="N1142" s="1">
        <f t="shared" si="147"/>
        <v>6001891.9499999993</v>
      </c>
      <c r="O1142" s="29"/>
      <c r="P1142" s="1">
        <v>1914512.3699999973</v>
      </c>
      <c r="Q1142" s="1"/>
      <c r="R1142" s="1">
        <v>413791.01919999998</v>
      </c>
      <c r="S1142" s="1">
        <v>3673588.560800002</v>
      </c>
      <c r="T1142" s="1"/>
      <c r="U1142" s="1">
        <f t="shared" si="146"/>
        <v>4883.1599951183789</v>
      </c>
      <c r="V1142" s="1">
        <f t="shared" si="146"/>
        <v>4883.1599951183789</v>
      </c>
      <c r="W1142" s="8">
        <v>2021</v>
      </c>
      <c r="X1142" s="107"/>
      <c r="AD1142" s="28">
        <f>+'Прил 2 оконч'!E1142-'Приложение №1'!N1142</f>
        <v>0</v>
      </c>
    </row>
    <row r="1143" spans="1:30" ht="15" customHeight="1" x14ac:dyDescent="0.25">
      <c r="A1143" s="5">
        <f t="shared" si="148"/>
        <v>1116</v>
      </c>
      <c r="B1143" s="23">
        <f t="shared" si="149"/>
        <v>257</v>
      </c>
      <c r="C1143" s="3" t="s">
        <v>56</v>
      </c>
      <c r="D1143" s="3" t="s">
        <v>948</v>
      </c>
      <c r="E1143" s="6">
        <v>1972</v>
      </c>
      <c r="F1143" s="6">
        <v>2013</v>
      </c>
      <c r="G1143" s="6" t="s">
        <v>50</v>
      </c>
      <c r="H1143" s="6">
        <v>4</v>
      </c>
      <c r="I1143" s="6">
        <v>1</v>
      </c>
      <c r="J1143" s="29">
        <v>1401</v>
      </c>
      <c r="K1143" s="29">
        <v>1393.3</v>
      </c>
      <c r="L1143" s="29">
        <v>0</v>
      </c>
      <c r="M1143" s="7">
        <v>60</v>
      </c>
      <c r="N1143" s="1">
        <f t="shared" si="147"/>
        <v>6803706.830000001</v>
      </c>
      <c r="O1143" s="29"/>
      <c r="P1143" s="1">
        <v>2488360.9600000037</v>
      </c>
      <c r="Q1143" s="1"/>
      <c r="R1143" s="1">
        <v>377784.79060000001</v>
      </c>
      <c r="S1143" s="1">
        <v>3937561.0793999974</v>
      </c>
      <c r="T1143" s="1"/>
      <c r="U1143" s="1">
        <f t="shared" si="146"/>
        <v>4883.1600014354417</v>
      </c>
      <c r="V1143" s="1">
        <f t="shared" si="146"/>
        <v>4883.1600014354417</v>
      </c>
      <c r="W1143" s="8">
        <v>2021</v>
      </c>
      <c r="X1143" s="107"/>
      <c r="AD1143" s="28">
        <f>+'Прил 2 оконч'!E1143-'Приложение №1'!N1143</f>
        <v>0</v>
      </c>
    </row>
    <row r="1144" spans="1:30" ht="15" customHeight="1" x14ac:dyDescent="0.25">
      <c r="A1144" s="5">
        <f t="shared" si="148"/>
        <v>1117</v>
      </c>
      <c r="B1144" s="23">
        <f t="shared" si="149"/>
        <v>258</v>
      </c>
      <c r="C1144" s="3" t="s">
        <v>56</v>
      </c>
      <c r="D1144" s="3" t="s">
        <v>949</v>
      </c>
      <c r="E1144" s="6">
        <v>1975</v>
      </c>
      <c r="F1144" s="6">
        <v>1975</v>
      </c>
      <c r="G1144" s="6" t="s">
        <v>50</v>
      </c>
      <c r="H1144" s="6">
        <v>2</v>
      </c>
      <c r="I1144" s="6">
        <v>1</v>
      </c>
      <c r="J1144" s="29">
        <v>339.6</v>
      </c>
      <c r="K1144" s="29">
        <v>339.6</v>
      </c>
      <c r="L1144" s="29">
        <v>0</v>
      </c>
      <c r="M1144" s="7">
        <v>16</v>
      </c>
      <c r="N1144" s="1">
        <f t="shared" si="147"/>
        <v>12582078.119999999</v>
      </c>
      <c r="O1144" s="29"/>
      <c r="P1144" s="1">
        <v>11376239.630000001</v>
      </c>
      <c r="Q1144" s="1"/>
      <c r="R1144" s="1">
        <v>238793.5312</v>
      </c>
      <c r="S1144" s="1">
        <v>967044.95879999979</v>
      </c>
      <c r="T1144" s="29"/>
      <c r="U1144" s="1">
        <f t="shared" si="146"/>
        <v>37049.699999999997</v>
      </c>
      <c r="V1144" s="1">
        <f t="shared" si="146"/>
        <v>37049.699999999997</v>
      </c>
      <c r="W1144" s="8">
        <v>2021</v>
      </c>
      <c r="X1144" s="107"/>
      <c r="AD1144" s="28">
        <f>+'Прил 2 оконч'!E1144-'Приложение №1'!N1144</f>
        <v>0</v>
      </c>
    </row>
    <row r="1145" spans="1:30" ht="15" customHeight="1" x14ac:dyDescent="0.25">
      <c r="A1145" s="5">
        <f t="shared" si="148"/>
        <v>1118</v>
      </c>
      <c r="B1145" s="23">
        <f t="shared" si="149"/>
        <v>259</v>
      </c>
      <c r="C1145" s="3" t="s">
        <v>56</v>
      </c>
      <c r="D1145" s="3" t="s">
        <v>950</v>
      </c>
      <c r="E1145" s="6">
        <v>1970</v>
      </c>
      <c r="F1145" s="6">
        <v>1970</v>
      </c>
      <c r="G1145" s="6" t="s">
        <v>50</v>
      </c>
      <c r="H1145" s="6">
        <v>4</v>
      </c>
      <c r="I1145" s="6">
        <v>1</v>
      </c>
      <c r="J1145" s="29">
        <v>1343.6</v>
      </c>
      <c r="K1145" s="29">
        <v>1098.5</v>
      </c>
      <c r="L1145" s="29">
        <v>0</v>
      </c>
      <c r="M1145" s="7">
        <v>43</v>
      </c>
      <c r="N1145" s="1">
        <f t="shared" si="147"/>
        <v>19642322.439999998</v>
      </c>
      <c r="O1145" s="29"/>
      <c r="P1145" s="1">
        <v>16049590.159999998</v>
      </c>
      <c r="Q1145" s="1"/>
      <c r="R1145" s="1">
        <v>494643.67700000003</v>
      </c>
      <c r="S1145" s="1">
        <v>3098088.6030000011</v>
      </c>
      <c r="T1145" s="1"/>
      <c r="U1145" s="1">
        <f t="shared" si="146"/>
        <v>17881.039999999997</v>
      </c>
      <c r="V1145" s="1">
        <f t="shared" si="146"/>
        <v>17881.039999999997</v>
      </c>
      <c r="W1145" s="8">
        <v>2021</v>
      </c>
      <c r="X1145" s="107"/>
      <c r="AD1145" s="28">
        <f>+'Прил 2 оконч'!E1145-'Приложение №1'!N1145</f>
        <v>0</v>
      </c>
    </row>
    <row r="1146" spans="1:30" ht="15" customHeight="1" x14ac:dyDescent="0.25">
      <c r="A1146" s="5">
        <f t="shared" si="148"/>
        <v>1119</v>
      </c>
      <c r="B1146" s="23">
        <f t="shared" si="149"/>
        <v>260</v>
      </c>
      <c r="C1146" s="3" t="s">
        <v>56</v>
      </c>
      <c r="D1146" s="3" t="s">
        <v>951</v>
      </c>
      <c r="E1146" s="6">
        <v>1969</v>
      </c>
      <c r="F1146" s="6">
        <v>1969</v>
      </c>
      <c r="G1146" s="6" t="s">
        <v>50</v>
      </c>
      <c r="H1146" s="6">
        <v>4</v>
      </c>
      <c r="I1146" s="6">
        <v>4</v>
      </c>
      <c r="J1146" s="29">
        <v>1301.0999999999999</v>
      </c>
      <c r="K1146" s="29">
        <v>1206.5</v>
      </c>
      <c r="L1146" s="29">
        <v>0</v>
      </c>
      <c r="M1146" s="7">
        <v>55</v>
      </c>
      <c r="N1146" s="1">
        <f t="shared" si="147"/>
        <v>20711430.510000002</v>
      </c>
      <c r="O1146" s="29"/>
      <c r="P1146" s="1">
        <v>16934428.490000002</v>
      </c>
      <c r="Q1146" s="1"/>
      <c r="R1146" s="1">
        <v>374961.62300000002</v>
      </c>
      <c r="S1146" s="1">
        <v>3402040.3969999994</v>
      </c>
      <c r="T1146" s="1"/>
      <c r="U1146" s="1">
        <f t="shared" si="146"/>
        <v>17166.54</v>
      </c>
      <c r="V1146" s="1">
        <f t="shared" si="146"/>
        <v>17166.54</v>
      </c>
      <c r="W1146" s="8">
        <v>2021</v>
      </c>
      <c r="X1146" s="107"/>
      <c r="AD1146" s="28">
        <f>+'Прил 2 оконч'!E1146-'Приложение №1'!N1146</f>
        <v>0</v>
      </c>
    </row>
    <row r="1147" spans="1:30" ht="15" customHeight="1" x14ac:dyDescent="0.25">
      <c r="A1147" s="5">
        <f t="shared" si="148"/>
        <v>1120</v>
      </c>
      <c r="B1147" s="23">
        <f t="shared" si="149"/>
        <v>261</v>
      </c>
      <c r="C1147" s="3" t="s">
        <v>56</v>
      </c>
      <c r="D1147" s="3" t="s">
        <v>952</v>
      </c>
      <c r="E1147" s="6">
        <v>1970</v>
      </c>
      <c r="F1147" s="6">
        <v>1970</v>
      </c>
      <c r="G1147" s="6" t="s">
        <v>50</v>
      </c>
      <c r="H1147" s="6">
        <v>4</v>
      </c>
      <c r="I1147" s="6">
        <v>4</v>
      </c>
      <c r="J1147" s="29">
        <v>1365.1</v>
      </c>
      <c r="K1147" s="29">
        <v>712</v>
      </c>
      <c r="L1147" s="29">
        <v>484.5</v>
      </c>
      <c r="M1147" s="7">
        <v>42</v>
      </c>
      <c r="N1147" s="1">
        <f t="shared" si="147"/>
        <v>20539765.109999996</v>
      </c>
      <c r="O1147" s="29"/>
      <c r="P1147" s="1">
        <v>15375482.269999996</v>
      </c>
      <c r="Q1147" s="1"/>
      <c r="R1147" s="1">
        <v>409155.24199999997</v>
      </c>
      <c r="S1147" s="1">
        <v>4755127.5979999993</v>
      </c>
      <c r="T1147" s="1"/>
      <c r="U1147" s="1">
        <f t="shared" si="146"/>
        <v>17166.539999999997</v>
      </c>
      <c r="V1147" s="1">
        <f t="shared" si="146"/>
        <v>17166.539999999997</v>
      </c>
      <c r="W1147" s="8">
        <v>2021</v>
      </c>
      <c r="X1147" s="107"/>
      <c r="AD1147" s="28">
        <f>+'Прил 2 оконч'!E1147-'Приложение №1'!N1147</f>
        <v>0</v>
      </c>
    </row>
    <row r="1148" spans="1:30" ht="15" customHeight="1" x14ac:dyDescent="0.25">
      <c r="A1148" s="5">
        <f t="shared" si="148"/>
        <v>1121</v>
      </c>
      <c r="B1148" s="23">
        <f t="shared" si="149"/>
        <v>262</v>
      </c>
      <c r="C1148" s="3" t="s">
        <v>56</v>
      </c>
      <c r="D1148" s="3" t="s">
        <v>953</v>
      </c>
      <c r="E1148" s="6">
        <v>1965</v>
      </c>
      <c r="F1148" s="6">
        <v>1965</v>
      </c>
      <c r="G1148" s="6" t="s">
        <v>50</v>
      </c>
      <c r="H1148" s="6">
        <v>3</v>
      </c>
      <c r="I1148" s="6">
        <v>2</v>
      </c>
      <c r="J1148" s="29">
        <v>987.3</v>
      </c>
      <c r="K1148" s="29">
        <v>919.2</v>
      </c>
      <c r="L1148" s="29">
        <v>68.099999999999994</v>
      </c>
      <c r="M1148" s="7">
        <v>38</v>
      </c>
      <c r="N1148" s="1">
        <f t="shared" si="147"/>
        <v>36579168.819999993</v>
      </c>
      <c r="O1148" s="29"/>
      <c r="P1148" s="1">
        <v>33315141.399999987</v>
      </c>
      <c r="Q1148" s="1"/>
      <c r="R1148" s="1">
        <v>289933.38280000002</v>
      </c>
      <c r="S1148" s="1">
        <v>2974094.037200002</v>
      </c>
      <c r="T1148" s="1"/>
      <c r="U1148" s="1">
        <f t="shared" si="146"/>
        <v>37049.700010128625</v>
      </c>
      <c r="V1148" s="1">
        <f t="shared" si="146"/>
        <v>37049.700010128625</v>
      </c>
      <c r="W1148" s="8">
        <v>2021</v>
      </c>
      <c r="X1148" s="107"/>
      <c r="AD1148" s="28">
        <f>+'Прил 2 оконч'!E1148-'Приложение №1'!N1148</f>
        <v>0</v>
      </c>
    </row>
    <row r="1149" spans="1:30" ht="15" customHeight="1" x14ac:dyDescent="0.25">
      <c r="A1149" s="5">
        <f t="shared" si="148"/>
        <v>1122</v>
      </c>
      <c r="B1149" s="23">
        <f t="shared" si="149"/>
        <v>263</v>
      </c>
      <c r="C1149" s="3" t="s">
        <v>56</v>
      </c>
      <c r="D1149" s="3" t="s">
        <v>954</v>
      </c>
      <c r="E1149" s="6">
        <v>1964</v>
      </c>
      <c r="F1149" s="6">
        <v>1964</v>
      </c>
      <c r="G1149" s="6" t="s">
        <v>50</v>
      </c>
      <c r="H1149" s="6">
        <v>3</v>
      </c>
      <c r="I1149" s="6">
        <v>1</v>
      </c>
      <c r="J1149" s="29">
        <v>996.7</v>
      </c>
      <c r="K1149" s="29">
        <v>926.8</v>
      </c>
      <c r="L1149" s="29">
        <v>69.900000000000006</v>
      </c>
      <c r="M1149" s="7">
        <v>43</v>
      </c>
      <c r="N1149" s="1">
        <f t="shared" si="147"/>
        <v>36927435.980000004</v>
      </c>
      <c r="O1149" s="29"/>
      <c r="P1149" s="1">
        <v>33643444.510000005</v>
      </c>
      <c r="Q1149" s="1"/>
      <c r="R1149" s="1">
        <v>278068.3112</v>
      </c>
      <c r="S1149" s="1">
        <v>3005923.1587999989</v>
      </c>
      <c r="T1149" s="1"/>
      <c r="U1149" s="1">
        <f t="shared" si="146"/>
        <v>37049.699989966895</v>
      </c>
      <c r="V1149" s="1">
        <f t="shared" si="146"/>
        <v>37049.699989966895</v>
      </c>
      <c r="W1149" s="8">
        <v>2021</v>
      </c>
      <c r="X1149" s="107"/>
      <c r="AD1149" s="28">
        <f>+'Прил 2 оконч'!E1149-'Приложение №1'!N1149</f>
        <v>0</v>
      </c>
    </row>
    <row r="1150" spans="1:30" ht="15" customHeight="1" x14ac:dyDescent="0.25">
      <c r="A1150" s="5">
        <f t="shared" si="148"/>
        <v>1123</v>
      </c>
      <c r="B1150" s="23">
        <f t="shared" si="149"/>
        <v>264</v>
      </c>
      <c r="C1150" s="3" t="s">
        <v>56</v>
      </c>
      <c r="D1150" s="3" t="s">
        <v>955</v>
      </c>
      <c r="E1150" s="6">
        <v>1967</v>
      </c>
      <c r="F1150" s="6">
        <v>1967</v>
      </c>
      <c r="G1150" s="6" t="s">
        <v>50</v>
      </c>
      <c r="H1150" s="6">
        <v>3</v>
      </c>
      <c r="I1150" s="6">
        <v>2</v>
      </c>
      <c r="J1150" s="29">
        <v>994.3</v>
      </c>
      <c r="K1150" s="29">
        <v>776.1</v>
      </c>
      <c r="L1150" s="29">
        <v>146.1</v>
      </c>
      <c r="M1150" s="7">
        <v>26</v>
      </c>
      <c r="N1150" s="1">
        <f t="shared" si="147"/>
        <v>34167233.340000004</v>
      </c>
      <c r="O1150" s="29"/>
      <c r="P1150" s="1">
        <v>30906644.18</v>
      </c>
      <c r="Q1150" s="1"/>
      <c r="R1150" s="1">
        <v>248578.08059999999</v>
      </c>
      <c r="S1150" s="1">
        <v>3012011.079400002</v>
      </c>
      <c r="T1150" s="1"/>
      <c r="U1150" s="1">
        <f t="shared" si="146"/>
        <v>37049.700000000004</v>
      </c>
      <c r="V1150" s="1">
        <f t="shared" si="146"/>
        <v>37049.700000000004</v>
      </c>
      <c r="W1150" s="8">
        <v>2021</v>
      </c>
      <c r="X1150" s="107"/>
      <c r="AD1150" s="28">
        <f>+'Прил 2 оконч'!E1150-'Приложение №1'!N1150</f>
        <v>0</v>
      </c>
    </row>
    <row r="1151" spans="1:30" ht="15" customHeight="1" x14ac:dyDescent="0.25">
      <c r="A1151" s="5">
        <f t="shared" si="148"/>
        <v>1124</v>
      </c>
      <c r="B1151" s="23">
        <f t="shared" si="149"/>
        <v>265</v>
      </c>
      <c r="C1151" s="3" t="s">
        <v>56</v>
      </c>
      <c r="D1151" s="3" t="s">
        <v>956</v>
      </c>
      <c r="E1151" s="6">
        <v>1970</v>
      </c>
      <c r="F1151" s="6">
        <v>1970</v>
      </c>
      <c r="G1151" s="6" t="s">
        <v>50</v>
      </c>
      <c r="H1151" s="6">
        <v>3</v>
      </c>
      <c r="I1151" s="6">
        <v>3</v>
      </c>
      <c r="J1151" s="29">
        <v>1002.4</v>
      </c>
      <c r="K1151" s="29">
        <v>930.6</v>
      </c>
      <c r="L1151" s="29">
        <v>71.8</v>
      </c>
      <c r="M1151" s="7">
        <v>40</v>
      </c>
      <c r="N1151" s="1">
        <f t="shared" si="147"/>
        <v>37138619.279999994</v>
      </c>
      <c r="O1151" s="29"/>
      <c r="P1151" s="1">
        <v>33829950.399999991</v>
      </c>
      <c r="Q1151" s="1"/>
      <c r="R1151" s="1">
        <v>279776.9644</v>
      </c>
      <c r="S1151" s="1">
        <v>3028891.9156000009</v>
      </c>
      <c r="T1151" s="1"/>
      <c r="U1151" s="1">
        <f t="shared" si="146"/>
        <v>37049.699999999997</v>
      </c>
      <c r="V1151" s="1">
        <f t="shared" si="146"/>
        <v>37049.699999999997</v>
      </c>
      <c r="W1151" s="8">
        <v>2021</v>
      </c>
      <c r="X1151" s="107"/>
      <c r="AD1151" s="28">
        <f>+'Прил 2 оконч'!E1151-'Приложение №1'!N1151</f>
        <v>0</v>
      </c>
    </row>
    <row r="1152" spans="1:30" ht="15" customHeight="1" x14ac:dyDescent="0.25">
      <c r="A1152" s="5">
        <f t="shared" si="148"/>
        <v>1125</v>
      </c>
      <c r="B1152" s="23">
        <f t="shared" si="149"/>
        <v>266</v>
      </c>
      <c r="C1152" s="3" t="s">
        <v>56</v>
      </c>
      <c r="D1152" s="3" t="s">
        <v>957</v>
      </c>
      <c r="E1152" s="6">
        <v>1974</v>
      </c>
      <c r="F1152" s="6">
        <v>1974</v>
      </c>
      <c r="G1152" s="6" t="s">
        <v>50</v>
      </c>
      <c r="H1152" s="6">
        <v>4</v>
      </c>
      <c r="I1152" s="6">
        <v>3</v>
      </c>
      <c r="J1152" s="29">
        <v>1380.9</v>
      </c>
      <c r="K1152" s="29">
        <v>1346.8</v>
      </c>
      <c r="L1152" s="29">
        <v>0</v>
      </c>
      <c r="M1152" s="7">
        <v>43</v>
      </c>
      <c r="N1152" s="1">
        <f t="shared" si="147"/>
        <v>24082184.68</v>
      </c>
      <c r="O1152" s="29"/>
      <c r="P1152" s="1">
        <v>19868047.289999999</v>
      </c>
      <c r="Q1152" s="1"/>
      <c r="R1152" s="1">
        <v>413931.70759999997</v>
      </c>
      <c r="S1152" s="1">
        <v>3800205.6823999998</v>
      </c>
      <c r="T1152" s="1"/>
      <c r="U1152" s="1">
        <f t="shared" si="146"/>
        <v>17881.040005940005</v>
      </c>
      <c r="V1152" s="1">
        <f t="shared" si="146"/>
        <v>17881.040005940005</v>
      </c>
      <c r="W1152" s="8">
        <v>2021</v>
      </c>
      <c r="X1152" s="107"/>
      <c r="AD1152" s="28">
        <f>+'Прил 2 оконч'!E1152-'Приложение №1'!N1152</f>
        <v>0</v>
      </c>
    </row>
    <row r="1153" spans="1:30" ht="15" customHeight="1" x14ac:dyDescent="0.25">
      <c r="A1153" s="5">
        <f t="shared" si="148"/>
        <v>1126</v>
      </c>
      <c r="B1153" s="23">
        <f t="shared" si="149"/>
        <v>267</v>
      </c>
      <c r="C1153" s="3" t="s">
        <v>56</v>
      </c>
      <c r="D1153" s="3" t="s">
        <v>958</v>
      </c>
      <c r="E1153" s="6">
        <v>1962</v>
      </c>
      <c r="F1153" s="6">
        <v>1962</v>
      </c>
      <c r="G1153" s="6" t="s">
        <v>50</v>
      </c>
      <c r="H1153" s="6">
        <v>3</v>
      </c>
      <c r="I1153" s="6">
        <v>2</v>
      </c>
      <c r="J1153" s="29">
        <v>792.7</v>
      </c>
      <c r="K1153" s="29">
        <v>720</v>
      </c>
      <c r="L1153" s="29">
        <v>0</v>
      </c>
      <c r="M1153" s="7">
        <v>26</v>
      </c>
      <c r="N1153" s="1">
        <f t="shared" si="147"/>
        <v>26675784</v>
      </c>
      <c r="O1153" s="29"/>
      <c r="P1153" s="1">
        <v>24438300.879999999</v>
      </c>
      <c r="Q1153" s="1"/>
      <c r="R1153" s="1">
        <v>218510.12</v>
      </c>
      <c r="S1153" s="1">
        <v>2018973</v>
      </c>
      <c r="T1153" s="1"/>
      <c r="U1153" s="1">
        <f t="shared" si="146"/>
        <v>37049.699999999997</v>
      </c>
      <c r="V1153" s="1">
        <f t="shared" si="146"/>
        <v>37049.699999999997</v>
      </c>
      <c r="W1153" s="8">
        <v>2021</v>
      </c>
      <c r="X1153" s="107"/>
      <c r="AD1153" s="28">
        <f>+'Прил 2 оконч'!E1153-'Приложение №1'!N1153</f>
        <v>0</v>
      </c>
    </row>
    <row r="1154" spans="1:30" ht="15" customHeight="1" x14ac:dyDescent="0.25">
      <c r="A1154" s="5">
        <f t="shared" si="148"/>
        <v>1127</v>
      </c>
      <c r="B1154" s="23">
        <f t="shared" si="149"/>
        <v>268</v>
      </c>
      <c r="C1154" s="3" t="s">
        <v>56</v>
      </c>
      <c r="D1154" s="3" t="s">
        <v>959</v>
      </c>
      <c r="E1154" s="6">
        <v>1973</v>
      </c>
      <c r="F1154" s="6">
        <v>1973</v>
      </c>
      <c r="G1154" s="6" t="s">
        <v>50</v>
      </c>
      <c r="H1154" s="6">
        <v>4</v>
      </c>
      <c r="I1154" s="6">
        <v>1</v>
      </c>
      <c r="J1154" s="29">
        <v>1419.3</v>
      </c>
      <c r="K1154" s="29">
        <v>1132.9000000000001</v>
      </c>
      <c r="L1154" s="29">
        <v>167.6</v>
      </c>
      <c r="M1154" s="7">
        <v>48</v>
      </c>
      <c r="N1154" s="1">
        <f t="shared" si="147"/>
        <v>23254292.520000007</v>
      </c>
      <c r="O1154" s="29"/>
      <c r="P1154" s="1">
        <v>18686894.260000005</v>
      </c>
      <c r="Q1154" s="1"/>
      <c r="R1154" s="1">
        <v>421741.70420000004</v>
      </c>
      <c r="S1154" s="1">
        <v>4145656.5558000007</v>
      </c>
      <c r="T1154" s="1"/>
      <c r="U1154" s="1">
        <f t="shared" si="146"/>
        <v>17881.040000000005</v>
      </c>
      <c r="V1154" s="1">
        <f t="shared" si="146"/>
        <v>17881.040000000005</v>
      </c>
      <c r="W1154" s="8">
        <v>2021</v>
      </c>
      <c r="X1154" s="107"/>
      <c r="AD1154" s="28">
        <f>+'Прил 2 оконч'!E1154-'Приложение №1'!N1154</f>
        <v>0</v>
      </c>
    </row>
    <row r="1155" spans="1:30" ht="15" customHeight="1" x14ac:dyDescent="0.25">
      <c r="A1155" s="5">
        <f t="shared" si="148"/>
        <v>1128</v>
      </c>
      <c r="B1155" s="23">
        <f t="shared" si="149"/>
        <v>269</v>
      </c>
      <c r="C1155" s="3" t="s">
        <v>234</v>
      </c>
      <c r="D1155" s="3" t="s">
        <v>960</v>
      </c>
      <c r="E1155" s="6">
        <v>1975</v>
      </c>
      <c r="F1155" s="6">
        <v>2013</v>
      </c>
      <c r="G1155" s="6" t="s">
        <v>65</v>
      </c>
      <c r="H1155" s="6">
        <v>2</v>
      </c>
      <c r="I1155" s="6">
        <v>2</v>
      </c>
      <c r="J1155" s="29">
        <v>597.70000000000005</v>
      </c>
      <c r="K1155" s="29">
        <v>374.4</v>
      </c>
      <c r="L1155" s="29">
        <v>165</v>
      </c>
      <c r="M1155" s="7">
        <v>28</v>
      </c>
      <c r="N1155" s="1">
        <f t="shared" si="147"/>
        <v>2315169.5199999996</v>
      </c>
      <c r="O1155" s="29"/>
      <c r="P1155" s="1">
        <v>1671601.3599999994</v>
      </c>
      <c r="Q1155" s="1"/>
      <c r="R1155" s="1">
        <v>86206.07680000001</v>
      </c>
      <c r="S1155" s="1">
        <v>557362.08320000011</v>
      </c>
      <c r="T1155" s="29"/>
      <c r="U1155" s="1">
        <f t="shared" si="146"/>
        <v>4292.1199851687052</v>
      </c>
      <c r="V1155" s="1">
        <f t="shared" si="146"/>
        <v>4292.1199851687052</v>
      </c>
      <c r="W1155" s="8">
        <v>2021</v>
      </c>
      <c r="X1155" s="107"/>
      <c r="AD1155" s="28">
        <f>+'Прил 2 оконч'!E1155-'Приложение №1'!N1155</f>
        <v>0</v>
      </c>
    </row>
    <row r="1156" spans="1:30" ht="15" customHeight="1" x14ac:dyDescent="0.25">
      <c r="A1156" s="5">
        <f t="shared" si="148"/>
        <v>1129</v>
      </c>
      <c r="B1156" s="23">
        <f t="shared" si="149"/>
        <v>270</v>
      </c>
      <c r="C1156" s="3" t="s">
        <v>234</v>
      </c>
      <c r="D1156" s="3" t="s">
        <v>961</v>
      </c>
      <c r="E1156" s="6">
        <v>1974</v>
      </c>
      <c r="F1156" s="6">
        <v>2013</v>
      </c>
      <c r="G1156" s="6" t="s">
        <v>65</v>
      </c>
      <c r="H1156" s="6">
        <v>2</v>
      </c>
      <c r="I1156" s="6">
        <v>2</v>
      </c>
      <c r="J1156" s="29">
        <v>559.29999999999995</v>
      </c>
      <c r="K1156" s="29">
        <v>302.39999999999998</v>
      </c>
      <c r="L1156" s="29">
        <v>214.5</v>
      </c>
      <c r="M1156" s="7">
        <v>14</v>
      </c>
      <c r="N1156" s="1">
        <f t="shared" si="147"/>
        <v>4337426.79</v>
      </c>
      <c r="O1156" s="29"/>
      <c r="P1156" s="1">
        <v>3587960.17</v>
      </c>
      <c r="Q1156" s="1"/>
      <c r="R1156" s="1">
        <v>148980.14079999999</v>
      </c>
      <c r="S1156" s="1">
        <v>600486.47920000018</v>
      </c>
      <c r="T1156" s="29"/>
      <c r="U1156" s="1">
        <f t="shared" si="146"/>
        <v>8391.2300058038309</v>
      </c>
      <c r="V1156" s="1">
        <f t="shared" si="146"/>
        <v>8391.2300058038309</v>
      </c>
      <c r="W1156" s="8">
        <v>2021</v>
      </c>
      <c r="X1156" s="107"/>
      <c r="AD1156" s="28">
        <f>+'Прил 2 оконч'!E1156-'Приложение №1'!N1156</f>
        <v>0</v>
      </c>
    </row>
    <row r="1157" spans="1:30" ht="15" customHeight="1" x14ac:dyDescent="0.25">
      <c r="A1157" s="5">
        <f t="shared" si="148"/>
        <v>1130</v>
      </c>
      <c r="B1157" s="23">
        <f t="shared" si="149"/>
        <v>271</v>
      </c>
      <c r="C1157" s="3" t="s">
        <v>234</v>
      </c>
      <c r="D1157" s="3" t="s">
        <v>962</v>
      </c>
      <c r="E1157" s="6">
        <v>1976</v>
      </c>
      <c r="F1157" s="6">
        <v>2013</v>
      </c>
      <c r="G1157" s="6" t="s">
        <v>65</v>
      </c>
      <c r="H1157" s="6">
        <v>2</v>
      </c>
      <c r="I1157" s="6">
        <v>2</v>
      </c>
      <c r="J1157" s="29">
        <v>533</v>
      </c>
      <c r="K1157" s="29">
        <v>291.89999999999998</v>
      </c>
      <c r="L1157" s="29">
        <v>199.5</v>
      </c>
      <c r="M1157" s="7">
        <v>22</v>
      </c>
      <c r="N1157" s="1">
        <f t="shared" si="147"/>
        <v>2109147.7599999998</v>
      </c>
      <c r="O1157" s="29"/>
      <c r="P1157" s="1">
        <v>1406924.8900000001</v>
      </c>
      <c r="Q1157" s="1"/>
      <c r="R1157" s="1">
        <v>136560.98979999998</v>
      </c>
      <c r="S1157" s="1">
        <v>565661.88019999966</v>
      </c>
      <c r="T1157" s="29"/>
      <c r="U1157" s="1">
        <f t="shared" si="146"/>
        <v>4292.1199837199838</v>
      </c>
      <c r="V1157" s="1">
        <f t="shared" si="146"/>
        <v>4292.1199837199838</v>
      </c>
      <c r="W1157" s="8">
        <v>2021</v>
      </c>
      <c r="X1157" s="107"/>
      <c r="AD1157" s="28">
        <f>+'Прил 2 оконч'!E1157-'Приложение №1'!N1157</f>
        <v>0</v>
      </c>
    </row>
    <row r="1158" spans="1:30" ht="15" customHeight="1" x14ac:dyDescent="0.25">
      <c r="A1158" s="5">
        <f t="shared" si="148"/>
        <v>1131</v>
      </c>
      <c r="B1158" s="23">
        <f t="shared" si="149"/>
        <v>272</v>
      </c>
      <c r="C1158" s="3" t="s">
        <v>234</v>
      </c>
      <c r="D1158" s="3" t="s">
        <v>636</v>
      </c>
      <c r="E1158" s="6">
        <v>1974</v>
      </c>
      <c r="F1158" s="6">
        <v>2015</v>
      </c>
      <c r="G1158" s="6" t="s">
        <v>65</v>
      </c>
      <c r="H1158" s="6">
        <v>2</v>
      </c>
      <c r="I1158" s="6">
        <v>3</v>
      </c>
      <c r="J1158" s="29">
        <v>576.20000000000005</v>
      </c>
      <c r="K1158" s="29">
        <v>336.3</v>
      </c>
      <c r="L1158" s="29">
        <v>179.2</v>
      </c>
      <c r="M1158" s="7">
        <v>26</v>
      </c>
      <c r="N1158" s="1">
        <f t="shared" si="147"/>
        <v>4086935.5599999996</v>
      </c>
      <c r="O1158" s="29"/>
      <c r="P1158" s="1">
        <v>3481517.669999999</v>
      </c>
      <c r="Q1158" s="1"/>
      <c r="R1158" s="1">
        <v>47429.051400000004</v>
      </c>
      <c r="S1158" s="1">
        <v>557988.8386000006</v>
      </c>
      <c r="T1158" s="29"/>
      <c r="U1158" s="1">
        <f t="shared" si="146"/>
        <v>7928.1000193986411</v>
      </c>
      <c r="V1158" s="1">
        <f t="shared" si="146"/>
        <v>7928.1000193986411</v>
      </c>
      <c r="W1158" s="8">
        <v>2021</v>
      </c>
      <c r="X1158" s="107"/>
      <c r="AD1158" s="28">
        <f>+'Прил 2 оконч'!E1158-'Приложение №1'!N1158</f>
        <v>0</v>
      </c>
    </row>
    <row r="1159" spans="1:30" ht="15" customHeight="1" x14ac:dyDescent="0.25">
      <c r="A1159" s="5">
        <f t="shared" si="148"/>
        <v>1132</v>
      </c>
      <c r="B1159" s="23">
        <f t="shared" si="149"/>
        <v>273</v>
      </c>
      <c r="C1159" s="3" t="s">
        <v>234</v>
      </c>
      <c r="D1159" s="3" t="s">
        <v>963</v>
      </c>
      <c r="E1159" s="6">
        <v>1974</v>
      </c>
      <c r="F1159" s="6">
        <v>2014</v>
      </c>
      <c r="G1159" s="6" t="s">
        <v>65</v>
      </c>
      <c r="H1159" s="6">
        <v>2</v>
      </c>
      <c r="I1159" s="6">
        <v>3</v>
      </c>
      <c r="J1159" s="29">
        <v>567.79999999999995</v>
      </c>
      <c r="K1159" s="29">
        <v>335.6</v>
      </c>
      <c r="L1159" s="29">
        <v>170.3</v>
      </c>
      <c r="M1159" s="7">
        <v>32</v>
      </c>
      <c r="N1159" s="1">
        <f t="shared" si="147"/>
        <v>4187324.1799999997</v>
      </c>
      <c r="O1159" s="29"/>
      <c r="P1159" s="1">
        <v>3807110.7600000002</v>
      </c>
      <c r="Q1159" s="1"/>
      <c r="R1159" s="1">
        <v>111738.5784</v>
      </c>
      <c r="S1159" s="1">
        <v>268474.84159999946</v>
      </c>
      <c r="T1159" s="29"/>
      <c r="U1159" s="1">
        <f t="shared" si="146"/>
        <v>8276.979996046648</v>
      </c>
      <c r="V1159" s="1">
        <f t="shared" si="146"/>
        <v>8276.979996046648</v>
      </c>
      <c r="W1159" s="8">
        <v>2021</v>
      </c>
      <c r="X1159" s="107"/>
      <c r="AD1159" s="28">
        <f>+'Прил 2 оконч'!E1159-'Приложение №1'!N1159</f>
        <v>0</v>
      </c>
    </row>
    <row r="1160" spans="1:30" ht="15" customHeight="1" x14ac:dyDescent="0.25">
      <c r="A1160" s="5">
        <f t="shared" si="148"/>
        <v>1133</v>
      </c>
      <c r="B1160" s="23">
        <f t="shared" si="149"/>
        <v>274</v>
      </c>
      <c r="C1160" s="3" t="s">
        <v>59</v>
      </c>
      <c r="D1160" s="3" t="s">
        <v>60</v>
      </c>
      <c r="E1160" s="6">
        <v>1966</v>
      </c>
      <c r="F1160" s="6">
        <v>2016</v>
      </c>
      <c r="G1160" s="6" t="s">
        <v>50</v>
      </c>
      <c r="H1160" s="6">
        <v>4</v>
      </c>
      <c r="I1160" s="6">
        <v>6</v>
      </c>
      <c r="J1160" s="29">
        <v>4167.3</v>
      </c>
      <c r="K1160" s="29">
        <v>3119.4</v>
      </c>
      <c r="L1160" s="29">
        <v>810.7</v>
      </c>
      <c r="M1160" s="7">
        <v>158</v>
      </c>
      <c r="N1160" s="1">
        <f t="shared" si="147"/>
        <v>12607249.890000001</v>
      </c>
      <c r="O1160" s="29"/>
      <c r="P1160" s="1">
        <v>8080172.4600000009</v>
      </c>
      <c r="Q1160" s="1"/>
      <c r="R1160" s="1"/>
      <c r="S1160" s="1">
        <v>4527077.43</v>
      </c>
      <c r="T1160" s="1"/>
      <c r="U1160" s="1">
        <f t="shared" ref="U1160:V1211" si="150">$N1160/($K1160+$L1160)</f>
        <v>3207.8700007633392</v>
      </c>
      <c r="V1160" s="1">
        <f t="shared" si="150"/>
        <v>3207.8700007633392</v>
      </c>
      <c r="W1160" s="8">
        <v>2021</v>
      </c>
      <c r="X1160" s="107"/>
      <c r="AD1160" s="28">
        <f>+'Прил 2 оконч'!E1160-'Приложение №1'!N1160</f>
        <v>0</v>
      </c>
    </row>
    <row r="1161" spans="1:30" ht="15" customHeight="1" x14ac:dyDescent="0.25">
      <c r="A1161" s="5">
        <f t="shared" si="148"/>
        <v>1134</v>
      </c>
      <c r="B1161" s="23">
        <f t="shared" si="149"/>
        <v>275</v>
      </c>
      <c r="C1161" s="3" t="s">
        <v>59</v>
      </c>
      <c r="D1161" s="3" t="s">
        <v>964</v>
      </c>
      <c r="E1161" s="6">
        <v>1986</v>
      </c>
      <c r="F1161" s="6">
        <v>2013</v>
      </c>
      <c r="G1161" s="6" t="s">
        <v>50</v>
      </c>
      <c r="H1161" s="6">
        <v>9</v>
      </c>
      <c r="I1161" s="6">
        <v>1</v>
      </c>
      <c r="J1161" s="29">
        <v>2272.3000000000002</v>
      </c>
      <c r="K1161" s="29">
        <v>2002.9</v>
      </c>
      <c r="L1161" s="29">
        <v>0</v>
      </c>
      <c r="M1161" s="7">
        <v>70</v>
      </c>
      <c r="N1161" s="1">
        <f t="shared" si="147"/>
        <v>44388490.119999997</v>
      </c>
      <c r="O1161" s="29"/>
      <c r="P1161" s="1">
        <v>35948551.499999993</v>
      </c>
      <c r="Q1161" s="1"/>
      <c r="R1161" s="1">
        <v>915600.62000000011</v>
      </c>
      <c r="S1161" s="1">
        <v>7524338.0000000047</v>
      </c>
      <c r="T1161" s="29"/>
      <c r="U1161" s="1">
        <f t="shared" si="150"/>
        <v>22162.110000499273</v>
      </c>
      <c r="V1161" s="1">
        <f t="shared" si="150"/>
        <v>22162.110000499273</v>
      </c>
      <c r="W1161" s="8">
        <v>2021</v>
      </c>
      <c r="X1161" s="107"/>
      <c r="AD1161" s="28">
        <f>+'Прил 2 оконч'!E1161-'Приложение №1'!N1161</f>
        <v>0</v>
      </c>
    </row>
    <row r="1162" spans="1:30" ht="15" customHeight="1" x14ac:dyDescent="0.25">
      <c r="A1162" s="5">
        <f t="shared" si="148"/>
        <v>1135</v>
      </c>
      <c r="B1162" s="23">
        <f t="shared" si="149"/>
        <v>276</v>
      </c>
      <c r="C1162" s="3" t="s">
        <v>59</v>
      </c>
      <c r="D1162" s="3" t="s">
        <v>965</v>
      </c>
      <c r="E1162" s="6">
        <v>1995</v>
      </c>
      <c r="F1162" s="6">
        <v>2006</v>
      </c>
      <c r="G1162" s="6" t="s">
        <v>65</v>
      </c>
      <c r="H1162" s="6">
        <v>2</v>
      </c>
      <c r="I1162" s="6">
        <v>2</v>
      </c>
      <c r="J1162" s="29">
        <v>1262.0999999999999</v>
      </c>
      <c r="K1162" s="29">
        <v>1078</v>
      </c>
      <c r="L1162" s="29">
        <v>0</v>
      </c>
      <c r="M1162" s="7">
        <v>42</v>
      </c>
      <c r="N1162" s="1">
        <f t="shared" si="147"/>
        <v>15056188.84</v>
      </c>
      <c r="O1162" s="29"/>
      <c r="P1162" s="1">
        <v>14068967.949999999</v>
      </c>
      <c r="Q1162" s="1"/>
      <c r="R1162" s="1">
        <v>261511.28599999999</v>
      </c>
      <c r="S1162" s="1">
        <v>725709.60400000063</v>
      </c>
      <c r="T1162" s="29"/>
      <c r="U1162" s="1">
        <f t="shared" si="150"/>
        <v>13966.78</v>
      </c>
      <c r="V1162" s="1">
        <f t="shared" si="150"/>
        <v>13966.78</v>
      </c>
      <c r="W1162" s="8">
        <v>2021</v>
      </c>
      <c r="X1162" s="107"/>
      <c r="AD1162" s="28">
        <f>+'Прил 2 оконч'!E1162-'Приложение №1'!N1162</f>
        <v>0</v>
      </c>
    </row>
    <row r="1163" spans="1:30" ht="15" customHeight="1" x14ac:dyDescent="0.25">
      <c r="A1163" s="5">
        <f t="shared" si="148"/>
        <v>1136</v>
      </c>
      <c r="B1163" s="23">
        <f t="shared" si="149"/>
        <v>277</v>
      </c>
      <c r="C1163" s="3" t="s">
        <v>59</v>
      </c>
      <c r="D1163" s="3" t="s">
        <v>966</v>
      </c>
      <c r="E1163" s="6">
        <v>1989</v>
      </c>
      <c r="F1163" s="6">
        <v>2014</v>
      </c>
      <c r="G1163" s="6" t="s">
        <v>50</v>
      </c>
      <c r="H1163" s="6">
        <v>9</v>
      </c>
      <c r="I1163" s="6">
        <v>3</v>
      </c>
      <c r="J1163" s="29">
        <v>6626.1</v>
      </c>
      <c r="K1163" s="29">
        <v>5970.8</v>
      </c>
      <c r="L1163" s="29">
        <v>67.8</v>
      </c>
      <c r="M1163" s="7">
        <v>265</v>
      </c>
      <c r="N1163" s="1">
        <f t="shared" si="147"/>
        <v>133828117.44000001</v>
      </c>
      <c r="O1163" s="29"/>
      <c r="P1163" s="1">
        <v>108118883.23000002</v>
      </c>
      <c r="Q1163" s="1"/>
      <c r="R1163" s="1">
        <v>2764100.8079999997</v>
      </c>
      <c r="S1163" s="1">
        <v>22945133.401999995</v>
      </c>
      <c r="T1163" s="29"/>
      <c r="U1163" s="1">
        <f t="shared" si="150"/>
        <v>22162.109999006392</v>
      </c>
      <c r="V1163" s="1">
        <f t="shared" si="150"/>
        <v>22162.109999006392</v>
      </c>
      <c r="W1163" s="8">
        <v>2021</v>
      </c>
      <c r="X1163" s="107"/>
      <c r="AD1163" s="28">
        <f>+'Прил 2 оконч'!E1163-'Приложение №1'!N1163</f>
        <v>0</v>
      </c>
    </row>
    <row r="1164" spans="1:30" ht="15" customHeight="1" x14ac:dyDescent="0.25">
      <c r="A1164" s="5">
        <f t="shared" si="148"/>
        <v>1137</v>
      </c>
      <c r="B1164" s="23">
        <f t="shared" si="149"/>
        <v>278</v>
      </c>
      <c r="C1164" s="3" t="s">
        <v>59</v>
      </c>
      <c r="D1164" s="3" t="s">
        <v>967</v>
      </c>
      <c r="E1164" s="6">
        <v>1993</v>
      </c>
      <c r="F1164" s="6">
        <v>2012</v>
      </c>
      <c r="G1164" s="6" t="s">
        <v>65</v>
      </c>
      <c r="H1164" s="6">
        <v>2</v>
      </c>
      <c r="I1164" s="6">
        <v>1</v>
      </c>
      <c r="J1164" s="29">
        <v>1420.9</v>
      </c>
      <c r="K1164" s="29">
        <v>1193.7</v>
      </c>
      <c r="L1164" s="29">
        <v>0</v>
      </c>
      <c r="M1164" s="7">
        <v>77</v>
      </c>
      <c r="N1164" s="1">
        <f t="shared" si="147"/>
        <v>25723268.109999999</v>
      </c>
      <c r="O1164" s="29"/>
      <c r="P1164" s="1">
        <v>24662233.759999998</v>
      </c>
      <c r="Q1164" s="1"/>
      <c r="R1164" s="1">
        <v>257435.51140000002</v>
      </c>
      <c r="S1164" s="1">
        <v>803598.83860000153</v>
      </c>
      <c r="T1164" s="29"/>
      <c r="U1164" s="1">
        <f t="shared" si="150"/>
        <v>21549.190005864119</v>
      </c>
      <c r="V1164" s="1">
        <f t="shared" si="150"/>
        <v>21549.190005864119</v>
      </c>
      <c r="W1164" s="8">
        <v>2021</v>
      </c>
      <c r="X1164" s="107"/>
      <c r="AD1164" s="28">
        <f>+'Прил 2 оконч'!E1164-'Приложение №1'!N1164</f>
        <v>0</v>
      </c>
    </row>
    <row r="1165" spans="1:30" ht="15" customHeight="1" x14ac:dyDescent="0.25">
      <c r="A1165" s="5">
        <f t="shared" si="148"/>
        <v>1138</v>
      </c>
      <c r="B1165" s="23">
        <f t="shared" si="149"/>
        <v>279</v>
      </c>
      <c r="C1165" s="3" t="s">
        <v>59</v>
      </c>
      <c r="D1165" s="3" t="s">
        <v>968</v>
      </c>
      <c r="E1165" s="6">
        <v>1988</v>
      </c>
      <c r="F1165" s="6">
        <v>2007</v>
      </c>
      <c r="G1165" s="6" t="s">
        <v>65</v>
      </c>
      <c r="H1165" s="6">
        <v>2</v>
      </c>
      <c r="I1165" s="6">
        <v>2</v>
      </c>
      <c r="J1165" s="29">
        <v>884.3</v>
      </c>
      <c r="K1165" s="29">
        <v>804</v>
      </c>
      <c r="L1165" s="29">
        <v>0</v>
      </c>
      <c r="M1165" s="7">
        <v>43</v>
      </c>
      <c r="N1165" s="1">
        <f t="shared" si="147"/>
        <v>2277201.3600000003</v>
      </c>
      <c r="O1165" s="29"/>
      <c r="P1165" s="1">
        <v>1553075.33</v>
      </c>
      <c r="Q1165" s="1"/>
      <c r="R1165" s="1">
        <v>182873.228</v>
      </c>
      <c r="S1165" s="1">
        <v>541252.80200000003</v>
      </c>
      <c r="T1165" s="29"/>
      <c r="U1165" s="1">
        <f t="shared" si="150"/>
        <v>2832.3400000000006</v>
      </c>
      <c r="V1165" s="1">
        <f t="shared" si="150"/>
        <v>2832.3400000000006</v>
      </c>
      <c r="W1165" s="8">
        <v>2021</v>
      </c>
      <c r="X1165" s="107"/>
      <c r="AD1165" s="28">
        <f>+'Прил 2 оконч'!E1165-'Приложение №1'!N1165</f>
        <v>0</v>
      </c>
    </row>
    <row r="1166" spans="1:30" ht="15" customHeight="1" x14ac:dyDescent="0.25">
      <c r="A1166" s="5">
        <f t="shared" si="148"/>
        <v>1139</v>
      </c>
      <c r="B1166" s="23">
        <f t="shared" si="149"/>
        <v>280</v>
      </c>
      <c r="C1166" s="3" t="s">
        <v>59</v>
      </c>
      <c r="D1166" s="3" t="s">
        <v>969</v>
      </c>
      <c r="E1166" s="6">
        <v>1973</v>
      </c>
      <c r="F1166" s="6">
        <v>2006</v>
      </c>
      <c r="G1166" s="6" t="s">
        <v>65</v>
      </c>
      <c r="H1166" s="6">
        <v>2</v>
      </c>
      <c r="I1166" s="6">
        <v>2</v>
      </c>
      <c r="J1166" s="29">
        <v>567.6</v>
      </c>
      <c r="K1166" s="29">
        <v>523.79999999999995</v>
      </c>
      <c r="L1166" s="29">
        <v>0</v>
      </c>
      <c r="M1166" s="7">
        <v>27</v>
      </c>
      <c r="N1166" s="1">
        <f t="shared" si="147"/>
        <v>1483579.69</v>
      </c>
      <c r="O1166" s="29"/>
      <c r="P1166" s="1">
        <v>999114.17999999993</v>
      </c>
      <c r="Q1166" s="1"/>
      <c r="R1166" s="1">
        <v>131843.3536</v>
      </c>
      <c r="S1166" s="1">
        <v>352622.15639999998</v>
      </c>
      <c r="T1166" s="29"/>
      <c r="U1166" s="1">
        <f t="shared" si="150"/>
        <v>2832.339996181749</v>
      </c>
      <c r="V1166" s="1">
        <f t="shared" si="150"/>
        <v>2832.339996181749</v>
      </c>
      <c r="W1166" s="8">
        <v>2021</v>
      </c>
      <c r="X1166" s="107"/>
      <c r="AD1166" s="28">
        <f>+'Прил 2 оконч'!E1166-'Приложение №1'!N1166</f>
        <v>0</v>
      </c>
    </row>
    <row r="1167" spans="1:30" ht="15" customHeight="1" x14ac:dyDescent="0.25">
      <c r="A1167" s="5">
        <f t="shared" si="148"/>
        <v>1140</v>
      </c>
      <c r="B1167" s="23">
        <f t="shared" si="149"/>
        <v>281</v>
      </c>
      <c r="C1167" s="3" t="s">
        <v>59</v>
      </c>
      <c r="D1167" s="3" t="s">
        <v>970</v>
      </c>
      <c r="E1167" s="6">
        <v>1976</v>
      </c>
      <c r="F1167" s="6">
        <v>2011</v>
      </c>
      <c r="G1167" s="6" t="s">
        <v>50</v>
      </c>
      <c r="H1167" s="6">
        <v>5</v>
      </c>
      <c r="I1167" s="6">
        <v>3</v>
      </c>
      <c r="J1167" s="29">
        <v>4142.3</v>
      </c>
      <c r="K1167" s="29">
        <v>3045.3</v>
      </c>
      <c r="L1167" s="29">
        <v>533.29999999999995</v>
      </c>
      <c r="M1167" s="7">
        <v>117</v>
      </c>
      <c r="N1167" s="1">
        <f t="shared" si="147"/>
        <v>14411380.060000001</v>
      </c>
      <c r="O1167" s="29"/>
      <c r="P1167" s="1">
        <v>6037471.3100000005</v>
      </c>
      <c r="Q1167" s="1"/>
      <c r="R1167" s="1">
        <v>1096639.3258</v>
      </c>
      <c r="S1167" s="1">
        <v>7277269.4242000002</v>
      </c>
      <c r="T1167" s="1"/>
      <c r="U1167" s="1">
        <f t="shared" si="150"/>
        <v>4027.1</v>
      </c>
      <c r="V1167" s="1">
        <f t="shared" si="150"/>
        <v>4027.1</v>
      </c>
      <c r="W1167" s="8">
        <v>2021</v>
      </c>
      <c r="X1167" s="107"/>
      <c r="AD1167" s="28">
        <f>+'Прил 2 оконч'!E1167-'Приложение №1'!N1167</f>
        <v>0</v>
      </c>
    </row>
    <row r="1168" spans="1:30" ht="15" customHeight="1" x14ac:dyDescent="0.25">
      <c r="A1168" s="5">
        <f t="shared" si="148"/>
        <v>1141</v>
      </c>
      <c r="B1168" s="23">
        <f t="shared" si="149"/>
        <v>282</v>
      </c>
      <c r="C1168" s="3" t="s">
        <v>59</v>
      </c>
      <c r="D1168" s="3" t="s">
        <v>971</v>
      </c>
      <c r="E1168" s="6">
        <v>1986</v>
      </c>
      <c r="F1168" s="6">
        <v>2013</v>
      </c>
      <c r="G1168" s="6" t="s">
        <v>65</v>
      </c>
      <c r="H1168" s="6">
        <v>2</v>
      </c>
      <c r="I1168" s="6">
        <v>3</v>
      </c>
      <c r="J1168" s="29">
        <v>607.5</v>
      </c>
      <c r="K1168" s="29">
        <v>492</v>
      </c>
      <c r="L1168" s="29">
        <v>0</v>
      </c>
      <c r="M1168" s="7">
        <v>29</v>
      </c>
      <c r="N1168" s="1">
        <f t="shared" si="147"/>
        <v>10602201.48</v>
      </c>
      <c r="O1168" s="29"/>
      <c r="P1168" s="1">
        <v>10153869.1</v>
      </c>
      <c r="Q1168" s="1"/>
      <c r="R1168" s="1">
        <v>117117.984</v>
      </c>
      <c r="S1168" s="1">
        <v>331214.39600000082</v>
      </c>
      <c r="T1168" s="29"/>
      <c r="U1168" s="1">
        <f t="shared" si="150"/>
        <v>21549.190000000002</v>
      </c>
      <c r="V1168" s="1">
        <f t="shared" si="150"/>
        <v>21549.190000000002</v>
      </c>
      <c r="W1168" s="8">
        <v>2021</v>
      </c>
      <c r="X1168" s="107"/>
      <c r="AD1168" s="28">
        <f>+'Прил 2 оконч'!E1168-'Приложение №1'!N1168</f>
        <v>0</v>
      </c>
    </row>
    <row r="1169" spans="1:30" s="108" customFormat="1" ht="15" customHeight="1" x14ac:dyDescent="0.25">
      <c r="A1169" s="5">
        <f t="shared" si="148"/>
        <v>1142</v>
      </c>
      <c r="B1169" s="23">
        <f t="shared" si="149"/>
        <v>283</v>
      </c>
      <c r="C1169" s="3" t="s">
        <v>59</v>
      </c>
      <c r="D1169" s="3" t="s">
        <v>972</v>
      </c>
      <c r="E1169" s="6">
        <v>1986</v>
      </c>
      <c r="F1169" s="6">
        <v>2015</v>
      </c>
      <c r="G1169" s="6" t="s">
        <v>50</v>
      </c>
      <c r="H1169" s="6">
        <v>9</v>
      </c>
      <c r="I1169" s="6">
        <v>1</v>
      </c>
      <c r="J1169" s="29">
        <v>2147.3000000000002</v>
      </c>
      <c r="K1169" s="29">
        <v>1828.8</v>
      </c>
      <c r="L1169" s="29">
        <v>54.2</v>
      </c>
      <c r="M1169" s="7">
        <v>71</v>
      </c>
      <c r="N1169" s="1">
        <f t="shared" si="147"/>
        <v>20557934.949999999</v>
      </c>
      <c r="O1169" s="29"/>
      <c r="P1169" s="1">
        <v>12507089.560000002</v>
      </c>
      <c r="Q1169" s="1"/>
      <c r="R1169" s="1">
        <v>836522.7919999999</v>
      </c>
      <c r="S1169" s="1">
        <v>7214322.5979999974</v>
      </c>
      <c r="T1169" s="29"/>
      <c r="U1169" s="1">
        <f t="shared" si="150"/>
        <v>10917.65</v>
      </c>
      <c r="V1169" s="1">
        <f t="shared" si="150"/>
        <v>10917.65</v>
      </c>
      <c r="W1169" s="8">
        <v>2021</v>
      </c>
      <c r="X1169" s="107"/>
      <c r="Y1169" s="9"/>
      <c r="Z1169" s="9"/>
      <c r="AA1169" s="9"/>
      <c r="AB1169" s="9"/>
      <c r="AC1169" s="9"/>
      <c r="AD1169" s="28">
        <f>+'Прил 2 оконч'!E1169-'Приложение №1'!N1169</f>
        <v>0</v>
      </c>
    </row>
    <row r="1170" spans="1:30" s="108" customFormat="1" ht="15" customHeight="1" x14ac:dyDescent="0.25">
      <c r="A1170" s="5">
        <f t="shared" si="148"/>
        <v>1143</v>
      </c>
      <c r="B1170" s="23">
        <f t="shared" si="149"/>
        <v>284</v>
      </c>
      <c r="C1170" s="3" t="s">
        <v>59</v>
      </c>
      <c r="D1170" s="3" t="s">
        <v>973</v>
      </c>
      <c r="E1170" s="6">
        <v>1985</v>
      </c>
      <c r="F1170" s="6">
        <v>2015</v>
      </c>
      <c r="G1170" s="6" t="s">
        <v>50</v>
      </c>
      <c r="H1170" s="6">
        <v>9</v>
      </c>
      <c r="I1170" s="6">
        <v>1</v>
      </c>
      <c r="J1170" s="29">
        <v>2293.5</v>
      </c>
      <c r="K1170" s="29">
        <v>1894.6</v>
      </c>
      <c r="L1170" s="29">
        <v>119.5</v>
      </c>
      <c r="M1170" s="7">
        <v>75</v>
      </c>
      <c r="N1170" s="1">
        <f t="shared" si="147"/>
        <v>19409539.310000002</v>
      </c>
      <c r="O1170" s="29"/>
      <c r="P1170" s="1">
        <v>10603826.470000004</v>
      </c>
      <c r="Q1170" s="1"/>
      <c r="R1170" s="1">
        <v>924651.84</v>
      </c>
      <c r="S1170" s="1">
        <v>7881060.9999999981</v>
      </c>
      <c r="T1170" s="29"/>
      <c r="U1170" s="1">
        <f t="shared" si="150"/>
        <v>9636.8300034754993</v>
      </c>
      <c r="V1170" s="1">
        <f t="shared" si="150"/>
        <v>9636.8300034754993</v>
      </c>
      <c r="W1170" s="8">
        <v>2021</v>
      </c>
      <c r="X1170" s="107"/>
      <c r="Y1170" s="9"/>
      <c r="Z1170" s="9"/>
      <c r="AA1170" s="9"/>
      <c r="AB1170" s="9"/>
      <c r="AC1170" s="9"/>
      <c r="AD1170" s="28">
        <f>+'Прил 2 оконч'!E1170-'Приложение №1'!N1170</f>
        <v>0</v>
      </c>
    </row>
    <row r="1171" spans="1:30" s="108" customFormat="1" ht="15" customHeight="1" x14ac:dyDescent="0.25">
      <c r="A1171" s="5">
        <f t="shared" si="148"/>
        <v>1144</v>
      </c>
      <c r="B1171" s="23">
        <f t="shared" si="149"/>
        <v>285</v>
      </c>
      <c r="C1171" s="3" t="s">
        <v>59</v>
      </c>
      <c r="D1171" s="3" t="s">
        <v>974</v>
      </c>
      <c r="E1171" s="6">
        <v>1985</v>
      </c>
      <c r="F1171" s="6">
        <v>2015</v>
      </c>
      <c r="G1171" s="6" t="s">
        <v>50</v>
      </c>
      <c r="H1171" s="6">
        <v>9</v>
      </c>
      <c r="I1171" s="6">
        <v>1</v>
      </c>
      <c r="J1171" s="29">
        <v>2289.1999999999998</v>
      </c>
      <c r="K1171" s="29">
        <v>1888.5</v>
      </c>
      <c r="L1171" s="29">
        <v>116.7</v>
      </c>
      <c r="M1171" s="7">
        <v>81</v>
      </c>
      <c r="N1171" s="1">
        <f t="shared" si="147"/>
        <v>21892071.77</v>
      </c>
      <c r="O1171" s="29"/>
      <c r="P1171" s="1">
        <v>13040556.109999999</v>
      </c>
      <c r="Q1171" s="1"/>
      <c r="R1171" s="1">
        <v>1011541.792</v>
      </c>
      <c r="S1171" s="1">
        <v>7839973.8679999998</v>
      </c>
      <c r="T1171" s="29"/>
      <c r="U1171" s="1">
        <f t="shared" si="150"/>
        <v>10917.649995012966</v>
      </c>
      <c r="V1171" s="1">
        <f t="shared" si="150"/>
        <v>10917.649995012966</v>
      </c>
      <c r="W1171" s="8">
        <v>2021</v>
      </c>
      <c r="X1171" s="107"/>
      <c r="Y1171" s="9"/>
      <c r="Z1171" s="9"/>
      <c r="AA1171" s="9"/>
      <c r="AB1171" s="9"/>
      <c r="AC1171" s="9"/>
      <c r="AD1171" s="28">
        <f>+'Прил 2 оконч'!E1171-'Приложение №1'!N1171</f>
        <v>0</v>
      </c>
    </row>
    <row r="1172" spans="1:30" ht="15" customHeight="1" x14ac:dyDescent="0.25">
      <c r="A1172" s="5">
        <f t="shared" si="148"/>
        <v>1145</v>
      </c>
      <c r="B1172" s="23">
        <f t="shared" si="149"/>
        <v>286</v>
      </c>
      <c r="C1172" s="3" t="s">
        <v>59</v>
      </c>
      <c r="D1172" s="3" t="s">
        <v>975</v>
      </c>
      <c r="E1172" s="6">
        <v>1991</v>
      </c>
      <c r="F1172" s="6">
        <v>2015</v>
      </c>
      <c r="G1172" s="6" t="s">
        <v>50</v>
      </c>
      <c r="H1172" s="6">
        <v>9</v>
      </c>
      <c r="I1172" s="6">
        <v>3</v>
      </c>
      <c r="J1172" s="29">
        <v>6893.1</v>
      </c>
      <c r="K1172" s="29">
        <v>6038.3</v>
      </c>
      <c r="L1172" s="29">
        <v>65.5</v>
      </c>
      <c r="M1172" s="7">
        <v>255</v>
      </c>
      <c r="N1172" s="1">
        <f t="shared" si="147"/>
        <v>135273087.03</v>
      </c>
      <c r="O1172" s="29"/>
      <c r="P1172" s="1">
        <v>109400540.08999999</v>
      </c>
      <c r="Q1172" s="1"/>
      <c r="R1172" s="1">
        <v>2687775.9400000004</v>
      </c>
      <c r="S1172" s="1">
        <v>23184771.000000019</v>
      </c>
      <c r="T1172" s="29"/>
      <c r="U1172" s="1">
        <f t="shared" si="150"/>
        <v>22162.110001965986</v>
      </c>
      <c r="V1172" s="1">
        <f t="shared" si="150"/>
        <v>22162.110001965986</v>
      </c>
      <c r="W1172" s="8">
        <v>2021</v>
      </c>
      <c r="X1172" s="107"/>
      <c r="AD1172" s="28">
        <f>+'Прил 2 оконч'!E1172-'Приложение №1'!N1172</f>
        <v>0</v>
      </c>
    </row>
    <row r="1173" spans="1:30" ht="15" customHeight="1" x14ac:dyDescent="0.25">
      <c r="A1173" s="5">
        <f t="shared" si="148"/>
        <v>1146</v>
      </c>
      <c r="B1173" s="23">
        <f t="shared" si="149"/>
        <v>287</v>
      </c>
      <c r="C1173" s="3" t="s">
        <v>59</v>
      </c>
      <c r="D1173" s="3" t="s">
        <v>976</v>
      </c>
      <c r="E1173" s="6">
        <v>1989</v>
      </c>
      <c r="F1173" s="6">
        <v>2015</v>
      </c>
      <c r="G1173" s="6" t="s">
        <v>50</v>
      </c>
      <c r="H1173" s="6">
        <v>9</v>
      </c>
      <c r="I1173" s="6">
        <v>1</v>
      </c>
      <c r="J1173" s="29">
        <v>2263.8000000000002</v>
      </c>
      <c r="K1173" s="29">
        <v>1890.2</v>
      </c>
      <c r="L1173" s="29">
        <v>120.7</v>
      </c>
      <c r="M1173" s="7">
        <v>89</v>
      </c>
      <c r="N1173" s="1">
        <f t="shared" si="147"/>
        <v>9119250.5200000014</v>
      </c>
      <c r="O1173" s="29"/>
      <c r="P1173" s="1">
        <v>2932084.9300000016</v>
      </c>
      <c r="Q1173" s="1"/>
      <c r="R1173" s="1">
        <v>811548.2620000001</v>
      </c>
      <c r="S1173" s="1">
        <v>5375617.3279999997</v>
      </c>
      <c r="T1173" s="29"/>
      <c r="U1173" s="1">
        <f t="shared" si="150"/>
        <v>4534.9100004972906</v>
      </c>
      <c r="V1173" s="1">
        <f t="shared" si="150"/>
        <v>4534.9100004972906</v>
      </c>
      <c r="W1173" s="8">
        <v>2021</v>
      </c>
      <c r="X1173" s="107"/>
      <c r="AD1173" s="28">
        <f>+'Прил 2 оконч'!E1173-'Приложение №1'!N1173</f>
        <v>0</v>
      </c>
    </row>
    <row r="1174" spans="1:30" ht="15" customHeight="1" x14ac:dyDescent="0.25">
      <c r="A1174" s="5">
        <f t="shared" si="148"/>
        <v>1147</v>
      </c>
      <c r="B1174" s="23">
        <f t="shared" si="149"/>
        <v>288</v>
      </c>
      <c r="C1174" s="3" t="s">
        <v>59</v>
      </c>
      <c r="D1174" s="3" t="s">
        <v>977</v>
      </c>
      <c r="E1174" s="6">
        <v>1990</v>
      </c>
      <c r="F1174" s="6">
        <v>2015</v>
      </c>
      <c r="G1174" s="6" t="s">
        <v>50</v>
      </c>
      <c r="H1174" s="6">
        <v>9</v>
      </c>
      <c r="I1174" s="6">
        <v>4</v>
      </c>
      <c r="J1174" s="29">
        <v>9225.6</v>
      </c>
      <c r="K1174" s="29">
        <v>8091.2</v>
      </c>
      <c r="L1174" s="29">
        <v>48</v>
      </c>
      <c r="M1174" s="7">
        <v>380</v>
      </c>
      <c r="N1174" s="1">
        <f t="shared" si="147"/>
        <v>88860936.86999999</v>
      </c>
      <c r="O1174" s="29"/>
      <c r="P1174" s="1">
        <v>54383540.979999989</v>
      </c>
      <c r="Q1174" s="1"/>
      <c r="R1174" s="1">
        <v>3585075.89</v>
      </c>
      <c r="S1174" s="1">
        <v>30892320</v>
      </c>
      <c r="T1174" s="29"/>
      <c r="U1174" s="1">
        <f t="shared" si="150"/>
        <v>10917.649998771378</v>
      </c>
      <c r="V1174" s="1">
        <f t="shared" si="150"/>
        <v>10917.649998771378</v>
      </c>
      <c r="W1174" s="8">
        <v>2021</v>
      </c>
      <c r="X1174" s="107"/>
      <c r="AD1174" s="28">
        <f>+'Прил 2 оконч'!E1174-'Приложение №1'!N1174</f>
        <v>0</v>
      </c>
    </row>
    <row r="1175" spans="1:30" ht="15" customHeight="1" x14ac:dyDescent="0.25">
      <c r="A1175" s="5">
        <f t="shared" si="148"/>
        <v>1148</v>
      </c>
      <c r="B1175" s="23">
        <f t="shared" si="149"/>
        <v>289</v>
      </c>
      <c r="C1175" s="3" t="s">
        <v>59</v>
      </c>
      <c r="D1175" s="3" t="s">
        <v>978</v>
      </c>
      <c r="E1175" s="6">
        <v>1989</v>
      </c>
      <c r="F1175" s="6">
        <v>2015</v>
      </c>
      <c r="G1175" s="6" t="s">
        <v>50</v>
      </c>
      <c r="H1175" s="6">
        <v>9</v>
      </c>
      <c r="I1175" s="6">
        <v>4</v>
      </c>
      <c r="J1175" s="29">
        <v>9199.2999999999993</v>
      </c>
      <c r="K1175" s="29">
        <v>8004.7</v>
      </c>
      <c r="L1175" s="29">
        <v>65.599999999999994</v>
      </c>
      <c r="M1175" s="7">
        <v>366</v>
      </c>
      <c r="N1175" s="1">
        <f t="shared" si="147"/>
        <v>77772109.160000011</v>
      </c>
      <c r="O1175" s="29"/>
      <c r="P1175" s="1">
        <v>43469592.88000001</v>
      </c>
      <c r="Q1175" s="1"/>
      <c r="R1175" s="1">
        <v>3675531.4759999998</v>
      </c>
      <c r="S1175" s="1">
        <v>30626984.804000001</v>
      </c>
      <c r="T1175" s="29"/>
      <c r="U1175" s="1">
        <f t="shared" si="150"/>
        <v>9636.8300013630233</v>
      </c>
      <c r="V1175" s="1">
        <f t="shared" si="150"/>
        <v>9636.8300013630233</v>
      </c>
      <c r="W1175" s="8">
        <v>2021</v>
      </c>
      <c r="X1175" s="107"/>
      <c r="AD1175" s="28">
        <f>+'Прил 2 оконч'!E1175-'Приложение №1'!N1175</f>
        <v>0</v>
      </c>
    </row>
    <row r="1176" spans="1:30" ht="15" customHeight="1" x14ac:dyDescent="0.25">
      <c r="A1176" s="5">
        <f t="shared" si="148"/>
        <v>1149</v>
      </c>
      <c r="B1176" s="23">
        <f t="shared" si="149"/>
        <v>290</v>
      </c>
      <c r="C1176" s="3" t="s">
        <v>59</v>
      </c>
      <c r="D1176" s="3" t="s">
        <v>979</v>
      </c>
      <c r="E1176" s="6">
        <v>1974</v>
      </c>
      <c r="F1176" s="6">
        <v>2015</v>
      </c>
      <c r="G1176" s="6" t="s">
        <v>50</v>
      </c>
      <c r="H1176" s="6">
        <v>4</v>
      </c>
      <c r="I1176" s="6">
        <v>3</v>
      </c>
      <c r="J1176" s="29">
        <v>2233.1</v>
      </c>
      <c r="K1176" s="29">
        <v>2006.8</v>
      </c>
      <c r="L1176" s="29">
        <v>44.7</v>
      </c>
      <c r="M1176" s="7">
        <v>87</v>
      </c>
      <c r="N1176" s="1">
        <f t="shared" si="147"/>
        <v>8463586.3400000017</v>
      </c>
      <c r="O1176" s="29"/>
      <c r="P1176" s="1">
        <v>3502292.490000003</v>
      </c>
      <c r="Q1176" s="1"/>
      <c r="R1176" s="1">
        <v>728731.81839999999</v>
      </c>
      <c r="S1176" s="1">
        <v>4232562.0315999985</v>
      </c>
      <c r="T1176" s="1"/>
      <c r="U1176" s="1">
        <f t="shared" si="150"/>
        <v>4125.5600000000004</v>
      </c>
      <c r="V1176" s="1">
        <f t="shared" si="150"/>
        <v>4125.5600000000004</v>
      </c>
      <c r="W1176" s="8">
        <v>2021</v>
      </c>
      <c r="X1176" s="107"/>
      <c r="AD1176" s="28">
        <f>+'Прил 2 оконч'!E1176-'Приложение №1'!N1176</f>
        <v>0</v>
      </c>
    </row>
    <row r="1177" spans="1:30" ht="15" customHeight="1" x14ac:dyDescent="0.25">
      <c r="A1177" s="5">
        <f t="shared" si="148"/>
        <v>1150</v>
      </c>
      <c r="B1177" s="23">
        <f t="shared" si="149"/>
        <v>291</v>
      </c>
      <c r="C1177" s="3" t="s">
        <v>59</v>
      </c>
      <c r="D1177" s="3" t="s">
        <v>980</v>
      </c>
      <c r="E1177" s="6">
        <v>1989</v>
      </c>
      <c r="F1177" s="6">
        <v>2015</v>
      </c>
      <c r="G1177" s="6" t="s">
        <v>50</v>
      </c>
      <c r="H1177" s="6">
        <v>9</v>
      </c>
      <c r="I1177" s="6">
        <v>1</v>
      </c>
      <c r="J1177" s="29">
        <v>2250.9</v>
      </c>
      <c r="K1177" s="29">
        <v>2003.5</v>
      </c>
      <c r="L1177" s="29">
        <v>0</v>
      </c>
      <c r="M1177" s="7">
        <v>81</v>
      </c>
      <c r="N1177" s="1">
        <f t="shared" si="147"/>
        <v>9085692.1899999995</v>
      </c>
      <c r="O1177" s="29"/>
      <c r="P1177" s="1">
        <v>2921295.0199999996</v>
      </c>
      <c r="Q1177" s="1"/>
      <c r="R1177" s="1">
        <v>902669.37</v>
      </c>
      <c r="S1177" s="1">
        <v>5261727.8</v>
      </c>
      <c r="T1177" s="29"/>
      <c r="U1177" s="1">
        <f t="shared" si="150"/>
        <v>4534.9100024956324</v>
      </c>
      <c r="V1177" s="1">
        <f t="shared" si="150"/>
        <v>4534.9100024956324</v>
      </c>
      <c r="W1177" s="8">
        <v>2021</v>
      </c>
      <c r="X1177" s="107"/>
      <c r="AD1177" s="28">
        <f>+'Прил 2 оконч'!E1177-'Приложение №1'!N1177</f>
        <v>0</v>
      </c>
    </row>
    <row r="1178" spans="1:30" ht="15" customHeight="1" x14ac:dyDescent="0.25">
      <c r="A1178" s="5">
        <f t="shared" si="148"/>
        <v>1151</v>
      </c>
      <c r="B1178" s="23">
        <f t="shared" si="149"/>
        <v>292</v>
      </c>
      <c r="C1178" s="3" t="s">
        <v>59</v>
      </c>
      <c r="D1178" s="3" t="s">
        <v>981</v>
      </c>
      <c r="E1178" s="6">
        <v>1988</v>
      </c>
      <c r="F1178" s="6">
        <v>2014</v>
      </c>
      <c r="G1178" s="6" t="s">
        <v>50</v>
      </c>
      <c r="H1178" s="6">
        <v>9</v>
      </c>
      <c r="I1178" s="6">
        <v>1</v>
      </c>
      <c r="J1178" s="29">
        <v>2270.5</v>
      </c>
      <c r="K1178" s="29">
        <v>1936.6</v>
      </c>
      <c r="L1178" s="29">
        <v>66</v>
      </c>
      <c r="M1178" s="7">
        <v>90</v>
      </c>
      <c r="N1178" s="1">
        <f t="shared" si="147"/>
        <v>11302894.68</v>
      </c>
      <c r="O1178" s="29"/>
      <c r="P1178" s="1">
        <v>4429315.66</v>
      </c>
      <c r="Q1178" s="1"/>
      <c r="R1178" s="1">
        <v>920717.98</v>
      </c>
      <c r="S1178" s="1">
        <v>5952861.0399999991</v>
      </c>
      <c r="T1178" s="29"/>
      <c r="U1178" s="1">
        <f t="shared" si="150"/>
        <v>5644.1099970038949</v>
      </c>
      <c r="V1178" s="1">
        <f t="shared" si="150"/>
        <v>5644.1099970038949</v>
      </c>
      <c r="W1178" s="8">
        <v>2021</v>
      </c>
      <c r="X1178" s="107"/>
      <c r="AD1178" s="28">
        <f>+'Прил 2 оконч'!E1178-'Приложение №1'!N1178</f>
        <v>0</v>
      </c>
    </row>
    <row r="1179" spans="1:30" ht="15" customHeight="1" x14ac:dyDescent="0.25">
      <c r="A1179" s="5">
        <f t="shared" si="148"/>
        <v>1152</v>
      </c>
      <c r="B1179" s="23">
        <f t="shared" si="149"/>
        <v>293</v>
      </c>
      <c r="C1179" s="3" t="s">
        <v>59</v>
      </c>
      <c r="D1179" s="3" t="s">
        <v>982</v>
      </c>
      <c r="E1179" s="6">
        <v>1974</v>
      </c>
      <c r="F1179" s="6">
        <v>2015</v>
      </c>
      <c r="G1179" s="6" t="s">
        <v>50</v>
      </c>
      <c r="H1179" s="6">
        <v>4</v>
      </c>
      <c r="I1179" s="6">
        <v>3</v>
      </c>
      <c r="J1179" s="29">
        <v>2209.1999999999998</v>
      </c>
      <c r="K1179" s="29">
        <v>1984.1</v>
      </c>
      <c r="L1179" s="29">
        <v>45.4</v>
      </c>
      <c r="M1179" s="7">
        <v>88</v>
      </c>
      <c r="N1179" s="1">
        <f t="shared" si="147"/>
        <v>6718375.6200000001</v>
      </c>
      <c r="O1179" s="29"/>
      <c r="P1179" s="1">
        <v>3024653.8800000008</v>
      </c>
      <c r="Q1179" s="1"/>
      <c r="R1179" s="1">
        <v>744042.21179999993</v>
      </c>
      <c r="S1179" s="1">
        <v>2949679.5281999996</v>
      </c>
      <c r="T1179" s="1"/>
      <c r="U1179" s="1">
        <f t="shared" si="150"/>
        <v>3310.36</v>
      </c>
      <c r="V1179" s="1">
        <f t="shared" si="150"/>
        <v>3310.36</v>
      </c>
      <c r="W1179" s="8">
        <v>2021</v>
      </c>
      <c r="X1179" s="107"/>
      <c r="AD1179" s="28">
        <f>+'Прил 2 оконч'!E1179-'Приложение №1'!N1179</f>
        <v>0</v>
      </c>
    </row>
    <row r="1180" spans="1:30" ht="15" customHeight="1" x14ac:dyDescent="0.25">
      <c r="A1180" s="5">
        <f t="shared" si="148"/>
        <v>1153</v>
      </c>
      <c r="B1180" s="23">
        <f t="shared" si="149"/>
        <v>294</v>
      </c>
      <c r="C1180" s="3" t="s">
        <v>59</v>
      </c>
      <c r="D1180" s="3" t="s">
        <v>983</v>
      </c>
      <c r="E1180" s="6">
        <v>1981</v>
      </c>
      <c r="F1180" s="6">
        <v>2012</v>
      </c>
      <c r="G1180" s="6" t="s">
        <v>50</v>
      </c>
      <c r="H1180" s="6">
        <v>5</v>
      </c>
      <c r="I1180" s="6">
        <v>7</v>
      </c>
      <c r="J1180" s="29">
        <v>6927.5</v>
      </c>
      <c r="K1180" s="29">
        <v>5316.86</v>
      </c>
      <c r="L1180" s="29">
        <v>995.5</v>
      </c>
      <c r="M1180" s="7">
        <v>173</v>
      </c>
      <c r="N1180" s="1">
        <f t="shared" si="147"/>
        <v>106077568.56999999</v>
      </c>
      <c r="O1180" s="29"/>
      <c r="P1180" s="1">
        <v>83302115.179999977</v>
      </c>
      <c r="Q1180" s="1"/>
      <c r="R1180" s="1">
        <v>2033958.25052</v>
      </c>
      <c r="S1180" s="1">
        <v>20741495.13948001</v>
      </c>
      <c r="T1180" s="1"/>
      <c r="U1180" s="1">
        <f t="shared" si="150"/>
        <v>16804.739997401921</v>
      </c>
      <c r="V1180" s="1">
        <f t="shared" si="150"/>
        <v>16804.739997401921</v>
      </c>
      <c r="W1180" s="8">
        <v>2021</v>
      </c>
      <c r="X1180" s="107"/>
      <c r="AD1180" s="28">
        <f>+'Прил 2 оконч'!E1180-'Приложение №1'!N1180</f>
        <v>0</v>
      </c>
    </row>
    <row r="1181" spans="1:30" ht="15" customHeight="1" x14ac:dyDescent="0.25">
      <c r="A1181" s="5">
        <f t="shared" si="148"/>
        <v>1154</v>
      </c>
      <c r="B1181" s="23">
        <f t="shared" si="149"/>
        <v>295</v>
      </c>
      <c r="C1181" s="3" t="s">
        <v>59</v>
      </c>
      <c r="D1181" s="3" t="s">
        <v>985</v>
      </c>
      <c r="E1181" s="6">
        <v>1972</v>
      </c>
      <c r="F1181" s="6">
        <v>2013</v>
      </c>
      <c r="G1181" s="6" t="s">
        <v>50</v>
      </c>
      <c r="H1181" s="6">
        <v>4</v>
      </c>
      <c r="I1181" s="6">
        <v>6</v>
      </c>
      <c r="J1181" s="29">
        <v>4437.8999999999996</v>
      </c>
      <c r="K1181" s="29">
        <v>4088.2</v>
      </c>
      <c r="L1181" s="29">
        <v>0</v>
      </c>
      <c r="M1181" s="7">
        <v>207</v>
      </c>
      <c r="N1181" s="1">
        <f t="shared" si="147"/>
        <v>26933184.25</v>
      </c>
      <c r="O1181" s="29"/>
      <c r="P1181" s="1">
        <v>13752757.690000001</v>
      </c>
      <c r="Q1181" s="1"/>
      <c r="R1181" s="1">
        <v>1538868.2424000001</v>
      </c>
      <c r="S1181" s="1">
        <v>11641558.317599999</v>
      </c>
      <c r="T1181" s="1"/>
      <c r="U1181" s="1">
        <f t="shared" si="150"/>
        <v>6588.030000978426</v>
      </c>
      <c r="V1181" s="1">
        <f t="shared" si="150"/>
        <v>6588.030000978426</v>
      </c>
      <c r="W1181" s="8">
        <v>2021</v>
      </c>
      <c r="X1181" s="107"/>
      <c r="AD1181" s="28">
        <f>+'Прил 2 оконч'!E1181-'Приложение №1'!N1181</f>
        <v>0</v>
      </c>
    </row>
    <row r="1182" spans="1:30" ht="15" customHeight="1" x14ac:dyDescent="0.25">
      <c r="A1182" s="5">
        <f t="shared" si="148"/>
        <v>1155</v>
      </c>
      <c r="B1182" s="23">
        <f t="shared" si="149"/>
        <v>296</v>
      </c>
      <c r="C1182" s="3" t="s">
        <v>59</v>
      </c>
      <c r="D1182" s="3" t="s">
        <v>986</v>
      </c>
      <c r="E1182" s="6">
        <v>1989</v>
      </c>
      <c r="F1182" s="6">
        <v>2012</v>
      </c>
      <c r="G1182" s="6" t="s">
        <v>65</v>
      </c>
      <c r="H1182" s="6">
        <v>2</v>
      </c>
      <c r="I1182" s="6">
        <v>3</v>
      </c>
      <c r="J1182" s="29">
        <v>561.1</v>
      </c>
      <c r="K1182" s="29">
        <v>487.7</v>
      </c>
      <c r="L1182" s="29">
        <v>0</v>
      </c>
      <c r="M1182" s="7">
        <v>27</v>
      </c>
      <c r="N1182" s="1">
        <f t="shared" si="147"/>
        <v>2938207.17</v>
      </c>
      <c r="O1182" s="29"/>
      <c r="P1182" s="1">
        <v>2482639.2500000005</v>
      </c>
      <c r="Q1182" s="1"/>
      <c r="R1182" s="1">
        <v>127248.2794</v>
      </c>
      <c r="S1182" s="1">
        <v>328319.64059999946</v>
      </c>
      <c r="T1182" s="29"/>
      <c r="U1182" s="1">
        <f t="shared" si="150"/>
        <v>6024.6199917982367</v>
      </c>
      <c r="V1182" s="1">
        <f t="shared" si="150"/>
        <v>6024.6199917982367</v>
      </c>
      <c r="W1182" s="8">
        <v>2021</v>
      </c>
      <c r="X1182" s="107"/>
      <c r="AD1182" s="28">
        <f>+'Прил 2 оконч'!E1182-'Приложение №1'!N1182</f>
        <v>0</v>
      </c>
    </row>
    <row r="1183" spans="1:30" ht="15" customHeight="1" x14ac:dyDescent="0.25">
      <c r="A1183" s="5">
        <f t="shared" si="148"/>
        <v>1156</v>
      </c>
      <c r="B1183" s="23">
        <f t="shared" si="149"/>
        <v>297</v>
      </c>
      <c r="C1183" s="3" t="s">
        <v>269</v>
      </c>
      <c r="D1183" s="3" t="s">
        <v>987</v>
      </c>
      <c r="E1183" s="6">
        <v>1990</v>
      </c>
      <c r="F1183" s="6">
        <v>2014</v>
      </c>
      <c r="G1183" s="6" t="s">
        <v>62</v>
      </c>
      <c r="H1183" s="6">
        <v>5</v>
      </c>
      <c r="I1183" s="6">
        <v>2</v>
      </c>
      <c r="J1183" s="29">
        <v>2006.6</v>
      </c>
      <c r="K1183" s="29">
        <v>1817.9</v>
      </c>
      <c r="L1183" s="29">
        <v>0</v>
      </c>
      <c r="M1183" s="7">
        <v>93</v>
      </c>
      <c r="N1183" s="1">
        <f t="shared" si="147"/>
        <v>7131894.3900000006</v>
      </c>
      <c r="O1183" s="29"/>
      <c r="P1183" s="1">
        <v>1520144.4100000006</v>
      </c>
      <c r="Q1183" s="1"/>
      <c r="R1183" s="1">
        <v>596637.63780000003</v>
      </c>
      <c r="S1183" s="1">
        <v>5015112.3421999998</v>
      </c>
      <c r="T1183" s="1"/>
      <c r="U1183" s="1">
        <f t="shared" si="150"/>
        <v>3923.1500027504267</v>
      </c>
      <c r="V1183" s="1">
        <f t="shared" si="150"/>
        <v>3923.1500027504267</v>
      </c>
      <c r="W1183" s="8">
        <v>2021</v>
      </c>
      <c r="X1183" s="107"/>
      <c r="AD1183" s="28">
        <f>+'Прил 2 оконч'!E1183-'Приложение №1'!N1183</f>
        <v>0</v>
      </c>
    </row>
    <row r="1184" spans="1:30" ht="15" customHeight="1" x14ac:dyDescent="0.25">
      <c r="A1184" s="5">
        <f t="shared" si="148"/>
        <v>1157</v>
      </c>
      <c r="B1184" s="23">
        <f t="shared" si="149"/>
        <v>298</v>
      </c>
      <c r="C1184" s="3" t="s">
        <v>988</v>
      </c>
      <c r="D1184" s="3" t="s">
        <v>989</v>
      </c>
      <c r="E1184" s="6">
        <v>1981</v>
      </c>
      <c r="F1184" s="6">
        <v>1981</v>
      </c>
      <c r="G1184" s="6" t="s">
        <v>65</v>
      </c>
      <c r="H1184" s="6">
        <v>2</v>
      </c>
      <c r="I1184" s="6">
        <v>3</v>
      </c>
      <c r="J1184" s="29">
        <v>837.3</v>
      </c>
      <c r="K1184" s="29">
        <v>745.9</v>
      </c>
      <c r="L1184" s="29">
        <v>0</v>
      </c>
      <c r="M1184" s="7">
        <v>28</v>
      </c>
      <c r="N1184" s="1">
        <f t="shared" si="147"/>
        <v>8975787.6699999999</v>
      </c>
      <c r="O1184" s="29"/>
      <c r="P1184" s="1">
        <v>8282069.9700000016</v>
      </c>
      <c r="Q1184" s="1"/>
      <c r="R1184" s="1">
        <v>191577.8198</v>
      </c>
      <c r="S1184" s="1">
        <v>502139.88019999833</v>
      </c>
      <c r="T1184" s="29"/>
      <c r="U1184" s="1">
        <f t="shared" si="150"/>
        <v>12033.500026813246</v>
      </c>
      <c r="V1184" s="1">
        <f t="shared" si="150"/>
        <v>12033.500026813246</v>
      </c>
      <c r="W1184" s="8">
        <v>2021</v>
      </c>
      <c r="X1184" s="107"/>
      <c r="AD1184" s="28">
        <f>+'Прил 2 оконч'!E1184-'Приложение №1'!N1184</f>
        <v>0</v>
      </c>
    </row>
    <row r="1185" spans="1:30" ht="15" customHeight="1" x14ac:dyDescent="0.25">
      <c r="A1185" s="5">
        <f t="shared" si="148"/>
        <v>1158</v>
      </c>
      <c r="B1185" s="23">
        <f t="shared" si="149"/>
        <v>299</v>
      </c>
      <c r="C1185" s="3" t="s">
        <v>988</v>
      </c>
      <c r="D1185" s="3" t="s">
        <v>990</v>
      </c>
      <c r="E1185" s="6">
        <v>1985</v>
      </c>
      <c r="F1185" s="6">
        <v>1985</v>
      </c>
      <c r="G1185" s="6" t="s">
        <v>65</v>
      </c>
      <c r="H1185" s="6">
        <v>2</v>
      </c>
      <c r="I1185" s="6">
        <v>3</v>
      </c>
      <c r="J1185" s="29">
        <v>833.4</v>
      </c>
      <c r="K1185" s="29">
        <v>741.3</v>
      </c>
      <c r="L1185" s="29">
        <v>0</v>
      </c>
      <c r="M1185" s="7">
        <v>30</v>
      </c>
      <c r="N1185" s="1">
        <f t="shared" si="147"/>
        <v>8604839.9099999983</v>
      </c>
      <c r="O1185" s="29"/>
      <c r="P1185" s="1">
        <v>7925890.5299999984</v>
      </c>
      <c r="Q1185" s="1"/>
      <c r="R1185" s="1">
        <v>179906.21859999999</v>
      </c>
      <c r="S1185" s="1">
        <v>499043.16139999987</v>
      </c>
      <c r="T1185" s="29"/>
      <c r="U1185" s="1">
        <f t="shared" si="150"/>
        <v>11607.770012140832</v>
      </c>
      <c r="V1185" s="1">
        <f t="shared" si="150"/>
        <v>11607.770012140832</v>
      </c>
      <c r="W1185" s="8">
        <v>2021</v>
      </c>
      <c r="X1185" s="107"/>
      <c r="AD1185" s="28">
        <f>+'Прил 2 оконч'!E1185-'Приложение №1'!N1185</f>
        <v>0</v>
      </c>
    </row>
    <row r="1186" spans="1:30" ht="15" customHeight="1" x14ac:dyDescent="0.25">
      <c r="A1186" s="5">
        <f t="shared" si="148"/>
        <v>1159</v>
      </c>
      <c r="B1186" s="23">
        <f t="shared" si="149"/>
        <v>300</v>
      </c>
      <c r="C1186" s="3" t="s">
        <v>988</v>
      </c>
      <c r="D1186" s="3" t="s">
        <v>991</v>
      </c>
      <c r="E1186" s="6">
        <v>1989</v>
      </c>
      <c r="F1186" s="6">
        <v>1989</v>
      </c>
      <c r="G1186" s="6" t="s">
        <v>65</v>
      </c>
      <c r="H1186" s="6">
        <v>2</v>
      </c>
      <c r="I1186" s="6">
        <v>3</v>
      </c>
      <c r="J1186" s="29">
        <v>801.3</v>
      </c>
      <c r="K1186" s="29">
        <v>722.7</v>
      </c>
      <c r="L1186" s="29">
        <v>0</v>
      </c>
      <c r="M1186" s="7">
        <v>28</v>
      </c>
      <c r="N1186" s="1">
        <f t="shared" si="147"/>
        <v>4353992.87</v>
      </c>
      <c r="O1186" s="29"/>
      <c r="P1186" s="1">
        <v>3658254.38</v>
      </c>
      <c r="Q1186" s="1"/>
      <c r="R1186" s="1">
        <v>209216.84940000001</v>
      </c>
      <c r="S1186" s="1">
        <v>486521.64060000022</v>
      </c>
      <c r="T1186" s="29"/>
      <c r="U1186" s="1">
        <f t="shared" si="150"/>
        <v>6024.6199944651999</v>
      </c>
      <c r="V1186" s="1">
        <f t="shared" si="150"/>
        <v>6024.6199944651999</v>
      </c>
      <c r="W1186" s="8">
        <v>2021</v>
      </c>
      <c r="X1186" s="107"/>
      <c r="AD1186" s="28">
        <f>+'Прил 2 оконч'!E1186-'Приложение №1'!N1186</f>
        <v>0</v>
      </c>
    </row>
    <row r="1187" spans="1:30" ht="15" customHeight="1" x14ac:dyDescent="0.25">
      <c r="A1187" s="5">
        <f t="shared" si="148"/>
        <v>1160</v>
      </c>
      <c r="B1187" s="23">
        <f t="shared" si="149"/>
        <v>301</v>
      </c>
      <c r="C1187" s="3" t="s">
        <v>988</v>
      </c>
      <c r="D1187" s="3" t="s">
        <v>992</v>
      </c>
      <c r="E1187" s="6">
        <v>1991</v>
      </c>
      <c r="F1187" s="6">
        <v>1993</v>
      </c>
      <c r="G1187" s="6" t="s">
        <v>65</v>
      </c>
      <c r="H1187" s="6">
        <v>2</v>
      </c>
      <c r="I1187" s="6">
        <v>2</v>
      </c>
      <c r="J1187" s="29">
        <v>606.5</v>
      </c>
      <c r="K1187" s="29">
        <v>512.29999999999995</v>
      </c>
      <c r="L1187" s="29">
        <v>0</v>
      </c>
      <c r="M1187" s="7">
        <v>29</v>
      </c>
      <c r="N1187" s="1">
        <f t="shared" si="147"/>
        <v>3086412.83</v>
      </c>
      <c r="O1187" s="29"/>
      <c r="P1187" s="1">
        <v>2594911.1699999995</v>
      </c>
      <c r="Q1187" s="1"/>
      <c r="R1187" s="1">
        <v>146621.30059999999</v>
      </c>
      <c r="S1187" s="1">
        <v>344880.35940000019</v>
      </c>
      <c r="T1187" s="29"/>
      <c r="U1187" s="1">
        <f t="shared" si="150"/>
        <v>6024.6200078079255</v>
      </c>
      <c r="V1187" s="1">
        <f t="shared" si="150"/>
        <v>6024.6200078079255</v>
      </c>
      <c r="W1187" s="8">
        <v>2021</v>
      </c>
      <c r="X1187" s="107"/>
      <c r="AD1187" s="28">
        <f>+'Прил 2 оконч'!E1187-'Приложение №1'!N1187</f>
        <v>0</v>
      </c>
    </row>
    <row r="1188" spans="1:30" ht="15" customHeight="1" x14ac:dyDescent="0.25">
      <c r="A1188" s="5">
        <f t="shared" si="148"/>
        <v>1161</v>
      </c>
      <c r="B1188" s="23">
        <f t="shared" si="149"/>
        <v>302</v>
      </c>
      <c r="C1188" s="3" t="s">
        <v>270</v>
      </c>
      <c r="D1188" s="3" t="s">
        <v>993</v>
      </c>
      <c r="E1188" s="6">
        <v>1985</v>
      </c>
      <c r="F1188" s="6">
        <v>1985</v>
      </c>
      <c r="G1188" s="6" t="s">
        <v>50</v>
      </c>
      <c r="H1188" s="6">
        <v>5</v>
      </c>
      <c r="I1188" s="6">
        <v>4</v>
      </c>
      <c r="J1188" s="29">
        <v>4711.8</v>
      </c>
      <c r="K1188" s="29">
        <v>4215</v>
      </c>
      <c r="L1188" s="29">
        <v>87.3</v>
      </c>
      <c r="M1188" s="7">
        <v>166</v>
      </c>
      <c r="N1188" s="1">
        <f t="shared" si="147"/>
        <v>26286020.449999996</v>
      </c>
      <c r="O1188" s="29"/>
      <c r="P1188" s="1">
        <v>19380273.439999998</v>
      </c>
      <c r="Q1188" s="1"/>
      <c r="R1188" s="1">
        <v>1667606.8072000002</v>
      </c>
      <c r="S1188" s="1">
        <v>5238140.2028000001</v>
      </c>
      <c r="T1188" s="1"/>
      <c r="U1188" s="1">
        <f t="shared" si="150"/>
        <v>6109.7600004648666</v>
      </c>
      <c r="V1188" s="1">
        <f t="shared" si="150"/>
        <v>6109.7600004648666</v>
      </c>
      <c r="W1188" s="8">
        <v>2021</v>
      </c>
      <c r="X1188" s="107"/>
      <c r="AD1188" s="28">
        <f>+'Прил 2 оконч'!E1188-'Приложение №1'!N1188</f>
        <v>0</v>
      </c>
    </row>
    <row r="1189" spans="1:30" ht="15" customHeight="1" x14ac:dyDescent="0.25">
      <c r="A1189" s="5">
        <f t="shared" si="148"/>
        <v>1162</v>
      </c>
      <c r="B1189" s="23">
        <f t="shared" si="149"/>
        <v>303</v>
      </c>
      <c r="C1189" s="3" t="s">
        <v>270</v>
      </c>
      <c r="D1189" s="3" t="s">
        <v>271</v>
      </c>
      <c r="E1189" s="6">
        <v>1982</v>
      </c>
      <c r="F1189" s="6">
        <v>1982</v>
      </c>
      <c r="G1189" s="6" t="s">
        <v>65</v>
      </c>
      <c r="H1189" s="6">
        <v>2</v>
      </c>
      <c r="I1189" s="6">
        <v>3</v>
      </c>
      <c r="J1189" s="29">
        <v>561.79999999999995</v>
      </c>
      <c r="K1189" s="29">
        <v>492.5</v>
      </c>
      <c r="L1189" s="29">
        <v>0</v>
      </c>
      <c r="M1189" s="7">
        <v>23</v>
      </c>
      <c r="N1189" s="1">
        <f t="shared" si="147"/>
        <v>2946366.48</v>
      </c>
      <c r="O1189" s="29"/>
      <c r="P1189" s="1">
        <v>2860211.2855773116</v>
      </c>
      <c r="Q1189" s="1"/>
      <c r="R1189" s="1">
        <v>28181.835000000003</v>
      </c>
      <c r="S1189" s="1">
        <v>57973.359422688329</v>
      </c>
      <c r="T1189" s="29"/>
      <c r="U1189" s="1">
        <f t="shared" si="150"/>
        <v>5982.470010152284</v>
      </c>
      <c r="V1189" s="1">
        <f t="shared" si="150"/>
        <v>5982.470010152284</v>
      </c>
      <c r="W1189" s="8">
        <v>2021</v>
      </c>
      <c r="X1189" s="107"/>
      <c r="AD1189" s="28">
        <f>+'Прил 2 оконч'!E1189-'Приложение №1'!N1189</f>
        <v>0</v>
      </c>
    </row>
    <row r="1190" spans="1:30" ht="15" customHeight="1" x14ac:dyDescent="0.25">
      <c r="A1190" s="5">
        <f t="shared" si="148"/>
        <v>1163</v>
      </c>
      <c r="B1190" s="23">
        <f t="shared" si="149"/>
        <v>304</v>
      </c>
      <c r="C1190" s="3" t="s">
        <v>270</v>
      </c>
      <c r="D1190" s="3" t="s">
        <v>994</v>
      </c>
      <c r="E1190" s="6">
        <v>1988</v>
      </c>
      <c r="F1190" s="6">
        <v>1988</v>
      </c>
      <c r="G1190" s="6" t="s">
        <v>50</v>
      </c>
      <c r="H1190" s="6">
        <v>5</v>
      </c>
      <c r="I1190" s="6">
        <v>4</v>
      </c>
      <c r="J1190" s="29">
        <v>4649.1000000000004</v>
      </c>
      <c r="K1190" s="29">
        <v>3386.7</v>
      </c>
      <c r="L1190" s="29">
        <v>892.8</v>
      </c>
      <c r="M1190" s="7">
        <v>156</v>
      </c>
      <c r="N1190" s="1">
        <f t="shared" si="147"/>
        <v>50851543.909999996</v>
      </c>
      <c r="O1190" s="29"/>
      <c r="P1190" s="1">
        <v>34117719.629999995</v>
      </c>
      <c r="Q1190" s="1"/>
      <c r="R1190" s="1">
        <v>2005182.7985999999</v>
      </c>
      <c r="S1190" s="1">
        <v>14728641.481399996</v>
      </c>
      <c r="T1190" s="1"/>
      <c r="U1190" s="1">
        <f t="shared" si="150"/>
        <v>11882.590001168361</v>
      </c>
      <c r="V1190" s="1">
        <f t="shared" si="150"/>
        <v>11882.590001168361</v>
      </c>
      <c r="W1190" s="8">
        <v>2021</v>
      </c>
      <c r="X1190" s="107"/>
      <c r="AD1190" s="28">
        <f>+'Прил 2 оконч'!E1190-'Приложение №1'!N1190</f>
        <v>0</v>
      </c>
    </row>
    <row r="1191" spans="1:30" ht="15" customHeight="1" x14ac:dyDescent="0.25">
      <c r="A1191" s="5">
        <f t="shared" si="148"/>
        <v>1164</v>
      </c>
      <c r="B1191" s="23">
        <f t="shared" si="149"/>
        <v>305</v>
      </c>
      <c r="C1191" s="3" t="s">
        <v>270</v>
      </c>
      <c r="D1191" s="3" t="s">
        <v>272</v>
      </c>
      <c r="E1191" s="6">
        <v>1983</v>
      </c>
      <c r="F1191" s="6">
        <v>1983</v>
      </c>
      <c r="G1191" s="6" t="s">
        <v>65</v>
      </c>
      <c r="H1191" s="6">
        <v>2</v>
      </c>
      <c r="I1191" s="6">
        <v>3</v>
      </c>
      <c r="J1191" s="29">
        <v>557.70000000000005</v>
      </c>
      <c r="K1191" s="29">
        <v>488.4</v>
      </c>
      <c r="L1191" s="29">
        <v>0</v>
      </c>
      <c r="M1191" s="7">
        <v>18</v>
      </c>
      <c r="N1191" s="1">
        <f t="shared" si="147"/>
        <v>2921838.3499999996</v>
      </c>
      <c r="O1191" s="29"/>
      <c r="P1191" s="1">
        <v>2836378.1951549593</v>
      </c>
      <c r="Q1191" s="1"/>
      <c r="R1191" s="1">
        <v>27947.224800000004</v>
      </c>
      <c r="S1191" s="1">
        <v>57512.930045040288</v>
      </c>
      <c r="T1191" s="29"/>
      <c r="U1191" s="1">
        <f t="shared" si="150"/>
        <v>5982.4700040950038</v>
      </c>
      <c r="V1191" s="1">
        <f t="shared" si="150"/>
        <v>5982.4700040950038</v>
      </c>
      <c r="W1191" s="8">
        <v>2021</v>
      </c>
      <c r="X1191" s="107"/>
      <c r="AD1191" s="28">
        <f>+'Прил 2 оконч'!E1191-'Приложение №1'!N1191</f>
        <v>0</v>
      </c>
    </row>
    <row r="1192" spans="1:30" ht="15" customHeight="1" x14ac:dyDescent="0.25">
      <c r="A1192" s="5">
        <f t="shared" si="148"/>
        <v>1165</v>
      </c>
      <c r="B1192" s="23">
        <f t="shared" si="149"/>
        <v>306</v>
      </c>
      <c r="C1192" s="3" t="s">
        <v>270</v>
      </c>
      <c r="D1192" s="3" t="s">
        <v>273</v>
      </c>
      <c r="E1192" s="6">
        <v>1981</v>
      </c>
      <c r="F1192" s="6">
        <v>1981</v>
      </c>
      <c r="G1192" s="6" t="s">
        <v>65</v>
      </c>
      <c r="H1192" s="6">
        <v>2</v>
      </c>
      <c r="I1192" s="6">
        <v>3</v>
      </c>
      <c r="J1192" s="29">
        <v>558.29999999999995</v>
      </c>
      <c r="K1192" s="29">
        <v>489</v>
      </c>
      <c r="L1192" s="29">
        <v>0</v>
      </c>
      <c r="M1192" s="7">
        <v>17</v>
      </c>
      <c r="N1192" s="1">
        <f t="shared" si="147"/>
        <v>2925427.83</v>
      </c>
      <c r="O1192" s="29"/>
      <c r="P1192" s="1">
        <v>2839865.960896817</v>
      </c>
      <c r="Q1192" s="1"/>
      <c r="R1192" s="1">
        <v>27981.557999999997</v>
      </c>
      <c r="S1192" s="1">
        <v>57580.311103183041</v>
      </c>
      <c r="T1192" s="29"/>
      <c r="U1192" s="1">
        <f t="shared" si="150"/>
        <v>5982.47</v>
      </c>
      <c r="V1192" s="1">
        <f t="shared" si="150"/>
        <v>5982.47</v>
      </c>
      <c r="W1192" s="8">
        <v>2021</v>
      </c>
      <c r="X1192" s="107"/>
      <c r="AD1192" s="28">
        <f>+'Прил 2 оконч'!E1192-'Приложение №1'!N1192</f>
        <v>0</v>
      </c>
    </row>
    <row r="1193" spans="1:30" ht="15" customHeight="1" x14ac:dyDescent="0.25">
      <c r="A1193" s="5">
        <f t="shared" si="148"/>
        <v>1166</v>
      </c>
      <c r="B1193" s="23">
        <f t="shared" si="149"/>
        <v>307</v>
      </c>
      <c r="C1193" s="3" t="s">
        <v>270</v>
      </c>
      <c r="D1193" s="3" t="s">
        <v>274</v>
      </c>
      <c r="E1193" s="6">
        <v>1983</v>
      </c>
      <c r="F1193" s="6">
        <v>1983</v>
      </c>
      <c r="G1193" s="6" t="s">
        <v>65</v>
      </c>
      <c r="H1193" s="6">
        <v>2</v>
      </c>
      <c r="I1193" s="6">
        <v>3</v>
      </c>
      <c r="J1193" s="29">
        <v>559.79999999999995</v>
      </c>
      <c r="K1193" s="29">
        <v>490.5</v>
      </c>
      <c r="L1193" s="29">
        <v>0</v>
      </c>
      <c r="M1193" s="7">
        <v>24</v>
      </c>
      <c r="N1193" s="1">
        <f t="shared" si="147"/>
        <v>2934401.54</v>
      </c>
      <c r="O1193" s="29"/>
      <c r="P1193" s="1">
        <v>2848585.3867182089</v>
      </c>
      <c r="Q1193" s="1"/>
      <c r="R1193" s="1">
        <v>28067.391000000003</v>
      </c>
      <c r="S1193" s="1">
        <v>57748.762281791132</v>
      </c>
      <c r="T1193" s="29"/>
      <c r="U1193" s="1">
        <f t="shared" si="150"/>
        <v>5982.4700101936796</v>
      </c>
      <c r="V1193" s="1">
        <f t="shared" si="150"/>
        <v>5982.4700101936796</v>
      </c>
      <c r="W1193" s="8">
        <v>2021</v>
      </c>
      <c r="X1193" s="107"/>
      <c r="AD1193" s="28">
        <f>+'Прил 2 оконч'!E1193-'Приложение №1'!N1193</f>
        <v>0</v>
      </c>
    </row>
    <row r="1194" spans="1:30" ht="15" customHeight="1" x14ac:dyDescent="0.25">
      <c r="A1194" s="5">
        <f t="shared" si="148"/>
        <v>1167</v>
      </c>
      <c r="B1194" s="23">
        <f t="shared" si="149"/>
        <v>308</v>
      </c>
      <c r="C1194" s="3" t="s">
        <v>270</v>
      </c>
      <c r="D1194" s="3" t="s">
        <v>275</v>
      </c>
      <c r="E1194" s="6">
        <v>1984</v>
      </c>
      <c r="F1194" s="6">
        <v>1984</v>
      </c>
      <c r="G1194" s="6" t="s">
        <v>65</v>
      </c>
      <c r="H1194" s="6">
        <v>2</v>
      </c>
      <c r="I1194" s="6">
        <v>3</v>
      </c>
      <c r="J1194" s="29">
        <v>562.20000000000005</v>
      </c>
      <c r="K1194" s="29">
        <v>492.9</v>
      </c>
      <c r="L1194" s="29">
        <v>0</v>
      </c>
      <c r="M1194" s="7">
        <v>13</v>
      </c>
      <c r="N1194" s="1">
        <f t="shared" si="147"/>
        <v>2948759.4699999993</v>
      </c>
      <c r="O1194" s="29"/>
      <c r="P1194" s="1">
        <v>2862536.4628138538</v>
      </c>
      <c r="Q1194" s="1"/>
      <c r="R1194" s="1">
        <v>28204.723799999996</v>
      </c>
      <c r="S1194" s="1">
        <v>58018.283386145529</v>
      </c>
      <c r="T1194" s="29"/>
      <c r="U1194" s="1">
        <f t="shared" si="150"/>
        <v>5982.4700142016627</v>
      </c>
      <c r="V1194" s="1">
        <f t="shared" si="150"/>
        <v>5982.4700142016627</v>
      </c>
      <c r="W1194" s="8">
        <v>2021</v>
      </c>
      <c r="X1194" s="107"/>
      <c r="AD1194" s="28">
        <f>+'Прил 2 оконч'!E1194-'Приложение №1'!N1194</f>
        <v>0</v>
      </c>
    </row>
    <row r="1195" spans="1:30" ht="15" customHeight="1" x14ac:dyDescent="0.25">
      <c r="A1195" s="5">
        <f t="shared" si="148"/>
        <v>1168</v>
      </c>
      <c r="B1195" s="23">
        <f t="shared" si="149"/>
        <v>309</v>
      </c>
      <c r="C1195" s="3" t="s">
        <v>270</v>
      </c>
      <c r="D1195" s="3" t="s">
        <v>995</v>
      </c>
      <c r="E1195" s="6">
        <v>1983</v>
      </c>
      <c r="F1195" s="6">
        <v>1997</v>
      </c>
      <c r="G1195" s="6" t="s">
        <v>65</v>
      </c>
      <c r="H1195" s="6">
        <v>2</v>
      </c>
      <c r="I1195" s="6">
        <v>3</v>
      </c>
      <c r="J1195" s="29">
        <v>614.29999999999995</v>
      </c>
      <c r="K1195" s="29">
        <v>488.9</v>
      </c>
      <c r="L1195" s="29">
        <v>0</v>
      </c>
      <c r="M1195" s="7">
        <v>28</v>
      </c>
      <c r="N1195" s="1">
        <f t="shared" si="147"/>
        <v>3707040.26</v>
      </c>
      <c r="O1195" s="29"/>
      <c r="P1195" s="1">
        <v>3524768.2299999995</v>
      </c>
      <c r="Q1195" s="1"/>
      <c r="R1195" s="1">
        <v>125225.1758</v>
      </c>
      <c r="S1195" s="1">
        <v>57046.854200000264</v>
      </c>
      <c r="T1195" s="29"/>
      <c r="U1195" s="1">
        <f t="shared" si="150"/>
        <v>7582.4100224994882</v>
      </c>
      <c r="V1195" s="1">
        <f t="shared" si="150"/>
        <v>7582.4100224994882</v>
      </c>
      <c r="W1195" s="8">
        <v>2021</v>
      </c>
      <c r="X1195" s="107"/>
      <c r="AD1195" s="28">
        <f>+'Прил 2 оконч'!E1195-'Приложение №1'!N1195</f>
        <v>0</v>
      </c>
    </row>
    <row r="1196" spans="1:30" ht="15" customHeight="1" x14ac:dyDescent="0.25">
      <c r="A1196" s="5">
        <f t="shared" si="148"/>
        <v>1169</v>
      </c>
      <c r="B1196" s="23">
        <f t="shared" si="149"/>
        <v>310</v>
      </c>
      <c r="C1196" s="3" t="s">
        <v>270</v>
      </c>
      <c r="D1196" s="3" t="s">
        <v>996</v>
      </c>
      <c r="E1196" s="6">
        <v>1982</v>
      </c>
      <c r="F1196" s="6">
        <v>1997</v>
      </c>
      <c r="G1196" s="6" t="s">
        <v>65</v>
      </c>
      <c r="H1196" s="6">
        <v>2</v>
      </c>
      <c r="I1196" s="6">
        <v>3</v>
      </c>
      <c r="J1196" s="29">
        <v>610.9</v>
      </c>
      <c r="K1196" s="29">
        <v>486.4</v>
      </c>
      <c r="L1196" s="29">
        <v>0</v>
      </c>
      <c r="M1196" s="7">
        <v>18</v>
      </c>
      <c r="N1196" s="1">
        <f t="shared" si="147"/>
        <v>3688084.2299999995</v>
      </c>
      <c r="O1196" s="29"/>
      <c r="P1196" s="1">
        <v>3532781.29</v>
      </c>
      <c r="Q1196" s="1"/>
      <c r="R1196" s="1">
        <v>98536.840800000005</v>
      </c>
      <c r="S1196" s="1">
        <v>56766.099199999473</v>
      </c>
      <c r="T1196" s="29"/>
      <c r="U1196" s="1">
        <f t="shared" si="150"/>
        <v>7582.4100123355256</v>
      </c>
      <c r="V1196" s="1">
        <f t="shared" si="150"/>
        <v>7582.4100123355256</v>
      </c>
      <c r="W1196" s="8">
        <v>2021</v>
      </c>
      <c r="X1196" s="107"/>
      <c r="AD1196" s="28">
        <f>+'Прил 2 оконч'!E1196-'Приложение №1'!N1196</f>
        <v>0</v>
      </c>
    </row>
    <row r="1197" spans="1:30" ht="15" customHeight="1" x14ac:dyDescent="0.25">
      <c r="A1197" s="5">
        <f t="shared" si="148"/>
        <v>1170</v>
      </c>
      <c r="B1197" s="23">
        <f t="shared" si="149"/>
        <v>311</v>
      </c>
      <c r="C1197" s="3" t="s">
        <v>270</v>
      </c>
      <c r="D1197" s="3" t="s">
        <v>997</v>
      </c>
      <c r="E1197" s="6">
        <v>1982</v>
      </c>
      <c r="F1197" s="6">
        <v>1998</v>
      </c>
      <c r="G1197" s="6" t="s">
        <v>65</v>
      </c>
      <c r="H1197" s="6">
        <v>2</v>
      </c>
      <c r="I1197" s="6">
        <v>3</v>
      </c>
      <c r="J1197" s="29">
        <v>612.6</v>
      </c>
      <c r="K1197" s="29">
        <v>487.2</v>
      </c>
      <c r="L1197" s="29">
        <v>0</v>
      </c>
      <c r="M1197" s="7">
        <v>36</v>
      </c>
      <c r="N1197" s="1">
        <f t="shared" si="147"/>
        <v>4339008.07</v>
      </c>
      <c r="O1197" s="29"/>
      <c r="P1197" s="1">
        <v>3892486.06</v>
      </c>
      <c r="Q1197" s="1"/>
      <c r="R1197" s="1">
        <v>118538.96840000001</v>
      </c>
      <c r="S1197" s="1">
        <v>327983.0416</v>
      </c>
      <c r="T1197" s="29"/>
      <c r="U1197" s="1">
        <f t="shared" si="150"/>
        <v>8906.0099958949104</v>
      </c>
      <c r="V1197" s="1">
        <f t="shared" si="150"/>
        <v>8906.0099958949104</v>
      </c>
      <c r="W1197" s="8">
        <v>2021</v>
      </c>
      <c r="X1197" s="107"/>
      <c r="AD1197" s="28">
        <f>+'Прил 2 оконч'!E1197-'Приложение №1'!N1197</f>
        <v>0</v>
      </c>
    </row>
    <row r="1198" spans="1:30" ht="15" customHeight="1" x14ac:dyDescent="0.25">
      <c r="A1198" s="5">
        <f t="shared" si="148"/>
        <v>1171</v>
      </c>
      <c r="B1198" s="23">
        <f t="shared" si="149"/>
        <v>312</v>
      </c>
      <c r="C1198" s="3" t="s">
        <v>270</v>
      </c>
      <c r="D1198" s="3" t="s">
        <v>998</v>
      </c>
      <c r="E1198" s="6">
        <v>1982</v>
      </c>
      <c r="F1198" s="6">
        <v>1997</v>
      </c>
      <c r="G1198" s="6" t="s">
        <v>65</v>
      </c>
      <c r="H1198" s="6">
        <v>2</v>
      </c>
      <c r="I1198" s="6">
        <v>3</v>
      </c>
      <c r="J1198" s="29">
        <v>613.5</v>
      </c>
      <c r="K1198" s="29">
        <v>488.1</v>
      </c>
      <c r="L1198" s="29">
        <v>0</v>
      </c>
      <c r="M1198" s="7">
        <v>27</v>
      </c>
      <c r="N1198" s="1">
        <f t="shared" si="147"/>
        <v>3700974.32</v>
      </c>
      <c r="O1198" s="29"/>
      <c r="P1198" s="1">
        <v>3535909.46</v>
      </c>
      <c r="Q1198" s="1"/>
      <c r="R1198" s="1">
        <v>108107.84820000001</v>
      </c>
      <c r="S1198" s="1">
        <v>56957.011799999862</v>
      </c>
      <c r="T1198" s="29"/>
      <c r="U1198" s="1">
        <f t="shared" si="150"/>
        <v>7582.4099979512384</v>
      </c>
      <c r="V1198" s="1">
        <f t="shared" si="150"/>
        <v>7582.4099979512384</v>
      </c>
      <c r="W1198" s="8">
        <v>2021</v>
      </c>
      <c r="X1198" s="107"/>
      <c r="AD1198" s="28">
        <f>+'Прил 2 оконч'!E1198-'Приложение №1'!N1198</f>
        <v>0</v>
      </c>
    </row>
    <row r="1199" spans="1:30" ht="15" customHeight="1" x14ac:dyDescent="0.25">
      <c r="A1199" s="5">
        <f t="shared" si="148"/>
        <v>1172</v>
      </c>
      <c r="B1199" s="23">
        <f t="shared" si="149"/>
        <v>313</v>
      </c>
      <c r="C1199" s="3" t="s">
        <v>270</v>
      </c>
      <c r="D1199" s="3" t="s">
        <v>999</v>
      </c>
      <c r="E1199" s="6">
        <v>1982</v>
      </c>
      <c r="F1199" s="6">
        <v>1997</v>
      </c>
      <c r="G1199" s="6" t="s">
        <v>65</v>
      </c>
      <c r="H1199" s="6">
        <v>2</v>
      </c>
      <c r="I1199" s="6">
        <v>3</v>
      </c>
      <c r="J1199" s="29">
        <v>612.6</v>
      </c>
      <c r="K1199" s="29">
        <v>487.2</v>
      </c>
      <c r="L1199" s="29">
        <v>0</v>
      </c>
      <c r="M1199" s="7">
        <v>23</v>
      </c>
      <c r="N1199" s="1">
        <f t="shared" si="147"/>
        <v>5394999.4500000002</v>
      </c>
      <c r="O1199" s="29"/>
      <c r="P1199" s="1">
        <v>5251661.3400000008</v>
      </c>
      <c r="Q1199" s="1"/>
      <c r="R1199" s="1">
        <v>87123.998400000011</v>
      </c>
      <c r="S1199" s="1">
        <v>56214.111599999393</v>
      </c>
      <c r="T1199" s="29"/>
      <c r="U1199" s="1">
        <f t="shared" si="150"/>
        <v>11073.47998768473</v>
      </c>
      <c r="V1199" s="1">
        <f t="shared" si="150"/>
        <v>11073.47998768473</v>
      </c>
      <c r="W1199" s="8">
        <v>2021</v>
      </c>
      <c r="X1199" s="107"/>
      <c r="AD1199" s="28">
        <f>+'Прил 2 оконч'!E1199-'Приложение №1'!N1199</f>
        <v>0</v>
      </c>
    </row>
    <row r="1200" spans="1:30" ht="15" customHeight="1" x14ac:dyDescent="0.25">
      <c r="A1200" s="5">
        <f t="shared" si="148"/>
        <v>1173</v>
      </c>
      <c r="B1200" s="23">
        <f t="shared" si="149"/>
        <v>314</v>
      </c>
      <c r="C1200" s="3" t="s">
        <v>270</v>
      </c>
      <c r="D1200" s="3" t="s">
        <v>1000</v>
      </c>
      <c r="E1200" s="6">
        <v>1982</v>
      </c>
      <c r="F1200" s="6">
        <v>1997</v>
      </c>
      <c r="G1200" s="6" t="s">
        <v>65</v>
      </c>
      <c r="H1200" s="6">
        <v>2</v>
      </c>
      <c r="I1200" s="6">
        <v>3</v>
      </c>
      <c r="J1200" s="29">
        <v>613</v>
      </c>
      <c r="K1200" s="29">
        <v>487.4</v>
      </c>
      <c r="L1200" s="29">
        <v>0</v>
      </c>
      <c r="M1200" s="7">
        <v>21</v>
      </c>
      <c r="N1200" s="1">
        <f t="shared" ref="N1200:N1260" si="151">SUM(O1200:T1200)</f>
        <v>5397214.1600000001</v>
      </c>
      <c r="O1200" s="29"/>
      <c r="P1200" s="1">
        <v>5230618.4399999995</v>
      </c>
      <c r="Q1200" s="1"/>
      <c r="R1200" s="1">
        <v>110359.15279999998</v>
      </c>
      <c r="S1200" s="1">
        <v>56236.567200000689</v>
      </c>
      <c r="T1200" s="29"/>
      <c r="U1200" s="1">
        <f t="shared" si="150"/>
        <v>11073.480016413625</v>
      </c>
      <c r="V1200" s="1">
        <f t="shared" si="150"/>
        <v>11073.480016413625</v>
      </c>
      <c r="W1200" s="8">
        <v>2021</v>
      </c>
      <c r="X1200" s="107"/>
      <c r="AD1200" s="28">
        <f>+'Прил 2 оконч'!E1200-'Приложение №1'!N1200</f>
        <v>0</v>
      </c>
    </row>
    <row r="1201" spans="1:30" ht="15" customHeight="1" x14ac:dyDescent="0.25">
      <c r="A1201" s="5">
        <f t="shared" si="148"/>
        <v>1174</v>
      </c>
      <c r="B1201" s="23">
        <f t="shared" si="149"/>
        <v>315</v>
      </c>
      <c r="C1201" s="3" t="s">
        <v>270</v>
      </c>
      <c r="D1201" s="3" t="s">
        <v>1001</v>
      </c>
      <c r="E1201" s="6">
        <v>1985</v>
      </c>
      <c r="F1201" s="6">
        <v>1985</v>
      </c>
      <c r="G1201" s="6" t="s">
        <v>50</v>
      </c>
      <c r="H1201" s="6">
        <v>5</v>
      </c>
      <c r="I1201" s="6">
        <v>1</v>
      </c>
      <c r="J1201" s="29">
        <v>3093.6</v>
      </c>
      <c r="K1201" s="29">
        <v>1863.4</v>
      </c>
      <c r="L1201" s="29">
        <v>562.9</v>
      </c>
      <c r="M1201" s="7">
        <v>98</v>
      </c>
      <c r="N1201" s="1">
        <f t="shared" si="151"/>
        <v>25777981.720000006</v>
      </c>
      <c r="O1201" s="29"/>
      <c r="P1201" s="1">
        <v>16424471.060000004</v>
      </c>
      <c r="Q1201" s="1"/>
      <c r="R1201" s="1">
        <v>841464.74439999997</v>
      </c>
      <c r="S1201" s="1">
        <v>8512045.9155999999</v>
      </c>
      <c r="T1201" s="1"/>
      <c r="U1201" s="1">
        <f t="shared" si="150"/>
        <v>10624.400000000001</v>
      </c>
      <c r="V1201" s="1">
        <f t="shared" si="150"/>
        <v>10624.400000000001</v>
      </c>
      <c r="W1201" s="8">
        <v>2021</v>
      </c>
      <c r="X1201" s="107"/>
      <c r="AD1201" s="28">
        <f>+'Прил 2 оконч'!E1201-'Приложение №1'!N1201</f>
        <v>0</v>
      </c>
    </row>
    <row r="1202" spans="1:30" ht="15" customHeight="1" x14ac:dyDescent="0.25">
      <c r="A1202" s="5">
        <f t="shared" si="148"/>
        <v>1175</v>
      </c>
      <c r="B1202" s="23">
        <f t="shared" si="149"/>
        <v>316</v>
      </c>
      <c r="C1202" s="3" t="s">
        <v>270</v>
      </c>
      <c r="D1202" s="3" t="s">
        <v>1002</v>
      </c>
      <c r="E1202" s="6">
        <v>1985</v>
      </c>
      <c r="F1202" s="6">
        <v>1985</v>
      </c>
      <c r="G1202" s="6" t="s">
        <v>50</v>
      </c>
      <c r="H1202" s="6">
        <v>5</v>
      </c>
      <c r="I1202" s="6">
        <v>1</v>
      </c>
      <c r="J1202" s="29">
        <v>3037</v>
      </c>
      <c r="K1202" s="29">
        <v>2291.1</v>
      </c>
      <c r="L1202" s="29">
        <v>116.6</v>
      </c>
      <c r="M1202" s="7">
        <v>125</v>
      </c>
      <c r="N1202" s="1">
        <f t="shared" si="151"/>
        <v>25580367.880000003</v>
      </c>
      <c r="O1202" s="29"/>
      <c r="P1202" s="1">
        <v>17520837.330000002</v>
      </c>
      <c r="Q1202" s="1"/>
      <c r="R1202" s="1">
        <v>871333.8726</v>
      </c>
      <c r="S1202" s="1">
        <v>7188196.6773999995</v>
      </c>
      <c r="T1202" s="1"/>
      <c r="U1202" s="1">
        <f t="shared" si="150"/>
        <v>10624.400000000001</v>
      </c>
      <c r="V1202" s="1">
        <f t="shared" si="150"/>
        <v>10624.400000000001</v>
      </c>
      <c r="W1202" s="8">
        <v>2021</v>
      </c>
      <c r="X1202" s="107"/>
      <c r="AD1202" s="28">
        <f>+'Прил 2 оконч'!E1202-'Приложение №1'!N1202</f>
        <v>0</v>
      </c>
    </row>
    <row r="1203" spans="1:30" ht="15" customHeight="1" x14ac:dyDescent="0.25">
      <c r="A1203" s="5">
        <f t="shared" si="148"/>
        <v>1176</v>
      </c>
      <c r="B1203" s="23">
        <f t="shared" si="149"/>
        <v>317</v>
      </c>
      <c r="C1203" s="3" t="s">
        <v>270</v>
      </c>
      <c r="D1203" s="3" t="s">
        <v>1003</v>
      </c>
      <c r="E1203" s="6">
        <v>1987</v>
      </c>
      <c r="F1203" s="6">
        <v>1987</v>
      </c>
      <c r="G1203" s="6" t="s">
        <v>50</v>
      </c>
      <c r="H1203" s="6">
        <v>5</v>
      </c>
      <c r="I1203" s="6">
        <v>1</v>
      </c>
      <c r="J1203" s="29">
        <v>2928.7</v>
      </c>
      <c r="K1203" s="29">
        <v>2372.6999999999998</v>
      </c>
      <c r="L1203" s="29">
        <v>0</v>
      </c>
      <c r="M1203" s="7">
        <v>125</v>
      </c>
      <c r="N1203" s="1">
        <f t="shared" si="151"/>
        <v>25208513.880000003</v>
      </c>
      <c r="O1203" s="29"/>
      <c r="P1203" s="1">
        <v>17636631.359999999</v>
      </c>
      <c r="Q1203" s="1"/>
      <c r="R1203" s="1">
        <v>815382.00139999995</v>
      </c>
      <c r="S1203" s="1">
        <v>6756500.5186000019</v>
      </c>
      <c r="T1203" s="1"/>
      <c r="U1203" s="1">
        <f t="shared" si="150"/>
        <v>10624.400000000001</v>
      </c>
      <c r="V1203" s="1">
        <f t="shared" si="150"/>
        <v>10624.400000000001</v>
      </c>
      <c r="W1203" s="8">
        <v>2021</v>
      </c>
      <c r="X1203" s="107"/>
      <c r="AD1203" s="28">
        <f>+'Прил 2 оконч'!E1203-'Приложение №1'!N1203</f>
        <v>0</v>
      </c>
    </row>
    <row r="1204" spans="1:30" ht="15" customHeight="1" x14ac:dyDescent="0.25">
      <c r="A1204" s="5">
        <f t="shared" si="148"/>
        <v>1177</v>
      </c>
      <c r="B1204" s="23">
        <f t="shared" si="149"/>
        <v>318</v>
      </c>
      <c r="C1204" s="3" t="s">
        <v>270</v>
      </c>
      <c r="D1204" s="3" t="s">
        <v>1004</v>
      </c>
      <c r="E1204" s="6">
        <v>1991</v>
      </c>
      <c r="F1204" s="6">
        <v>1996</v>
      </c>
      <c r="G1204" s="6" t="s">
        <v>62</v>
      </c>
      <c r="H1204" s="6">
        <v>5</v>
      </c>
      <c r="I1204" s="6">
        <v>3</v>
      </c>
      <c r="J1204" s="29">
        <v>3222.9</v>
      </c>
      <c r="K1204" s="29">
        <v>2802.8</v>
      </c>
      <c r="L1204" s="29">
        <v>71.8</v>
      </c>
      <c r="M1204" s="7">
        <v>93</v>
      </c>
      <c r="N1204" s="1">
        <f t="shared" si="151"/>
        <v>7968740.4605884599</v>
      </c>
      <c r="O1204" s="29"/>
      <c r="P1204" s="1">
        <v>5427820.5505884606</v>
      </c>
      <c r="Q1204" s="1"/>
      <c r="R1204" s="1">
        <v>1017394.5248</v>
      </c>
      <c r="S1204" s="1">
        <v>1523525.3851999997</v>
      </c>
      <c r="T1204" s="1"/>
      <c r="U1204" s="1">
        <f t="shared" si="150"/>
        <v>2772.1214988479992</v>
      </c>
      <c r="V1204" s="1">
        <f t="shared" si="150"/>
        <v>2772.1214988479992</v>
      </c>
      <c r="W1204" s="8">
        <v>2021</v>
      </c>
      <c r="X1204" s="107"/>
      <c r="AD1204" s="28">
        <f>+'Прил 2 оконч'!E1204-'Приложение №1'!N1204</f>
        <v>0</v>
      </c>
    </row>
    <row r="1205" spans="1:30" ht="15" customHeight="1" x14ac:dyDescent="0.25">
      <c r="A1205" s="5">
        <f t="shared" ref="A1205:A1264" si="152">+A1204+1</f>
        <v>1178</v>
      </c>
      <c r="B1205" s="23">
        <f t="shared" ref="B1205:B1264" si="153">+B1204+1</f>
        <v>319</v>
      </c>
      <c r="C1205" s="3" t="s">
        <v>270</v>
      </c>
      <c r="D1205" s="3" t="s">
        <v>1005</v>
      </c>
      <c r="E1205" s="6">
        <v>1987</v>
      </c>
      <c r="F1205" s="6">
        <v>1987</v>
      </c>
      <c r="G1205" s="6" t="s">
        <v>50</v>
      </c>
      <c r="H1205" s="6">
        <v>5</v>
      </c>
      <c r="I1205" s="6">
        <v>4</v>
      </c>
      <c r="J1205" s="29">
        <v>4692.8999999999996</v>
      </c>
      <c r="K1205" s="29">
        <v>4285.1000000000004</v>
      </c>
      <c r="L1205" s="29">
        <v>0</v>
      </c>
      <c r="M1205" s="7">
        <v>199</v>
      </c>
      <c r="N1205" s="1">
        <f t="shared" si="151"/>
        <v>26180932.579999998</v>
      </c>
      <c r="O1205" s="29"/>
      <c r="P1205" s="1">
        <v>19302793.789999999</v>
      </c>
      <c r="Q1205" s="1"/>
      <c r="R1205" s="1">
        <v>1638006.3181999999</v>
      </c>
      <c r="S1205" s="1">
        <v>5240132.4717999995</v>
      </c>
      <c r="T1205" s="1"/>
      <c r="U1205" s="1">
        <f t="shared" si="150"/>
        <v>6109.7600009334665</v>
      </c>
      <c r="V1205" s="1">
        <f t="shared" si="150"/>
        <v>6109.7600009334665</v>
      </c>
      <c r="W1205" s="8">
        <v>2021</v>
      </c>
      <c r="X1205" s="107"/>
      <c r="AD1205" s="28">
        <f>+'Прил 2 оконч'!E1205-'Приложение №1'!N1205</f>
        <v>0</v>
      </c>
    </row>
    <row r="1206" spans="1:30" ht="15" customHeight="1" x14ac:dyDescent="0.25">
      <c r="A1206" s="5">
        <f t="shared" si="152"/>
        <v>1179</v>
      </c>
      <c r="B1206" s="23">
        <f t="shared" si="153"/>
        <v>320</v>
      </c>
      <c r="C1206" s="3" t="s">
        <v>270</v>
      </c>
      <c r="D1206" s="3" t="s">
        <v>1006</v>
      </c>
      <c r="E1206" s="6">
        <v>1986</v>
      </c>
      <c r="F1206" s="6">
        <v>1986</v>
      </c>
      <c r="G1206" s="6" t="s">
        <v>50</v>
      </c>
      <c r="H1206" s="6">
        <v>5</v>
      </c>
      <c r="I1206" s="6">
        <v>4</v>
      </c>
      <c r="J1206" s="29">
        <v>4691.8999999999996</v>
      </c>
      <c r="K1206" s="29">
        <v>4285.1000000000004</v>
      </c>
      <c r="L1206" s="29">
        <v>37.200000000000003</v>
      </c>
      <c r="M1206" s="7">
        <v>195</v>
      </c>
      <c r="N1206" s="1">
        <f t="shared" si="151"/>
        <v>26408215.649999999</v>
      </c>
      <c r="O1206" s="29"/>
      <c r="P1206" s="1">
        <v>19470366.049999997</v>
      </c>
      <c r="Q1206" s="1"/>
      <c r="R1206" s="1">
        <v>1551101.379</v>
      </c>
      <c r="S1206" s="1">
        <v>5386748.2209999999</v>
      </c>
      <c r="T1206" s="1"/>
      <c r="U1206" s="1">
        <f t="shared" si="150"/>
        <v>6109.7600004627157</v>
      </c>
      <c r="V1206" s="1">
        <f t="shared" si="150"/>
        <v>6109.7600004627157</v>
      </c>
      <c r="W1206" s="8">
        <v>2021</v>
      </c>
      <c r="X1206" s="107"/>
      <c r="AD1206" s="28">
        <f>+'Прил 2 оконч'!E1206-'Приложение №1'!N1206</f>
        <v>0</v>
      </c>
    </row>
    <row r="1207" spans="1:30" ht="15" customHeight="1" x14ac:dyDescent="0.25">
      <c r="A1207" s="5">
        <f t="shared" si="152"/>
        <v>1180</v>
      </c>
      <c r="B1207" s="23">
        <f t="shared" si="153"/>
        <v>321</v>
      </c>
      <c r="C1207" s="3" t="s">
        <v>277</v>
      </c>
      <c r="D1207" s="3" t="s">
        <v>1007</v>
      </c>
      <c r="E1207" s="6">
        <v>1989</v>
      </c>
      <c r="F1207" s="6">
        <v>1989</v>
      </c>
      <c r="G1207" s="6" t="s">
        <v>65</v>
      </c>
      <c r="H1207" s="6">
        <v>2</v>
      </c>
      <c r="I1207" s="6">
        <v>2</v>
      </c>
      <c r="J1207" s="29">
        <v>945.7</v>
      </c>
      <c r="K1207" s="29">
        <v>844.96</v>
      </c>
      <c r="L1207" s="29">
        <v>0</v>
      </c>
      <c r="M1207" s="7">
        <v>31</v>
      </c>
      <c r="N1207" s="1">
        <f t="shared" si="151"/>
        <v>5090562.92</v>
      </c>
      <c r="O1207" s="29"/>
      <c r="P1207" s="1">
        <v>4334044.4700000007</v>
      </c>
      <c r="Q1207" s="1"/>
      <c r="R1207" s="1">
        <v>187691.38111999998</v>
      </c>
      <c r="S1207" s="1">
        <v>568827.06887999969</v>
      </c>
      <c r="T1207" s="29"/>
      <c r="U1207" s="1">
        <f t="shared" si="150"/>
        <v>6024.620005680742</v>
      </c>
      <c r="V1207" s="1">
        <f t="shared" si="150"/>
        <v>6024.620005680742</v>
      </c>
      <c r="W1207" s="8">
        <v>2021</v>
      </c>
      <c r="X1207" s="107"/>
      <c r="AD1207" s="28">
        <f>+'Прил 2 оконч'!E1207-'Приложение №1'!N1207</f>
        <v>0</v>
      </c>
    </row>
    <row r="1208" spans="1:30" ht="15" customHeight="1" x14ac:dyDescent="0.25">
      <c r="A1208" s="5">
        <f t="shared" si="152"/>
        <v>1181</v>
      </c>
      <c r="B1208" s="23">
        <f t="shared" si="153"/>
        <v>322</v>
      </c>
      <c r="C1208" s="3" t="s">
        <v>277</v>
      </c>
      <c r="D1208" s="3" t="s">
        <v>1008</v>
      </c>
      <c r="E1208" s="6">
        <v>1984</v>
      </c>
      <c r="F1208" s="6">
        <v>1984</v>
      </c>
      <c r="G1208" s="6" t="s">
        <v>65</v>
      </c>
      <c r="H1208" s="6">
        <v>2</v>
      </c>
      <c r="I1208" s="6">
        <v>3</v>
      </c>
      <c r="J1208" s="29">
        <v>1268.5999999999999</v>
      </c>
      <c r="K1208" s="29">
        <v>1129.7</v>
      </c>
      <c r="L1208" s="29">
        <v>0</v>
      </c>
      <c r="M1208" s="7">
        <v>45</v>
      </c>
      <c r="N1208" s="1">
        <f t="shared" si="151"/>
        <v>10251146.339999998</v>
      </c>
      <c r="O1208" s="29"/>
      <c r="P1208" s="1">
        <v>9242721.6399999987</v>
      </c>
      <c r="Q1208" s="1"/>
      <c r="R1208" s="1">
        <v>247910.66340000002</v>
      </c>
      <c r="S1208" s="1">
        <v>760514.03659999929</v>
      </c>
      <c r="T1208" s="29"/>
      <c r="U1208" s="1">
        <f t="shared" si="150"/>
        <v>9074.2200053111428</v>
      </c>
      <c r="V1208" s="1">
        <f t="shared" si="150"/>
        <v>9074.2200053111428</v>
      </c>
      <c r="W1208" s="8">
        <v>2021</v>
      </c>
      <c r="X1208" s="107"/>
      <c r="AD1208" s="28">
        <f>+'Прил 2 оконч'!E1208-'Приложение №1'!N1208</f>
        <v>0</v>
      </c>
    </row>
    <row r="1209" spans="1:30" ht="15" customHeight="1" x14ac:dyDescent="0.25">
      <c r="A1209" s="5">
        <f t="shared" si="152"/>
        <v>1182</v>
      </c>
      <c r="B1209" s="23">
        <f t="shared" si="153"/>
        <v>323</v>
      </c>
      <c r="C1209" s="3" t="s">
        <v>277</v>
      </c>
      <c r="D1209" s="3" t="s">
        <v>1009</v>
      </c>
      <c r="E1209" s="6">
        <v>1984</v>
      </c>
      <c r="F1209" s="6">
        <v>1984</v>
      </c>
      <c r="G1209" s="6" t="s">
        <v>65</v>
      </c>
      <c r="H1209" s="6">
        <v>2</v>
      </c>
      <c r="I1209" s="6">
        <v>3</v>
      </c>
      <c r="J1209" s="29">
        <v>524.1</v>
      </c>
      <c r="K1209" s="29">
        <v>486.6</v>
      </c>
      <c r="L1209" s="29">
        <v>0</v>
      </c>
      <c r="M1209" s="7">
        <v>17</v>
      </c>
      <c r="N1209" s="1">
        <f t="shared" si="151"/>
        <v>4415515.4499999993</v>
      </c>
      <c r="O1209" s="29"/>
      <c r="P1209" s="1">
        <v>3962801.4899999993</v>
      </c>
      <c r="Q1209" s="1"/>
      <c r="R1209" s="1">
        <v>125134.8352</v>
      </c>
      <c r="S1209" s="1">
        <v>327579.12479999999</v>
      </c>
      <c r="T1209" s="29"/>
      <c r="U1209" s="1">
        <f t="shared" si="150"/>
        <v>9074.2199958898454</v>
      </c>
      <c r="V1209" s="1">
        <f t="shared" si="150"/>
        <v>9074.2199958898454</v>
      </c>
      <c r="W1209" s="8">
        <v>2021</v>
      </c>
      <c r="X1209" s="107"/>
      <c r="AD1209" s="28">
        <f>+'Прил 2 оконч'!E1209-'Приложение №1'!N1209</f>
        <v>0</v>
      </c>
    </row>
    <row r="1210" spans="1:30" ht="15" customHeight="1" x14ac:dyDescent="0.25">
      <c r="A1210" s="5">
        <f t="shared" si="152"/>
        <v>1183</v>
      </c>
      <c r="B1210" s="23">
        <f t="shared" si="153"/>
        <v>324</v>
      </c>
      <c r="C1210" s="3" t="s">
        <v>277</v>
      </c>
      <c r="D1210" s="3" t="s">
        <v>1010</v>
      </c>
      <c r="E1210" s="6">
        <v>1984</v>
      </c>
      <c r="F1210" s="6">
        <v>1984</v>
      </c>
      <c r="G1210" s="6" t="s">
        <v>65</v>
      </c>
      <c r="H1210" s="6">
        <v>2</v>
      </c>
      <c r="I1210" s="6">
        <v>3</v>
      </c>
      <c r="J1210" s="29">
        <v>529.1</v>
      </c>
      <c r="K1210" s="29">
        <v>490.5</v>
      </c>
      <c r="L1210" s="29">
        <v>0</v>
      </c>
      <c r="M1210" s="7">
        <v>20</v>
      </c>
      <c r="N1210" s="1">
        <f t="shared" si="151"/>
        <v>4450904.9200000009</v>
      </c>
      <c r="O1210" s="29"/>
      <c r="P1210" s="1">
        <v>4006045.2700000009</v>
      </c>
      <c r="Q1210" s="1"/>
      <c r="R1210" s="1">
        <v>114655.05100000001</v>
      </c>
      <c r="S1210" s="1">
        <v>330204.59899999993</v>
      </c>
      <c r="T1210" s="29"/>
      <c r="U1210" s="1">
        <f t="shared" si="150"/>
        <v>9074.2200203873617</v>
      </c>
      <c r="V1210" s="1">
        <f t="shared" si="150"/>
        <v>9074.2200203873617</v>
      </c>
      <c r="W1210" s="8">
        <v>2021</v>
      </c>
      <c r="X1210" s="107"/>
      <c r="AD1210" s="28">
        <f>+'Прил 2 оконч'!E1210-'Приложение №1'!N1210</f>
        <v>0</v>
      </c>
    </row>
    <row r="1211" spans="1:30" ht="15" customHeight="1" x14ac:dyDescent="0.25">
      <c r="A1211" s="5">
        <f t="shared" si="152"/>
        <v>1184</v>
      </c>
      <c r="B1211" s="23">
        <f t="shared" si="153"/>
        <v>325</v>
      </c>
      <c r="C1211" s="3" t="s">
        <v>277</v>
      </c>
      <c r="D1211" s="3" t="s">
        <v>1011</v>
      </c>
      <c r="E1211" s="6">
        <v>1984</v>
      </c>
      <c r="F1211" s="6">
        <v>1984</v>
      </c>
      <c r="G1211" s="6" t="s">
        <v>65</v>
      </c>
      <c r="H1211" s="6">
        <v>2</v>
      </c>
      <c r="I1211" s="6">
        <v>3</v>
      </c>
      <c r="J1211" s="29">
        <v>1136.0999999999999</v>
      </c>
      <c r="K1211" s="29">
        <v>999</v>
      </c>
      <c r="L1211" s="29">
        <v>0</v>
      </c>
      <c r="M1211" s="7">
        <v>23</v>
      </c>
      <c r="N1211" s="1">
        <f t="shared" si="151"/>
        <v>9065145.7800000012</v>
      </c>
      <c r="O1211" s="29"/>
      <c r="P1211" s="1">
        <v>8126823.79</v>
      </c>
      <c r="Q1211" s="1"/>
      <c r="R1211" s="1">
        <v>265795.18800000002</v>
      </c>
      <c r="S1211" s="1">
        <v>672526.80200000014</v>
      </c>
      <c r="T1211" s="29"/>
      <c r="U1211" s="1">
        <f t="shared" si="150"/>
        <v>9074.2200000000012</v>
      </c>
      <c r="V1211" s="1">
        <f t="shared" si="150"/>
        <v>9074.2200000000012</v>
      </c>
      <c r="W1211" s="8">
        <v>2021</v>
      </c>
      <c r="X1211" s="107"/>
      <c r="AD1211" s="28">
        <f>+'Прил 2 оконч'!E1211-'Приложение №1'!N1211</f>
        <v>0</v>
      </c>
    </row>
    <row r="1212" spans="1:30" ht="15" customHeight="1" x14ac:dyDescent="0.25">
      <c r="A1212" s="5">
        <f t="shared" si="152"/>
        <v>1185</v>
      </c>
      <c r="B1212" s="23">
        <f t="shared" si="153"/>
        <v>326</v>
      </c>
      <c r="C1212" s="3" t="s">
        <v>277</v>
      </c>
      <c r="D1212" s="3" t="s">
        <v>279</v>
      </c>
      <c r="E1212" s="6">
        <v>1984</v>
      </c>
      <c r="F1212" s="6">
        <v>1984</v>
      </c>
      <c r="G1212" s="6" t="s">
        <v>65</v>
      </c>
      <c r="H1212" s="6">
        <v>2</v>
      </c>
      <c r="I1212" s="6">
        <v>3</v>
      </c>
      <c r="J1212" s="29">
        <v>1124.3</v>
      </c>
      <c r="K1212" s="29">
        <v>1035.5999999999999</v>
      </c>
      <c r="L1212" s="29">
        <v>0</v>
      </c>
      <c r="M1212" s="7">
        <v>41</v>
      </c>
      <c r="N1212" s="1">
        <f t="shared" si="151"/>
        <v>5781910.1399999997</v>
      </c>
      <c r="O1212" s="29"/>
      <c r="P1212" s="1">
        <v>5025485.1199999992</v>
      </c>
      <c r="Q1212" s="1"/>
      <c r="R1212" s="1">
        <v>59259.10319999999</v>
      </c>
      <c r="S1212" s="1">
        <v>697165.91680000047</v>
      </c>
      <c r="T1212" s="29"/>
      <c r="U1212" s="1">
        <f t="shared" ref="U1212:V1257" si="154">$N1212/($K1212+$L1212)</f>
        <v>5583.1500000000005</v>
      </c>
      <c r="V1212" s="1">
        <f t="shared" si="154"/>
        <v>5583.1500000000005</v>
      </c>
      <c r="W1212" s="8">
        <v>2021</v>
      </c>
      <c r="X1212" s="107"/>
      <c r="AD1212" s="28">
        <f>+'Прил 2 оконч'!E1212-'Приложение №1'!N1212</f>
        <v>0</v>
      </c>
    </row>
    <row r="1213" spans="1:30" ht="15" customHeight="1" x14ac:dyDescent="0.25">
      <c r="A1213" s="5">
        <f t="shared" si="152"/>
        <v>1186</v>
      </c>
      <c r="B1213" s="23">
        <f t="shared" si="153"/>
        <v>327</v>
      </c>
      <c r="C1213" s="3" t="s">
        <v>277</v>
      </c>
      <c r="D1213" s="3" t="s">
        <v>1012</v>
      </c>
      <c r="E1213" s="6">
        <v>1984</v>
      </c>
      <c r="F1213" s="6">
        <v>1984</v>
      </c>
      <c r="G1213" s="6" t="s">
        <v>65</v>
      </c>
      <c r="H1213" s="6">
        <v>2</v>
      </c>
      <c r="I1213" s="6">
        <v>3</v>
      </c>
      <c r="J1213" s="29">
        <v>1159</v>
      </c>
      <c r="K1213" s="29">
        <v>1066.9000000000001</v>
      </c>
      <c r="L1213" s="29">
        <v>0</v>
      </c>
      <c r="M1213" s="7">
        <v>24</v>
      </c>
      <c r="N1213" s="1">
        <f t="shared" si="151"/>
        <v>9681285.3200000003</v>
      </c>
      <c r="O1213" s="29"/>
      <c r="P1213" s="1">
        <v>8686195.6599999983</v>
      </c>
      <c r="Q1213" s="1"/>
      <c r="R1213" s="1">
        <v>276852.58179999999</v>
      </c>
      <c r="S1213" s="1">
        <v>718237.07820000104</v>
      </c>
      <c r="T1213" s="29"/>
      <c r="U1213" s="1">
        <f t="shared" si="154"/>
        <v>9074.2200018745898</v>
      </c>
      <c r="V1213" s="1">
        <f t="shared" si="154"/>
        <v>9074.2200018745898</v>
      </c>
      <c r="W1213" s="8">
        <v>2021</v>
      </c>
      <c r="X1213" s="107"/>
      <c r="AD1213" s="28">
        <f>+'Прил 2 оконч'!E1213-'Приложение №1'!N1213</f>
        <v>0</v>
      </c>
    </row>
    <row r="1214" spans="1:30" ht="15" customHeight="1" x14ac:dyDescent="0.25">
      <c r="A1214" s="5">
        <f t="shared" si="152"/>
        <v>1187</v>
      </c>
      <c r="B1214" s="23">
        <f t="shared" si="153"/>
        <v>328</v>
      </c>
      <c r="C1214" s="3" t="s">
        <v>277</v>
      </c>
      <c r="D1214" s="3" t="s">
        <v>1013</v>
      </c>
      <c r="E1214" s="6">
        <v>1995</v>
      </c>
      <c r="F1214" s="6">
        <v>2009</v>
      </c>
      <c r="G1214" s="6" t="s">
        <v>50</v>
      </c>
      <c r="H1214" s="6">
        <v>5</v>
      </c>
      <c r="I1214" s="6">
        <v>2</v>
      </c>
      <c r="J1214" s="29">
        <v>2134.1999999999998</v>
      </c>
      <c r="K1214" s="29">
        <v>1906.4</v>
      </c>
      <c r="L1214" s="29">
        <v>0</v>
      </c>
      <c r="M1214" s="7">
        <v>75</v>
      </c>
      <c r="N1214" s="1">
        <f t="shared" si="151"/>
        <v>11647646.460000001</v>
      </c>
      <c r="O1214" s="29"/>
      <c r="P1214" s="1">
        <v>8587628.3100000005</v>
      </c>
      <c r="Q1214" s="1"/>
      <c r="R1214" s="1">
        <v>687234.60479999997</v>
      </c>
      <c r="S1214" s="1">
        <v>2372783.5452000001</v>
      </c>
      <c r="T1214" s="1"/>
      <c r="U1214" s="1">
        <f t="shared" si="154"/>
        <v>6109.759997901805</v>
      </c>
      <c r="V1214" s="1">
        <f t="shared" si="154"/>
        <v>6109.759997901805</v>
      </c>
      <c r="W1214" s="8">
        <v>2021</v>
      </c>
      <c r="X1214" s="107"/>
      <c r="AD1214" s="28">
        <f>+'Прил 2 оконч'!E1214-'Приложение №1'!N1214</f>
        <v>0</v>
      </c>
    </row>
    <row r="1215" spans="1:30" ht="15" customHeight="1" x14ac:dyDescent="0.25">
      <c r="A1215" s="5">
        <f t="shared" si="152"/>
        <v>1188</v>
      </c>
      <c r="B1215" s="23">
        <f t="shared" si="153"/>
        <v>329</v>
      </c>
      <c r="C1215" s="3" t="s">
        <v>277</v>
      </c>
      <c r="D1215" s="3" t="s">
        <v>283</v>
      </c>
      <c r="E1215" s="6">
        <v>1982</v>
      </c>
      <c r="F1215" s="6">
        <v>1982</v>
      </c>
      <c r="G1215" s="6" t="s">
        <v>65</v>
      </c>
      <c r="H1215" s="6">
        <v>2</v>
      </c>
      <c r="I1215" s="6">
        <v>3</v>
      </c>
      <c r="J1215" s="29">
        <v>805.8</v>
      </c>
      <c r="K1215" s="29">
        <v>720.4</v>
      </c>
      <c r="L1215" s="29">
        <v>0</v>
      </c>
      <c r="M1215" s="7">
        <v>30</v>
      </c>
      <c r="N1215" s="1">
        <f t="shared" si="151"/>
        <v>4340136.25</v>
      </c>
      <c r="O1215" s="29"/>
      <c r="P1215" s="1">
        <v>3813940.2400608752</v>
      </c>
      <c r="Q1215" s="1"/>
      <c r="R1215" s="1">
        <v>41222.728799999997</v>
      </c>
      <c r="S1215" s="1">
        <v>484973.28113912483</v>
      </c>
      <c r="T1215" s="29"/>
      <c r="U1215" s="1">
        <f t="shared" si="154"/>
        <v>6024.6200027762352</v>
      </c>
      <c r="V1215" s="1">
        <f t="shared" si="154"/>
        <v>6024.6200027762352</v>
      </c>
      <c r="W1215" s="8">
        <v>2021</v>
      </c>
      <c r="X1215" s="107"/>
      <c r="AD1215" s="28">
        <f>+'Прил 2 оконч'!E1215-'Приложение №1'!N1215</f>
        <v>0</v>
      </c>
    </row>
    <row r="1216" spans="1:30" ht="15" customHeight="1" x14ac:dyDescent="0.25">
      <c r="A1216" s="5">
        <f t="shared" si="152"/>
        <v>1189</v>
      </c>
      <c r="B1216" s="23">
        <f t="shared" si="153"/>
        <v>330</v>
      </c>
      <c r="C1216" s="3" t="s">
        <v>1254</v>
      </c>
      <c r="D1216" s="3" t="s">
        <v>1255</v>
      </c>
      <c r="E1216" s="6">
        <v>1994</v>
      </c>
      <c r="F1216" s="6">
        <v>1994</v>
      </c>
      <c r="G1216" s="6" t="s">
        <v>50</v>
      </c>
      <c r="H1216" s="6">
        <v>2</v>
      </c>
      <c r="I1216" s="6">
        <v>2</v>
      </c>
      <c r="J1216" s="29">
        <v>1089.5</v>
      </c>
      <c r="K1216" s="29">
        <v>974.3</v>
      </c>
      <c r="L1216" s="29">
        <v>0</v>
      </c>
      <c r="M1216" s="7">
        <v>43</v>
      </c>
      <c r="N1216" s="1">
        <f t="shared" si="151"/>
        <v>593748.16</v>
      </c>
      <c r="O1216" s="29"/>
      <c r="P1216" s="1">
        <v>338876.07000000007</v>
      </c>
      <c r="Q1216" s="1"/>
      <c r="R1216" s="1">
        <v>254872.09</v>
      </c>
      <c r="S1216" s="1">
        <v>0</v>
      </c>
      <c r="T1216" s="1"/>
      <c r="U1216" s="1">
        <f t="shared" si="154"/>
        <v>609.40999692086632</v>
      </c>
      <c r="V1216" s="1">
        <f t="shared" si="154"/>
        <v>609.40999692086632</v>
      </c>
      <c r="W1216" s="8">
        <v>2021</v>
      </c>
      <c r="X1216" s="107"/>
      <c r="AD1216" s="28">
        <f>+'Прил 2 оконч'!E1216-'Приложение №1'!N1216</f>
        <v>0</v>
      </c>
    </row>
    <row r="1217" spans="1:30" ht="15" customHeight="1" x14ac:dyDescent="0.25">
      <c r="A1217" s="5">
        <f t="shared" si="152"/>
        <v>1190</v>
      </c>
      <c r="B1217" s="23">
        <f t="shared" si="153"/>
        <v>331</v>
      </c>
      <c r="C1217" s="3" t="s">
        <v>665</v>
      </c>
      <c r="D1217" s="3" t="s">
        <v>1014</v>
      </c>
      <c r="E1217" s="6">
        <v>1989</v>
      </c>
      <c r="F1217" s="6">
        <v>2013</v>
      </c>
      <c r="G1217" s="6" t="s">
        <v>50</v>
      </c>
      <c r="H1217" s="6">
        <v>5</v>
      </c>
      <c r="I1217" s="6">
        <v>3</v>
      </c>
      <c r="J1217" s="29">
        <v>2867.1</v>
      </c>
      <c r="K1217" s="29">
        <v>2867.1</v>
      </c>
      <c r="L1217" s="29">
        <v>0</v>
      </c>
      <c r="M1217" s="7">
        <v>82</v>
      </c>
      <c r="N1217" s="1">
        <f t="shared" si="151"/>
        <v>8541004.8900000006</v>
      </c>
      <c r="O1217" s="29"/>
      <c r="P1217" s="1">
        <v>4424235.6400000015</v>
      </c>
      <c r="Q1217" s="1"/>
      <c r="R1217" s="1">
        <v>865987.05219999992</v>
      </c>
      <c r="S1217" s="1">
        <v>3250782.1977999997</v>
      </c>
      <c r="T1217" s="1"/>
      <c r="U1217" s="1">
        <f t="shared" si="154"/>
        <v>2978.9700010463539</v>
      </c>
      <c r="V1217" s="1">
        <f t="shared" si="154"/>
        <v>2978.9700010463539</v>
      </c>
      <c r="W1217" s="8">
        <v>2021</v>
      </c>
      <c r="X1217" s="107"/>
      <c r="AD1217" s="28">
        <f>+'Прил 2 оконч'!E1217-'Приложение №1'!N1217</f>
        <v>0</v>
      </c>
    </row>
    <row r="1218" spans="1:30" ht="15" customHeight="1" x14ac:dyDescent="0.25">
      <c r="A1218" s="5">
        <f t="shared" si="152"/>
        <v>1191</v>
      </c>
      <c r="B1218" s="23">
        <f t="shared" si="153"/>
        <v>332</v>
      </c>
      <c r="C1218" s="3" t="s">
        <v>665</v>
      </c>
      <c r="D1218" s="3" t="s">
        <v>1015</v>
      </c>
      <c r="E1218" s="6">
        <v>1979</v>
      </c>
      <c r="F1218" s="6">
        <v>2013</v>
      </c>
      <c r="G1218" s="6" t="s">
        <v>50</v>
      </c>
      <c r="H1218" s="6">
        <v>4</v>
      </c>
      <c r="I1218" s="6">
        <v>2</v>
      </c>
      <c r="J1218" s="29">
        <v>1242.18</v>
      </c>
      <c r="K1218" s="29">
        <v>1242.18</v>
      </c>
      <c r="L1218" s="29">
        <v>0</v>
      </c>
      <c r="M1218" s="7">
        <v>47</v>
      </c>
      <c r="N1218" s="1">
        <f t="shared" si="151"/>
        <v>28614187.700000003</v>
      </c>
      <c r="O1218" s="29"/>
      <c r="P1218" s="1">
        <v>24802007.230000004</v>
      </c>
      <c r="Q1218" s="1"/>
      <c r="R1218" s="1">
        <v>446256.01676000003</v>
      </c>
      <c r="S1218" s="1">
        <v>3365924.4532399997</v>
      </c>
      <c r="T1218" s="1"/>
      <c r="U1218" s="1">
        <f t="shared" si="154"/>
        <v>23035.4599977459</v>
      </c>
      <c r="V1218" s="1">
        <f t="shared" si="154"/>
        <v>23035.4599977459</v>
      </c>
      <c r="W1218" s="8">
        <v>2021</v>
      </c>
      <c r="X1218" s="107"/>
      <c r="AD1218" s="28">
        <f>+'Прил 2 оконч'!E1218-'Приложение №1'!N1218</f>
        <v>0</v>
      </c>
    </row>
    <row r="1219" spans="1:30" ht="15" customHeight="1" x14ac:dyDescent="0.25">
      <c r="A1219" s="5">
        <f t="shared" si="152"/>
        <v>1192</v>
      </c>
      <c r="B1219" s="23">
        <f t="shared" si="153"/>
        <v>333</v>
      </c>
      <c r="C1219" s="3" t="s">
        <v>665</v>
      </c>
      <c r="D1219" s="3" t="s">
        <v>1016</v>
      </c>
      <c r="E1219" s="6">
        <v>1975</v>
      </c>
      <c r="F1219" s="6">
        <v>2010</v>
      </c>
      <c r="G1219" s="6" t="s">
        <v>50</v>
      </c>
      <c r="H1219" s="6">
        <v>4</v>
      </c>
      <c r="I1219" s="6">
        <v>2</v>
      </c>
      <c r="J1219" s="29">
        <v>1270</v>
      </c>
      <c r="K1219" s="29">
        <v>1279</v>
      </c>
      <c r="L1219" s="29">
        <v>0</v>
      </c>
      <c r="M1219" s="7">
        <v>39</v>
      </c>
      <c r="N1219" s="1">
        <f t="shared" si="151"/>
        <v>29462353.34</v>
      </c>
      <c r="O1219" s="29"/>
      <c r="P1219" s="1">
        <v>25520738.699999999</v>
      </c>
      <c r="Q1219" s="1"/>
      <c r="R1219" s="1">
        <v>472211.29800000001</v>
      </c>
      <c r="S1219" s="1">
        <v>3469403.3419999997</v>
      </c>
      <c r="T1219" s="1"/>
      <c r="U1219" s="1">
        <f t="shared" si="154"/>
        <v>23035.46</v>
      </c>
      <c r="V1219" s="1">
        <f t="shared" si="154"/>
        <v>23035.46</v>
      </c>
      <c r="W1219" s="8">
        <v>2021</v>
      </c>
      <c r="X1219" s="107"/>
      <c r="AD1219" s="28">
        <f>+'Прил 2 оконч'!E1219-'Приложение №1'!N1219</f>
        <v>0</v>
      </c>
    </row>
    <row r="1220" spans="1:30" ht="15" customHeight="1" x14ac:dyDescent="0.25">
      <c r="A1220" s="5">
        <f t="shared" si="152"/>
        <v>1193</v>
      </c>
      <c r="B1220" s="23">
        <f t="shared" si="153"/>
        <v>334</v>
      </c>
      <c r="C1220" s="3" t="s">
        <v>665</v>
      </c>
      <c r="D1220" s="3" t="s">
        <v>667</v>
      </c>
      <c r="E1220" s="6">
        <v>1979</v>
      </c>
      <c r="F1220" s="6">
        <v>1979</v>
      </c>
      <c r="G1220" s="6" t="s">
        <v>50</v>
      </c>
      <c r="H1220" s="6">
        <v>4</v>
      </c>
      <c r="I1220" s="6">
        <v>2</v>
      </c>
      <c r="J1220" s="29">
        <v>1245</v>
      </c>
      <c r="K1220" s="29">
        <v>1245</v>
      </c>
      <c r="L1220" s="29">
        <v>0</v>
      </c>
      <c r="M1220" s="7">
        <v>44</v>
      </c>
      <c r="N1220" s="1">
        <f t="shared" si="151"/>
        <v>24970330.050000004</v>
      </c>
      <c r="O1220" s="29"/>
      <c r="P1220" s="1">
        <v>21362188.960000005</v>
      </c>
      <c r="Q1220" s="1"/>
      <c r="R1220" s="1">
        <v>100449.09000000001</v>
      </c>
      <c r="S1220" s="1">
        <v>3507691.9999999995</v>
      </c>
      <c r="T1220" s="1"/>
      <c r="U1220" s="1">
        <f t="shared" si="154"/>
        <v>20056.490000000005</v>
      </c>
      <c r="V1220" s="1">
        <f t="shared" si="154"/>
        <v>20056.490000000005</v>
      </c>
      <c r="W1220" s="8">
        <v>2021</v>
      </c>
      <c r="X1220" s="107"/>
      <c r="AD1220" s="28">
        <f>+'Прил 2 оконч'!E1220-'Приложение №1'!N1220</f>
        <v>0</v>
      </c>
    </row>
    <row r="1221" spans="1:30" ht="15" customHeight="1" x14ac:dyDescent="0.25">
      <c r="A1221" s="5">
        <f t="shared" si="152"/>
        <v>1194</v>
      </c>
      <c r="B1221" s="23">
        <f t="shared" si="153"/>
        <v>335</v>
      </c>
      <c r="C1221" s="3" t="s">
        <v>294</v>
      </c>
      <c r="D1221" s="3" t="s">
        <v>1017</v>
      </c>
      <c r="E1221" s="6">
        <v>1977</v>
      </c>
      <c r="F1221" s="6">
        <v>2013</v>
      </c>
      <c r="G1221" s="6" t="s">
        <v>65</v>
      </c>
      <c r="H1221" s="6">
        <v>2</v>
      </c>
      <c r="I1221" s="6">
        <v>2</v>
      </c>
      <c r="J1221" s="29">
        <v>524.20000000000005</v>
      </c>
      <c r="K1221" s="29">
        <v>277.2</v>
      </c>
      <c r="L1221" s="29">
        <v>206.6</v>
      </c>
      <c r="M1221" s="7">
        <v>30</v>
      </c>
      <c r="N1221" s="1">
        <f t="shared" si="151"/>
        <v>4344030.53</v>
      </c>
      <c r="O1221" s="29"/>
      <c r="P1221" s="1">
        <v>3625981.13</v>
      </c>
      <c r="Q1221" s="1"/>
      <c r="R1221" s="1">
        <v>149145.72279999999</v>
      </c>
      <c r="S1221" s="1">
        <v>568903.67720000038</v>
      </c>
      <c r="T1221" s="29"/>
      <c r="U1221" s="1">
        <f t="shared" si="154"/>
        <v>8978.9800124018202</v>
      </c>
      <c r="V1221" s="1">
        <f t="shared" si="154"/>
        <v>8978.9800124018202</v>
      </c>
      <c r="W1221" s="8">
        <v>2021</v>
      </c>
      <c r="X1221" s="107"/>
      <c r="AD1221" s="28">
        <f>+'Прил 2 оконч'!E1221-'Приложение №1'!N1221</f>
        <v>0</v>
      </c>
    </row>
    <row r="1222" spans="1:30" ht="15" customHeight="1" x14ac:dyDescent="0.25">
      <c r="A1222" s="5">
        <f t="shared" si="152"/>
        <v>1195</v>
      </c>
      <c r="B1222" s="23">
        <f t="shared" si="153"/>
        <v>336</v>
      </c>
      <c r="C1222" s="3" t="s">
        <v>294</v>
      </c>
      <c r="D1222" s="3" t="s">
        <v>1018</v>
      </c>
      <c r="E1222" s="6">
        <v>1975</v>
      </c>
      <c r="F1222" s="6">
        <v>2013</v>
      </c>
      <c r="G1222" s="6" t="s">
        <v>65</v>
      </c>
      <c r="H1222" s="6">
        <v>2</v>
      </c>
      <c r="I1222" s="6">
        <v>2</v>
      </c>
      <c r="J1222" s="29">
        <v>523.9</v>
      </c>
      <c r="K1222" s="29">
        <v>276.89999999999998</v>
      </c>
      <c r="L1222" s="29">
        <v>206.6</v>
      </c>
      <c r="M1222" s="7">
        <v>38</v>
      </c>
      <c r="N1222" s="1">
        <f t="shared" si="151"/>
        <v>6362376.5099999998</v>
      </c>
      <c r="O1222" s="29"/>
      <c r="P1222" s="1">
        <v>5644041.2000000002</v>
      </c>
      <c r="Q1222" s="1"/>
      <c r="R1222" s="1">
        <v>149633.58619999999</v>
      </c>
      <c r="S1222" s="1">
        <v>568701.72379999957</v>
      </c>
      <c r="T1222" s="29"/>
      <c r="U1222" s="1">
        <f t="shared" si="154"/>
        <v>13159.000020682523</v>
      </c>
      <c r="V1222" s="1">
        <f t="shared" si="154"/>
        <v>13159.000020682523</v>
      </c>
      <c r="W1222" s="8">
        <v>2021</v>
      </c>
      <c r="X1222" s="107"/>
      <c r="AD1222" s="28">
        <f>+'Прил 2 оконч'!E1222-'Приложение №1'!N1222</f>
        <v>0</v>
      </c>
    </row>
    <row r="1223" spans="1:30" ht="15" customHeight="1" x14ac:dyDescent="0.25">
      <c r="A1223" s="5">
        <f t="shared" si="152"/>
        <v>1196</v>
      </c>
      <c r="B1223" s="23">
        <f t="shared" si="153"/>
        <v>337</v>
      </c>
      <c r="C1223" s="3" t="s">
        <v>294</v>
      </c>
      <c r="D1223" s="3" t="s">
        <v>1019</v>
      </c>
      <c r="E1223" s="6">
        <v>1977</v>
      </c>
      <c r="F1223" s="6">
        <v>2013</v>
      </c>
      <c r="G1223" s="6" t="s">
        <v>65</v>
      </c>
      <c r="H1223" s="6">
        <v>2</v>
      </c>
      <c r="I1223" s="6">
        <v>2</v>
      </c>
      <c r="J1223" s="29">
        <v>523.9</v>
      </c>
      <c r="K1223" s="29">
        <v>276.89999999999998</v>
      </c>
      <c r="L1223" s="29">
        <v>206.6</v>
      </c>
      <c r="M1223" s="7">
        <v>46</v>
      </c>
      <c r="N1223" s="1">
        <f t="shared" si="151"/>
        <v>6362376.5099999998</v>
      </c>
      <c r="O1223" s="29"/>
      <c r="P1223" s="1">
        <v>5648359.3000000007</v>
      </c>
      <c r="Q1223" s="1"/>
      <c r="R1223" s="1">
        <v>145315.48619999998</v>
      </c>
      <c r="S1223" s="1">
        <v>568701.7237999991</v>
      </c>
      <c r="T1223" s="29"/>
      <c r="U1223" s="1">
        <f t="shared" si="154"/>
        <v>13159.000020682523</v>
      </c>
      <c r="V1223" s="1">
        <f t="shared" si="154"/>
        <v>13159.000020682523</v>
      </c>
      <c r="W1223" s="8">
        <v>2021</v>
      </c>
      <c r="X1223" s="107"/>
      <c r="AD1223" s="28">
        <f>+'Прил 2 оконч'!E1223-'Приложение №1'!N1223</f>
        <v>0</v>
      </c>
    </row>
    <row r="1224" spans="1:30" ht="15" customHeight="1" x14ac:dyDescent="0.25">
      <c r="A1224" s="5">
        <f t="shared" si="152"/>
        <v>1197</v>
      </c>
      <c r="B1224" s="23">
        <f t="shared" si="153"/>
        <v>338</v>
      </c>
      <c r="C1224" s="3" t="s">
        <v>297</v>
      </c>
      <c r="D1224" s="3" t="s">
        <v>1020</v>
      </c>
      <c r="E1224" s="6">
        <v>1989</v>
      </c>
      <c r="F1224" s="6">
        <v>2013</v>
      </c>
      <c r="G1224" s="6" t="s">
        <v>50</v>
      </c>
      <c r="H1224" s="6">
        <v>4</v>
      </c>
      <c r="I1224" s="6">
        <v>2</v>
      </c>
      <c r="J1224" s="29">
        <v>1349.2</v>
      </c>
      <c r="K1224" s="29">
        <v>1349.2</v>
      </c>
      <c r="L1224" s="29">
        <v>0</v>
      </c>
      <c r="M1224" s="7">
        <v>46</v>
      </c>
      <c r="N1224" s="1">
        <f t="shared" si="151"/>
        <v>998070.82</v>
      </c>
      <c r="O1224" s="29"/>
      <c r="P1224" s="1">
        <v>270448.49999999988</v>
      </c>
      <c r="Q1224" s="1"/>
      <c r="R1224" s="1">
        <v>497606.91440000001</v>
      </c>
      <c r="S1224" s="1">
        <v>230015.40560000006</v>
      </c>
      <c r="T1224" s="1"/>
      <c r="U1224" s="1">
        <f t="shared" si="154"/>
        <v>739.75008894159498</v>
      </c>
      <c r="V1224" s="1">
        <f t="shared" si="154"/>
        <v>739.75008894159498</v>
      </c>
      <c r="W1224" s="8">
        <v>2021</v>
      </c>
      <c r="X1224" s="107"/>
      <c r="AD1224" s="28">
        <f>+'Прил 2 оконч'!E1224-'Приложение №1'!N1224</f>
        <v>0</v>
      </c>
    </row>
    <row r="1225" spans="1:30" ht="15" customHeight="1" x14ac:dyDescent="0.25">
      <c r="A1225" s="5">
        <f t="shared" si="152"/>
        <v>1198</v>
      </c>
      <c r="B1225" s="23">
        <f t="shared" si="153"/>
        <v>339</v>
      </c>
      <c r="C1225" s="3" t="s">
        <v>297</v>
      </c>
      <c r="D1225" s="3" t="s">
        <v>1021</v>
      </c>
      <c r="E1225" s="6">
        <v>1993</v>
      </c>
      <c r="F1225" s="6">
        <v>2013</v>
      </c>
      <c r="G1225" s="6" t="s">
        <v>50</v>
      </c>
      <c r="H1225" s="6">
        <v>4</v>
      </c>
      <c r="I1225" s="6">
        <v>2</v>
      </c>
      <c r="J1225" s="29">
        <v>1782.7</v>
      </c>
      <c r="K1225" s="29">
        <v>1782.7</v>
      </c>
      <c r="L1225" s="29">
        <v>0</v>
      </c>
      <c r="M1225" s="7">
        <v>51</v>
      </c>
      <c r="N1225" s="1">
        <f t="shared" si="151"/>
        <v>9192230.629999999</v>
      </c>
      <c r="O1225" s="29"/>
      <c r="P1225" s="1">
        <v>3776002.2999999984</v>
      </c>
      <c r="Q1225" s="1"/>
      <c r="R1225" s="1">
        <v>575768.83140000002</v>
      </c>
      <c r="S1225" s="1">
        <v>4840459.4986000005</v>
      </c>
      <c r="T1225" s="1"/>
      <c r="U1225" s="1">
        <f t="shared" si="154"/>
        <v>5156.3530767936272</v>
      </c>
      <c r="V1225" s="1">
        <f t="shared" si="154"/>
        <v>5156.3530767936272</v>
      </c>
      <c r="W1225" s="8">
        <v>2021</v>
      </c>
      <c r="X1225" s="107"/>
      <c r="AD1225" s="28">
        <f>+'Прил 2 оконч'!E1225-'Приложение №1'!N1225</f>
        <v>0</v>
      </c>
    </row>
    <row r="1226" spans="1:30" ht="15" customHeight="1" x14ac:dyDescent="0.25">
      <c r="A1226" s="5">
        <f t="shared" si="152"/>
        <v>1199</v>
      </c>
      <c r="B1226" s="23">
        <f t="shared" si="153"/>
        <v>340</v>
      </c>
      <c r="C1226" s="3" t="s">
        <v>297</v>
      </c>
      <c r="D1226" s="3" t="s">
        <v>1022</v>
      </c>
      <c r="E1226" s="6">
        <v>1995</v>
      </c>
      <c r="F1226" s="6">
        <v>2013</v>
      </c>
      <c r="G1226" s="6" t="s">
        <v>50</v>
      </c>
      <c r="H1226" s="6">
        <v>5</v>
      </c>
      <c r="I1226" s="6">
        <v>3</v>
      </c>
      <c r="J1226" s="29">
        <v>2955.4</v>
      </c>
      <c r="K1226" s="29">
        <v>2955.4</v>
      </c>
      <c r="L1226" s="29">
        <v>0</v>
      </c>
      <c r="M1226" s="7">
        <v>107</v>
      </c>
      <c r="N1226" s="1">
        <f t="shared" si="151"/>
        <v>12550430.99</v>
      </c>
      <c r="O1226" s="29"/>
      <c r="P1226" s="1">
        <v>4761746.59</v>
      </c>
      <c r="Q1226" s="1"/>
      <c r="R1226" s="1">
        <v>1091076.9827999999</v>
      </c>
      <c r="S1226" s="1">
        <v>6697607.417200001</v>
      </c>
      <c r="T1226" s="1"/>
      <c r="U1226" s="1">
        <f t="shared" si="154"/>
        <v>4246.6099309738102</v>
      </c>
      <c r="V1226" s="1">
        <f t="shared" si="154"/>
        <v>4246.6099309738102</v>
      </c>
      <c r="W1226" s="8">
        <v>2021</v>
      </c>
      <c r="X1226" s="107"/>
      <c r="AD1226" s="28">
        <f>+'Прил 2 оконч'!E1226-'Приложение №1'!N1226</f>
        <v>0</v>
      </c>
    </row>
    <row r="1227" spans="1:30" ht="15" customHeight="1" x14ac:dyDescent="0.25">
      <c r="A1227" s="5">
        <f t="shared" si="152"/>
        <v>1200</v>
      </c>
      <c r="B1227" s="23">
        <f t="shared" si="153"/>
        <v>341</v>
      </c>
      <c r="C1227" s="3" t="s">
        <v>297</v>
      </c>
      <c r="D1227" s="3" t="s">
        <v>671</v>
      </c>
      <c r="E1227" s="6">
        <v>1988</v>
      </c>
      <c r="F1227" s="6">
        <v>2013</v>
      </c>
      <c r="G1227" s="6" t="s">
        <v>50</v>
      </c>
      <c r="H1227" s="6">
        <v>3</v>
      </c>
      <c r="I1227" s="6">
        <v>3</v>
      </c>
      <c r="J1227" s="29">
        <v>1278.92</v>
      </c>
      <c r="K1227" s="29">
        <v>1278.92</v>
      </c>
      <c r="L1227" s="29">
        <v>0</v>
      </c>
      <c r="M1227" s="7">
        <v>45</v>
      </c>
      <c r="N1227" s="1">
        <f t="shared" si="151"/>
        <v>25655177.409999996</v>
      </c>
      <c r="O1227" s="29"/>
      <c r="P1227" s="1">
        <v>25551991.586559996</v>
      </c>
      <c r="Q1227" s="1"/>
      <c r="R1227" s="1">
        <v>103185.82343999999</v>
      </c>
      <c r="S1227" s="1">
        <v>0</v>
      </c>
      <c r="T1227" s="1"/>
      <c r="U1227" s="1">
        <f t="shared" si="154"/>
        <v>20060.033004409968</v>
      </c>
      <c r="V1227" s="1">
        <f t="shared" si="154"/>
        <v>20060.033004409968</v>
      </c>
      <c r="W1227" s="8">
        <v>2021</v>
      </c>
      <c r="X1227" s="107"/>
      <c r="AD1227" s="28">
        <f>+'Прил 2 оконч'!E1227-'Приложение №1'!N1227</f>
        <v>0</v>
      </c>
    </row>
    <row r="1228" spans="1:30" ht="15" customHeight="1" x14ac:dyDescent="0.25">
      <c r="A1228" s="5">
        <f t="shared" si="152"/>
        <v>1201</v>
      </c>
      <c r="B1228" s="23">
        <f t="shared" si="153"/>
        <v>342</v>
      </c>
      <c r="C1228" s="3" t="s">
        <v>300</v>
      </c>
      <c r="D1228" s="3" t="s">
        <v>1023</v>
      </c>
      <c r="E1228" s="6">
        <v>1981</v>
      </c>
      <c r="F1228" s="6">
        <v>1981</v>
      </c>
      <c r="G1228" s="6" t="s">
        <v>50</v>
      </c>
      <c r="H1228" s="6">
        <v>4</v>
      </c>
      <c r="I1228" s="6">
        <v>4</v>
      </c>
      <c r="J1228" s="29">
        <v>2828.9</v>
      </c>
      <c r="K1228" s="29">
        <v>2608.8000000000002</v>
      </c>
      <c r="L1228" s="29">
        <v>220.1</v>
      </c>
      <c r="M1228" s="7">
        <v>87</v>
      </c>
      <c r="N1228" s="1">
        <f t="shared" si="151"/>
        <v>27406326.610000003</v>
      </c>
      <c r="O1228" s="29"/>
      <c r="P1228" s="1">
        <v>18241034.000000004</v>
      </c>
      <c r="Q1228" s="1"/>
      <c r="R1228" s="1">
        <v>754102.80799999996</v>
      </c>
      <c r="S1228" s="1">
        <v>8411189.8020000011</v>
      </c>
      <c r="T1228" s="1"/>
      <c r="U1228" s="1">
        <f t="shared" si="154"/>
        <v>9687.979995758069</v>
      </c>
      <c r="V1228" s="1">
        <f t="shared" si="154"/>
        <v>9687.979995758069</v>
      </c>
      <c r="W1228" s="8">
        <v>2021</v>
      </c>
      <c r="X1228" s="107"/>
      <c r="AD1228" s="28">
        <f>+'Прил 2 оконч'!E1228-'Приложение №1'!N1228</f>
        <v>0</v>
      </c>
    </row>
    <row r="1229" spans="1:30" ht="15" customHeight="1" x14ac:dyDescent="0.25">
      <c r="A1229" s="5">
        <f t="shared" si="152"/>
        <v>1202</v>
      </c>
      <c r="B1229" s="23">
        <f t="shared" si="153"/>
        <v>343</v>
      </c>
      <c r="C1229" s="3" t="s">
        <v>300</v>
      </c>
      <c r="D1229" s="3" t="s">
        <v>1024</v>
      </c>
      <c r="E1229" s="6">
        <v>1983</v>
      </c>
      <c r="F1229" s="6">
        <v>1983</v>
      </c>
      <c r="G1229" s="6" t="s">
        <v>50</v>
      </c>
      <c r="H1229" s="6">
        <v>4</v>
      </c>
      <c r="I1229" s="6">
        <v>2</v>
      </c>
      <c r="J1229" s="29">
        <v>1662</v>
      </c>
      <c r="K1229" s="29">
        <v>1263.2</v>
      </c>
      <c r="L1229" s="29">
        <v>398.8</v>
      </c>
      <c r="M1229" s="7">
        <v>48</v>
      </c>
      <c r="N1229" s="1">
        <f t="shared" si="151"/>
        <v>21470164.739999995</v>
      </c>
      <c r="O1229" s="29"/>
      <c r="P1229" s="1">
        <v>15264967.749999994</v>
      </c>
      <c r="Q1229" s="1"/>
      <c r="R1229" s="1">
        <v>336862.9056</v>
      </c>
      <c r="S1229" s="1">
        <v>5868334.0844000001</v>
      </c>
      <c r="T1229" s="1"/>
      <c r="U1229" s="1">
        <f t="shared" si="154"/>
        <v>12918.269999999997</v>
      </c>
      <c r="V1229" s="1">
        <f t="shared" si="154"/>
        <v>12918.269999999997</v>
      </c>
      <c r="W1229" s="8">
        <v>2021</v>
      </c>
      <c r="X1229" s="107"/>
      <c r="AD1229" s="28">
        <f>+'Прил 2 оконч'!E1229-'Приложение №1'!N1229</f>
        <v>0</v>
      </c>
    </row>
    <row r="1230" spans="1:30" ht="15" customHeight="1" x14ac:dyDescent="0.25">
      <c r="A1230" s="5">
        <f t="shared" si="152"/>
        <v>1203</v>
      </c>
      <c r="B1230" s="23">
        <f t="shared" si="153"/>
        <v>344</v>
      </c>
      <c r="C1230" s="3" t="s">
        <v>304</v>
      </c>
      <c r="D1230" s="3" t="s">
        <v>1025</v>
      </c>
      <c r="E1230" s="6">
        <v>1984</v>
      </c>
      <c r="F1230" s="6">
        <v>1984</v>
      </c>
      <c r="G1230" s="6" t="s">
        <v>50</v>
      </c>
      <c r="H1230" s="6">
        <v>1</v>
      </c>
      <c r="I1230" s="6">
        <v>1</v>
      </c>
      <c r="J1230" s="29">
        <v>266.60000000000002</v>
      </c>
      <c r="K1230" s="29">
        <v>264.3</v>
      </c>
      <c r="L1230" s="29">
        <v>2.2999999999999998</v>
      </c>
      <c r="M1230" s="7">
        <v>10</v>
      </c>
      <c r="N1230" s="1">
        <f t="shared" si="151"/>
        <v>10860841.440000001</v>
      </c>
      <c r="O1230" s="29"/>
      <c r="P1230" s="1">
        <v>10068159.920000002</v>
      </c>
      <c r="Q1230" s="1"/>
      <c r="R1230" s="1">
        <v>62521.879800000002</v>
      </c>
      <c r="S1230" s="1">
        <v>730159.64019999979</v>
      </c>
      <c r="T1230" s="1"/>
      <c r="U1230" s="1">
        <f t="shared" si="154"/>
        <v>40738.339984996252</v>
      </c>
      <c r="V1230" s="1">
        <f t="shared" si="154"/>
        <v>40738.339984996252</v>
      </c>
      <c r="W1230" s="8">
        <v>2021</v>
      </c>
      <c r="X1230" s="107"/>
      <c r="AD1230" s="28">
        <f>+'Прил 2 оконч'!E1230-'Приложение №1'!N1230</f>
        <v>0</v>
      </c>
    </row>
    <row r="1231" spans="1:30" ht="15" customHeight="1" x14ac:dyDescent="0.25">
      <c r="A1231" s="5">
        <f t="shared" si="152"/>
        <v>1204</v>
      </c>
      <c r="B1231" s="23">
        <f t="shared" si="153"/>
        <v>345</v>
      </c>
      <c r="C1231" s="3" t="s">
        <v>304</v>
      </c>
      <c r="D1231" s="3" t="s">
        <v>1026</v>
      </c>
      <c r="E1231" s="6">
        <v>1980</v>
      </c>
      <c r="F1231" s="6">
        <v>1980</v>
      </c>
      <c r="G1231" s="6" t="s">
        <v>65</v>
      </c>
      <c r="H1231" s="6">
        <v>1</v>
      </c>
      <c r="I1231" s="6">
        <v>1</v>
      </c>
      <c r="J1231" s="29">
        <v>302.8</v>
      </c>
      <c r="K1231" s="29">
        <v>285.89999999999998</v>
      </c>
      <c r="L1231" s="29">
        <v>33.799999999999997</v>
      </c>
      <c r="M1231" s="7">
        <v>17</v>
      </c>
      <c r="N1231" s="1">
        <f t="shared" si="151"/>
        <v>8698641.5800000001</v>
      </c>
      <c r="O1231" s="29"/>
      <c r="P1231" s="1">
        <v>8408516.1100000013</v>
      </c>
      <c r="Q1231" s="1"/>
      <c r="R1231" s="1">
        <v>35114.068999999996</v>
      </c>
      <c r="S1231" s="1">
        <v>255011.40099999882</v>
      </c>
      <c r="T1231" s="29"/>
      <c r="U1231" s="1">
        <f t="shared" si="154"/>
        <v>27208.763152955897</v>
      </c>
      <c r="V1231" s="1">
        <f t="shared" si="154"/>
        <v>27208.763152955897</v>
      </c>
      <c r="W1231" s="8">
        <v>2021</v>
      </c>
      <c r="X1231" s="107"/>
      <c r="AD1231" s="28">
        <f>+'Прил 2 оконч'!E1231-'Приложение №1'!N1231</f>
        <v>0</v>
      </c>
    </row>
    <row r="1232" spans="1:30" ht="15" customHeight="1" x14ac:dyDescent="0.25">
      <c r="A1232" s="5">
        <f t="shared" si="152"/>
        <v>1205</v>
      </c>
      <c r="B1232" s="23">
        <f t="shared" si="153"/>
        <v>346</v>
      </c>
      <c r="C1232" s="3" t="s">
        <v>304</v>
      </c>
      <c r="D1232" s="3" t="s">
        <v>1027</v>
      </c>
      <c r="E1232" s="6">
        <v>1975</v>
      </c>
      <c r="F1232" s="6">
        <v>2009</v>
      </c>
      <c r="G1232" s="6" t="s">
        <v>65</v>
      </c>
      <c r="H1232" s="6">
        <v>2</v>
      </c>
      <c r="I1232" s="6">
        <v>2</v>
      </c>
      <c r="J1232" s="29">
        <v>534.79999999999995</v>
      </c>
      <c r="K1232" s="29">
        <v>492.9</v>
      </c>
      <c r="L1232" s="29">
        <v>41.9</v>
      </c>
      <c r="M1232" s="7">
        <v>23</v>
      </c>
      <c r="N1232" s="1">
        <f t="shared" si="151"/>
        <v>5567433.790000001</v>
      </c>
      <c r="O1232" s="29"/>
      <c r="P1232" s="1">
        <v>5363821.54</v>
      </c>
      <c r="Q1232" s="1"/>
      <c r="R1232" s="1">
        <v>100746.0034</v>
      </c>
      <c r="S1232" s="1">
        <v>102866.24660000093</v>
      </c>
      <c r="T1232" s="29"/>
      <c r="U1232" s="1">
        <f t="shared" si="154"/>
        <v>10410.310003739718</v>
      </c>
      <c r="V1232" s="1">
        <f t="shared" si="154"/>
        <v>10410.310003739718</v>
      </c>
      <c r="W1232" s="8">
        <v>2021</v>
      </c>
      <c r="X1232" s="107"/>
      <c r="AD1232" s="28">
        <f>+'Прил 2 оконч'!E1232-'Приложение №1'!N1232</f>
        <v>0</v>
      </c>
    </row>
    <row r="1233" spans="1:30" ht="15" customHeight="1" x14ac:dyDescent="0.25">
      <c r="A1233" s="5">
        <f t="shared" si="152"/>
        <v>1206</v>
      </c>
      <c r="B1233" s="23">
        <f t="shared" si="153"/>
        <v>347</v>
      </c>
      <c r="C1233" s="3" t="s">
        <v>676</v>
      </c>
      <c r="D1233" s="3" t="s">
        <v>1028</v>
      </c>
      <c r="E1233" s="6">
        <v>1972</v>
      </c>
      <c r="F1233" s="6">
        <v>1984</v>
      </c>
      <c r="G1233" s="6" t="s">
        <v>50</v>
      </c>
      <c r="H1233" s="6">
        <v>4</v>
      </c>
      <c r="I1233" s="6">
        <v>2</v>
      </c>
      <c r="J1233" s="29">
        <v>1930.2</v>
      </c>
      <c r="K1233" s="29">
        <v>1801.4</v>
      </c>
      <c r="L1233" s="29">
        <v>0</v>
      </c>
      <c r="M1233" s="7">
        <v>51</v>
      </c>
      <c r="N1233" s="1">
        <f t="shared" si="151"/>
        <v>29490722.483299997</v>
      </c>
      <c r="O1233" s="29"/>
      <c r="P1233" s="1">
        <f>24406443.11-373697.3467</f>
        <v>24032745.763299998</v>
      </c>
      <c r="Q1233" s="1"/>
      <c r="R1233" s="1">
        <v>541388.66480000003</v>
      </c>
      <c r="S1233" s="1">
        <v>4916588.0552000003</v>
      </c>
      <c r="T1233" s="1"/>
      <c r="U1233" s="1">
        <f t="shared" si="154"/>
        <v>16371.001711613188</v>
      </c>
      <c r="V1233" s="1">
        <f t="shared" si="154"/>
        <v>16371.001711613188</v>
      </c>
      <c r="W1233" s="8">
        <v>2021</v>
      </c>
      <c r="X1233" s="107"/>
      <c r="AD1233" s="28">
        <f>+'Прил 2 оконч'!E1233-'Приложение №1'!N1233</f>
        <v>2.0001083612442017E-5</v>
      </c>
    </row>
    <row r="1234" spans="1:30" ht="15" customHeight="1" x14ac:dyDescent="0.25">
      <c r="A1234" s="5">
        <f t="shared" si="152"/>
        <v>1207</v>
      </c>
      <c r="B1234" s="23">
        <f t="shared" si="153"/>
        <v>348</v>
      </c>
      <c r="C1234" s="3" t="s">
        <v>1029</v>
      </c>
      <c r="D1234" s="3" t="s">
        <v>1030</v>
      </c>
      <c r="E1234" s="6">
        <v>1995</v>
      </c>
      <c r="F1234" s="6">
        <v>1995</v>
      </c>
      <c r="G1234" s="6" t="s">
        <v>65</v>
      </c>
      <c r="H1234" s="6">
        <v>2</v>
      </c>
      <c r="I1234" s="6">
        <v>2</v>
      </c>
      <c r="J1234" s="29">
        <v>627.59</v>
      </c>
      <c r="K1234" s="29">
        <v>584.20000000000005</v>
      </c>
      <c r="L1234" s="29">
        <v>0</v>
      </c>
      <c r="M1234" s="7">
        <v>37</v>
      </c>
      <c r="N1234" s="1">
        <f t="shared" si="151"/>
        <v>4909061.8000000007</v>
      </c>
      <c r="O1234" s="29"/>
      <c r="P1234" s="1">
        <v>4358862.9300000006</v>
      </c>
      <c r="Q1234" s="1"/>
      <c r="R1234" s="1">
        <v>156915.43239999999</v>
      </c>
      <c r="S1234" s="1">
        <v>393283.43760000012</v>
      </c>
      <c r="T1234" s="29"/>
      <c r="U1234" s="1">
        <f t="shared" si="154"/>
        <v>8403.0499828825759</v>
      </c>
      <c r="V1234" s="1">
        <f t="shared" si="154"/>
        <v>8403.0499828825759</v>
      </c>
      <c r="W1234" s="8">
        <v>2021</v>
      </c>
      <c r="X1234" s="107"/>
      <c r="AD1234" s="28">
        <f>+'Прил 2 оконч'!E1234-'Приложение №1'!N1234</f>
        <v>0</v>
      </c>
    </row>
    <row r="1235" spans="1:30" ht="15" customHeight="1" x14ac:dyDescent="0.25">
      <c r="A1235" s="5">
        <f t="shared" si="152"/>
        <v>1208</v>
      </c>
      <c r="B1235" s="23">
        <f t="shared" si="153"/>
        <v>349</v>
      </c>
      <c r="C1235" s="3" t="s">
        <v>678</v>
      </c>
      <c r="D1235" s="3" t="s">
        <v>1031</v>
      </c>
      <c r="E1235" s="6">
        <v>2001</v>
      </c>
      <c r="F1235" s="6">
        <v>2001</v>
      </c>
      <c r="G1235" s="6" t="s">
        <v>50</v>
      </c>
      <c r="H1235" s="6">
        <v>4</v>
      </c>
      <c r="I1235" s="6">
        <v>3</v>
      </c>
      <c r="J1235" s="29">
        <v>3878.1</v>
      </c>
      <c r="K1235" s="29">
        <v>3307.1</v>
      </c>
      <c r="L1235" s="29">
        <v>0</v>
      </c>
      <c r="M1235" s="7">
        <v>102</v>
      </c>
      <c r="N1235" s="1">
        <f t="shared" si="151"/>
        <v>17859365.199999999</v>
      </c>
      <c r="O1235" s="29"/>
      <c r="P1235" s="1">
        <v>13167437.579999998</v>
      </c>
      <c r="Q1235" s="1"/>
      <c r="R1235" s="1">
        <v>1116853.4121999999</v>
      </c>
      <c r="S1235" s="1">
        <v>3575074.2078</v>
      </c>
      <c r="T1235" s="1"/>
      <c r="U1235" s="1">
        <f t="shared" si="154"/>
        <v>5400.3099996976198</v>
      </c>
      <c r="V1235" s="1">
        <f t="shared" si="154"/>
        <v>5400.3099996976198</v>
      </c>
      <c r="W1235" s="8">
        <v>2021</v>
      </c>
      <c r="X1235" s="107"/>
      <c r="AD1235" s="28">
        <f>+'Прил 2 оконч'!E1235-'Приложение №1'!N1235</f>
        <v>0</v>
      </c>
    </row>
    <row r="1236" spans="1:30" ht="15" customHeight="1" x14ac:dyDescent="0.25">
      <c r="A1236" s="5">
        <f t="shared" si="152"/>
        <v>1209</v>
      </c>
      <c r="B1236" s="23">
        <f t="shared" si="153"/>
        <v>350</v>
      </c>
      <c r="C1236" s="3" t="s">
        <v>678</v>
      </c>
      <c r="D1236" s="3" t="s">
        <v>1032</v>
      </c>
      <c r="E1236" s="6">
        <v>1989</v>
      </c>
      <c r="F1236" s="6">
        <v>1989</v>
      </c>
      <c r="G1236" s="6" t="s">
        <v>50</v>
      </c>
      <c r="H1236" s="6">
        <v>5</v>
      </c>
      <c r="I1236" s="6">
        <v>4</v>
      </c>
      <c r="J1236" s="29">
        <v>3929.7</v>
      </c>
      <c r="K1236" s="29">
        <v>2903.4</v>
      </c>
      <c r="L1236" s="29">
        <v>0</v>
      </c>
      <c r="M1236" s="7">
        <v>69</v>
      </c>
      <c r="N1236" s="1">
        <f t="shared" si="151"/>
        <v>15679260.050000001</v>
      </c>
      <c r="O1236" s="29"/>
      <c r="P1236" s="1">
        <v>11560079.299999999</v>
      </c>
      <c r="Q1236" s="1"/>
      <c r="R1236" s="1">
        <v>1182750.1388000001</v>
      </c>
      <c r="S1236" s="1">
        <v>2936430.6112000002</v>
      </c>
      <c r="T1236" s="1"/>
      <c r="U1236" s="1">
        <f t="shared" si="154"/>
        <v>5400.3099986223051</v>
      </c>
      <c r="V1236" s="1">
        <f t="shared" si="154"/>
        <v>5400.3099986223051</v>
      </c>
      <c r="W1236" s="8">
        <v>2021</v>
      </c>
      <c r="X1236" s="107"/>
      <c r="AD1236" s="28">
        <f>+'Прил 2 оконч'!E1236-'Приложение №1'!N1236</f>
        <v>0</v>
      </c>
    </row>
    <row r="1237" spans="1:30" ht="15" customHeight="1" x14ac:dyDescent="0.25">
      <c r="A1237" s="5">
        <f t="shared" si="152"/>
        <v>1210</v>
      </c>
      <c r="B1237" s="23">
        <f t="shared" si="153"/>
        <v>351</v>
      </c>
      <c r="C1237" s="3" t="s">
        <v>678</v>
      </c>
      <c r="D1237" s="3" t="s">
        <v>1033</v>
      </c>
      <c r="E1237" s="6">
        <v>1992</v>
      </c>
      <c r="F1237" s="6">
        <v>1992</v>
      </c>
      <c r="G1237" s="6" t="s">
        <v>50</v>
      </c>
      <c r="H1237" s="6">
        <v>5</v>
      </c>
      <c r="I1237" s="6">
        <v>4</v>
      </c>
      <c r="J1237" s="29">
        <v>3541.2</v>
      </c>
      <c r="K1237" s="29">
        <v>2758</v>
      </c>
      <c r="L1237" s="29">
        <v>0</v>
      </c>
      <c r="M1237" s="7">
        <v>84</v>
      </c>
      <c r="N1237" s="1">
        <f t="shared" si="151"/>
        <v>14894054.98</v>
      </c>
      <c r="O1237" s="29"/>
      <c r="P1237" s="1">
        <v>10981159.58</v>
      </c>
      <c r="Q1237" s="1"/>
      <c r="R1237" s="1">
        <v>942154.51600000006</v>
      </c>
      <c r="S1237" s="1">
        <v>2970740.8840000005</v>
      </c>
      <c r="T1237" s="1"/>
      <c r="U1237" s="1">
        <f t="shared" si="154"/>
        <v>5400.31</v>
      </c>
      <c r="V1237" s="1">
        <f t="shared" si="154"/>
        <v>5400.31</v>
      </c>
      <c r="W1237" s="8">
        <v>2021</v>
      </c>
      <c r="X1237" s="107"/>
      <c r="AD1237" s="28">
        <f>+'Прил 2 оконч'!E1237-'Приложение №1'!N1237</f>
        <v>0</v>
      </c>
    </row>
    <row r="1238" spans="1:30" ht="15" customHeight="1" x14ac:dyDescent="0.25">
      <c r="A1238" s="5">
        <f t="shared" si="152"/>
        <v>1211</v>
      </c>
      <c r="B1238" s="23">
        <f t="shared" si="153"/>
        <v>352</v>
      </c>
      <c r="C1238" s="3" t="s">
        <v>678</v>
      </c>
      <c r="D1238" s="3" t="s">
        <v>684</v>
      </c>
      <c r="E1238" s="6">
        <v>1984</v>
      </c>
      <c r="F1238" s="6">
        <v>1984</v>
      </c>
      <c r="G1238" s="6" t="s">
        <v>65</v>
      </c>
      <c r="H1238" s="6">
        <v>2</v>
      </c>
      <c r="I1238" s="6">
        <v>3</v>
      </c>
      <c r="J1238" s="29">
        <v>889.9</v>
      </c>
      <c r="K1238" s="29">
        <v>803.3</v>
      </c>
      <c r="L1238" s="29">
        <v>0</v>
      </c>
      <c r="M1238" s="7">
        <v>26</v>
      </c>
      <c r="N1238" s="1">
        <f t="shared" si="151"/>
        <v>4041466.56</v>
      </c>
      <c r="O1238" s="29"/>
      <c r="P1238" s="1">
        <v>3454718.5700000003</v>
      </c>
      <c r="Q1238" s="1"/>
      <c r="R1238" s="1">
        <v>45966.4326</v>
      </c>
      <c r="S1238" s="1">
        <v>540781.55739999982</v>
      </c>
      <c r="T1238" s="29"/>
      <c r="U1238" s="1">
        <f t="shared" si="154"/>
        <v>5031.079995020541</v>
      </c>
      <c r="V1238" s="1">
        <f t="shared" si="154"/>
        <v>5031.079995020541</v>
      </c>
      <c r="W1238" s="8">
        <v>2021</v>
      </c>
      <c r="X1238" s="107"/>
      <c r="AD1238" s="28">
        <f>+'Прил 2 оконч'!E1238-'Приложение №1'!N1238</f>
        <v>0</v>
      </c>
    </row>
    <row r="1239" spans="1:30" ht="15" customHeight="1" x14ac:dyDescent="0.25">
      <c r="A1239" s="5">
        <f t="shared" si="152"/>
        <v>1212</v>
      </c>
      <c r="B1239" s="23">
        <f t="shared" si="153"/>
        <v>353</v>
      </c>
      <c r="C1239" s="3" t="s">
        <v>678</v>
      </c>
      <c r="D1239" s="3" t="s">
        <v>1034</v>
      </c>
      <c r="E1239" s="6">
        <v>1975</v>
      </c>
      <c r="F1239" s="6">
        <v>2001</v>
      </c>
      <c r="G1239" s="6" t="s">
        <v>50</v>
      </c>
      <c r="H1239" s="6">
        <v>2</v>
      </c>
      <c r="I1239" s="6">
        <v>4</v>
      </c>
      <c r="J1239" s="29">
        <v>1861.93</v>
      </c>
      <c r="K1239" s="29">
        <v>1514.6</v>
      </c>
      <c r="L1239" s="29">
        <v>0</v>
      </c>
      <c r="M1239" s="7">
        <v>62</v>
      </c>
      <c r="N1239" s="1">
        <f t="shared" si="151"/>
        <v>16615979.879999999</v>
      </c>
      <c r="O1239" s="29"/>
      <c r="P1239" s="1">
        <v>11804665.76</v>
      </c>
      <c r="Q1239" s="1"/>
      <c r="R1239" s="1">
        <v>498339.15720000002</v>
      </c>
      <c r="S1239" s="1">
        <v>4312974.9628000008</v>
      </c>
      <c r="T1239" s="1"/>
      <c r="U1239" s="1">
        <f t="shared" si="154"/>
        <v>10970.539997359039</v>
      </c>
      <c r="V1239" s="1">
        <f t="shared" si="154"/>
        <v>10970.539997359039</v>
      </c>
      <c r="W1239" s="8">
        <v>2021</v>
      </c>
      <c r="X1239" s="107"/>
      <c r="AD1239" s="28">
        <f>+'Прил 2 оконч'!E1239-'Приложение №1'!N1239</f>
        <v>0</v>
      </c>
    </row>
    <row r="1240" spans="1:30" ht="15" customHeight="1" x14ac:dyDescent="0.25">
      <c r="A1240" s="5">
        <f t="shared" si="152"/>
        <v>1213</v>
      </c>
      <c r="B1240" s="23">
        <f t="shared" si="153"/>
        <v>354</v>
      </c>
      <c r="C1240" s="3" t="s">
        <v>678</v>
      </c>
      <c r="D1240" s="3" t="s">
        <v>1035</v>
      </c>
      <c r="E1240" s="6">
        <v>1997</v>
      </c>
      <c r="F1240" s="6">
        <v>1997</v>
      </c>
      <c r="G1240" s="6" t="s">
        <v>50</v>
      </c>
      <c r="H1240" s="6">
        <v>5</v>
      </c>
      <c r="I1240" s="6">
        <v>4</v>
      </c>
      <c r="J1240" s="29">
        <v>3346.8</v>
      </c>
      <c r="K1240" s="29">
        <v>2907.2</v>
      </c>
      <c r="L1240" s="29">
        <v>0</v>
      </c>
      <c r="M1240" s="7">
        <v>82</v>
      </c>
      <c r="N1240" s="1">
        <f t="shared" si="151"/>
        <v>15699781.23</v>
      </c>
      <c r="O1240" s="29"/>
      <c r="P1240" s="1">
        <v>11575209.250000002</v>
      </c>
      <c r="Q1240" s="1"/>
      <c r="R1240" s="1">
        <v>1361830.8304000001</v>
      </c>
      <c r="S1240" s="1">
        <v>2762741.1496000001</v>
      </c>
      <c r="T1240" s="1"/>
      <c r="U1240" s="1">
        <f t="shared" si="154"/>
        <v>5400.3099993120532</v>
      </c>
      <c r="V1240" s="1">
        <f t="shared" si="154"/>
        <v>5400.3099993120532</v>
      </c>
      <c r="W1240" s="8">
        <v>2021</v>
      </c>
      <c r="X1240" s="107"/>
      <c r="AD1240" s="28">
        <f>+'Прил 2 оконч'!E1240-'Приложение №1'!N1240</f>
        <v>0</v>
      </c>
    </row>
    <row r="1241" spans="1:30" ht="15" customHeight="1" x14ac:dyDescent="0.25">
      <c r="A1241" s="5">
        <f t="shared" si="152"/>
        <v>1214</v>
      </c>
      <c r="B1241" s="23">
        <f t="shared" si="153"/>
        <v>355</v>
      </c>
      <c r="C1241" s="3" t="s">
        <v>678</v>
      </c>
      <c r="D1241" s="3" t="s">
        <v>1036</v>
      </c>
      <c r="E1241" s="6">
        <v>1974</v>
      </c>
      <c r="F1241" s="6">
        <v>1980</v>
      </c>
      <c r="G1241" s="6" t="s">
        <v>50</v>
      </c>
      <c r="H1241" s="6">
        <v>4</v>
      </c>
      <c r="I1241" s="6">
        <v>4</v>
      </c>
      <c r="J1241" s="29">
        <v>3718.5</v>
      </c>
      <c r="K1241" s="29">
        <v>2688.3</v>
      </c>
      <c r="L1241" s="29">
        <v>0</v>
      </c>
      <c r="M1241" s="7">
        <v>99</v>
      </c>
      <c r="N1241" s="1">
        <f t="shared" si="151"/>
        <v>14517653.369999999</v>
      </c>
      <c r="O1241" s="29"/>
      <c r="P1241" s="1">
        <v>10703644.41</v>
      </c>
      <c r="Q1241" s="1"/>
      <c r="R1241" s="1">
        <v>894721.15060000005</v>
      </c>
      <c r="S1241" s="1">
        <v>2919287.8093999997</v>
      </c>
      <c r="T1241" s="1"/>
      <c r="U1241" s="1">
        <f t="shared" si="154"/>
        <v>5400.3099988840522</v>
      </c>
      <c r="V1241" s="1">
        <f t="shared" si="154"/>
        <v>5400.3099988840522</v>
      </c>
      <c r="W1241" s="8">
        <v>2021</v>
      </c>
      <c r="X1241" s="107"/>
      <c r="AD1241" s="28">
        <f>+'Прил 2 оконч'!E1241-'Приложение №1'!N1241</f>
        <v>0</v>
      </c>
    </row>
    <row r="1242" spans="1:30" ht="15" customHeight="1" x14ac:dyDescent="0.25">
      <c r="A1242" s="5">
        <f t="shared" si="152"/>
        <v>1215</v>
      </c>
      <c r="B1242" s="23">
        <f t="shared" si="153"/>
        <v>356</v>
      </c>
      <c r="C1242" s="3" t="s">
        <v>678</v>
      </c>
      <c r="D1242" s="3" t="s">
        <v>1037</v>
      </c>
      <c r="E1242" s="6">
        <v>1986</v>
      </c>
      <c r="F1242" s="6">
        <v>1986</v>
      </c>
      <c r="G1242" s="6" t="s">
        <v>50</v>
      </c>
      <c r="H1242" s="6">
        <v>4</v>
      </c>
      <c r="I1242" s="6">
        <v>4</v>
      </c>
      <c r="J1242" s="29">
        <v>3420.4</v>
      </c>
      <c r="K1242" s="29">
        <v>2643.1</v>
      </c>
      <c r="L1242" s="29">
        <v>0</v>
      </c>
      <c r="M1242" s="7">
        <v>102</v>
      </c>
      <c r="N1242" s="1">
        <f t="shared" si="151"/>
        <v>21968812.859999999</v>
      </c>
      <c r="O1242" s="29"/>
      <c r="P1242" s="1">
        <v>15721329.490000002</v>
      </c>
      <c r="Q1242" s="1"/>
      <c r="R1242" s="1">
        <v>844824.63419999997</v>
      </c>
      <c r="S1242" s="1">
        <v>5402658.735799999</v>
      </c>
      <c r="T1242" s="1"/>
      <c r="U1242" s="1">
        <f t="shared" si="154"/>
        <v>8311.7600015133739</v>
      </c>
      <c r="V1242" s="1">
        <f t="shared" si="154"/>
        <v>8311.7600015133739</v>
      </c>
      <c r="W1242" s="8">
        <v>2021</v>
      </c>
      <c r="X1242" s="107"/>
      <c r="AD1242" s="28">
        <f>+'Прил 2 оконч'!E1242-'Приложение №1'!N1242</f>
        <v>0</v>
      </c>
    </row>
    <row r="1243" spans="1:30" ht="15" customHeight="1" x14ac:dyDescent="0.25">
      <c r="A1243" s="5">
        <f t="shared" si="152"/>
        <v>1216</v>
      </c>
      <c r="B1243" s="23">
        <f t="shared" si="153"/>
        <v>357</v>
      </c>
      <c r="C1243" s="3" t="s">
        <v>678</v>
      </c>
      <c r="D1243" s="3" t="s">
        <v>1038</v>
      </c>
      <c r="E1243" s="6">
        <v>2001</v>
      </c>
      <c r="F1243" s="6">
        <v>2001</v>
      </c>
      <c r="G1243" s="6" t="s">
        <v>50</v>
      </c>
      <c r="H1243" s="6">
        <v>4</v>
      </c>
      <c r="I1243" s="6">
        <v>4</v>
      </c>
      <c r="J1243" s="29">
        <v>1999.2</v>
      </c>
      <c r="K1243" s="29">
        <v>1455.4</v>
      </c>
      <c r="L1243" s="29">
        <v>314.60000000000002</v>
      </c>
      <c r="M1243" s="7">
        <v>57</v>
      </c>
      <c r="N1243" s="1">
        <f t="shared" si="151"/>
        <v>9558548.6999999993</v>
      </c>
      <c r="O1243" s="29"/>
      <c r="P1243" s="1">
        <v>7047372.169999999</v>
      </c>
      <c r="Q1243" s="1"/>
      <c r="R1243" s="1">
        <v>675651.29720000003</v>
      </c>
      <c r="S1243" s="1">
        <v>1835525.2328000003</v>
      </c>
      <c r="T1243" s="1"/>
      <c r="U1243" s="1">
        <f t="shared" si="154"/>
        <v>5400.3099999999995</v>
      </c>
      <c r="V1243" s="1">
        <f t="shared" si="154"/>
        <v>5400.3099999999995</v>
      </c>
      <c r="W1243" s="8">
        <v>2021</v>
      </c>
      <c r="X1243" s="107"/>
      <c r="AD1243" s="28">
        <f>+'Прил 2 оконч'!E1243-'Приложение №1'!N1243</f>
        <v>0</v>
      </c>
    </row>
    <row r="1244" spans="1:30" ht="15" customHeight="1" x14ac:dyDescent="0.25">
      <c r="A1244" s="5">
        <f t="shared" si="152"/>
        <v>1217</v>
      </c>
      <c r="B1244" s="23">
        <f t="shared" si="153"/>
        <v>358</v>
      </c>
      <c r="C1244" s="3" t="s">
        <v>310</v>
      </c>
      <c r="D1244" s="3" t="s">
        <v>1039</v>
      </c>
      <c r="E1244" s="6">
        <v>1978</v>
      </c>
      <c r="F1244" s="6">
        <v>1978</v>
      </c>
      <c r="G1244" s="6" t="s">
        <v>65</v>
      </c>
      <c r="H1244" s="6">
        <v>2</v>
      </c>
      <c r="I1244" s="6">
        <v>4</v>
      </c>
      <c r="J1244" s="29">
        <v>564.70000000000005</v>
      </c>
      <c r="K1244" s="29">
        <v>510.3</v>
      </c>
      <c r="L1244" s="29">
        <v>0</v>
      </c>
      <c r="M1244" s="7">
        <v>27</v>
      </c>
      <c r="N1244" s="1">
        <f t="shared" si="151"/>
        <v>5224507.5300000012</v>
      </c>
      <c r="O1244" s="29"/>
      <c r="P1244" s="1">
        <v>4767786.5000000009</v>
      </c>
      <c r="Q1244" s="1"/>
      <c r="R1244" s="1">
        <v>113187.06659999999</v>
      </c>
      <c r="S1244" s="1">
        <v>343533.96340000024</v>
      </c>
      <c r="T1244" s="29"/>
      <c r="U1244" s="1">
        <f t="shared" si="154"/>
        <v>10238.109994121107</v>
      </c>
      <c r="V1244" s="1">
        <f t="shared" si="154"/>
        <v>10238.109994121107</v>
      </c>
      <c r="W1244" s="8">
        <v>2021</v>
      </c>
      <c r="X1244" s="107"/>
      <c r="AD1244" s="28">
        <f>+'Прил 2 оконч'!E1244-'Приложение №1'!N1244</f>
        <v>0</v>
      </c>
    </row>
    <row r="1245" spans="1:30" ht="15" customHeight="1" x14ac:dyDescent="0.25">
      <c r="A1245" s="5">
        <f t="shared" si="152"/>
        <v>1218</v>
      </c>
      <c r="B1245" s="23">
        <f t="shared" si="153"/>
        <v>359</v>
      </c>
      <c r="C1245" s="3" t="s">
        <v>1040</v>
      </c>
      <c r="D1245" s="3" t="s">
        <v>1041</v>
      </c>
      <c r="E1245" s="6">
        <v>1978</v>
      </c>
      <c r="F1245" s="6">
        <v>2012</v>
      </c>
      <c r="G1245" s="6" t="s">
        <v>50</v>
      </c>
      <c r="H1245" s="6">
        <v>2</v>
      </c>
      <c r="I1245" s="6">
        <v>2</v>
      </c>
      <c r="J1245" s="29">
        <v>490.77</v>
      </c>
      <c r="K1245" s="29">
        <v>455.77</v>
      </c>
      <c r="L1245" s="29">
        <v>0</v>
      </c>
      <c r="M1245" s="7">
        <v>12</v>
      </c>
      <c r="N1245" s="1">
        <f t="shared" si="151"/>
        <v>16858412.73</v>
      </c>
      <c r="O1245" s="29"/>
      <c r="P1245" s="1">
        <v>14610403.984999999</v>
      </c>
      <c r="Q1245" s="1">
        <v>809042.81499999994</v>
      </c>
      <c r="R1245" s="1">
        <v>156631.85514</v>
      </c>
      <c r="S1245" s="1">
        <v>1282334.0748600005</v>
      </c>
      <c r="T1245" s="1"/>
      <c r="U1245" s="1">
        <f t="shared" si="154"/>
        <v>36988.860017113897</v>
      </c>
      <c r="V1245" s="1">
        <f t="shared" si="154"/>
        <v>36988.860017113897</v>
      </c>
      <c r="W1245" s="8">
        <v>2021</v>
      </c>
      <c r="X1245" s="107"/>
      <c r="AD1245" s="28">
        <f>+'Прил 2 оконч'!E1245-'Приложение №1'!N1245</f>
        <v>0</v>
      </c>
    </row>
    <row r="1246" spans="1:30" ht="15" customHeight="1" x14ac:dyDescent="0.25">
      <c r="A1246" s="5">
        <f t="shared" si="152"/>
        <v>1219</v>
      </c>
      <c r="B1246" s="23">
        <f t="shared" si="153"/>
        <v>360</v>
      </c>
      <c r="C1246" s="3" t="s">
        <v>312</v>
      </c>
      <c r="D1246" s="3" t="s">
        <v>1042</v>
      </c>
      <c r="E1246" s="6">
        <v>1975</v>
      </c>
      <c r="F1246" s="6">
        <v>1975</v>
      </c>
      <c r="G1246" s="6" t="s">
        <v>65</v>
      </c>
      <c r="H1246" s="6">
        <v>2</v>
      </c>
      <c r="I1246" s="6">
        <v>2</v>
      </c>
      <c r="J1246" s="29">
        <v>404.7</v>
      </c>
      <c r="K1246" s="29">
        <v>363.7</v>
      </c>
      <c r="L1246" s="29">
        <v>0</v>
      </c>
      <c r="M1246" s="7">
        <v>19</v>
      </c>
      <c r="N1246" s="1">
        <f t="shared" si="151"/>
        <v>2159719.7000000002</v>
      </c>
      <c r="O1246" s="29"/>
      <c r="P1246" s="1">
        <v>1808754.3100000003</v>
      </c>
      <c r="Q1246" s="1"/>
      <c r="R1246" s="1">
        <v>106122.5514</v>
      </c>
      <c r="S1246" s="1">
        <v>244842.8385999999</v>
      </c>
      <c r="T1246" s="29"/>
      <c r="U1246" s="1">
        <f t="shared" si="154"/>
        <v>5938.1899917514438</v>
      </c>
      <c r="V1246" s="1">
        <f t="shared" si="154"/>
        <v>5938.1899917514438</v>
      </c>
      <c r="W1246" s="8">
        <v>2021</v>
      </c>
      <c r="X1246" s="107"/>
      <c r="AD1246" s="28">
        <f>+'Прил 2 оконч'!E1246-'Приложение №1'!N1246</f>
        <v>0</v>
      </c>
    </row>
    <row r="1247" spans="1:30" ht="15" customHeight="1" x14ac:dyDescent="0.25">
      <c r="A1247" s="5">
        <f t="shared" si="152"/>
        <v>1220</v>
      </c>
      <c r="B1247" s="23">
        <f t="shared" si="153"/>
        <v>361</v>
      </c>
      <c r="C1247" s="3" t="s">
        <v>694</v>
      </c>
      <c r="D1247" s="3" t="s">
        <v>695</v>
      </c>
      <c r="E1247" s="6">
        <v>1981</v>
      </c>
      <c r="F1247" s="6">
        <v>2012</v>
      </c>
      <c r="G1247" s="6" t="s">
        <v>65</v>
      </c>
      <c r="H1247" s="6">
        <v>2</v>
      </c>
      <c r="I1247" s="6">
        <v>2</v>
      </c>
      <c r="J1247" s="29">
        <v>1102.5</v>
      </c>
      <c r="K1247" s="29">
        <v>953.1</v>
      </c>
      <c r="L1247" s="29">
        <v>0</v>
      </c>
      <c r="M1247" s="7">
        <v>51</v>
      </c>
      <c r="N1247" s="1">
        <f t="shared" si="151"/>
        <v>7994669.5200000005</v>
      </c>
      <c r="O1247" s="29"/>
      <c r="P1247" s="1">
        <v>7088504.3100000005</v>
      </c>
      <c r="Q1247" s="1">
        <v>210000</v>
      </c>
      <c r="R1247" s="1">
        <v>54538.28820000001</v>
      </c>
      <c r="S1247" s="1">
        <v>641626.92179999989</v>
      </c>
      <c r="T1247" s="29"/>
      <c r="U1247" s="1">
        <f t="shared" si="154"/>
        <v>8388.0700031476244</v>
      </c>
      <c r="V1247" s="1">
        <f t="shared" si="154"/>
        <v>8388.0700031476244</v>
      </c>
      <c r="W1247" s="8">
        <v>2021</v>
      </c>
      <c r="X1247" s="107"/>
      <c r="AD1247" s="28">
        <f>+'Прил 2 оконч'!E1247-'Приложение №1'!N1247</f>
        <v>0</v>
      </c>
    </row>
    <row r="1248" spans="1:30" ht="15" customHeight="1" x14ac:dyDescent="0.25">
      <c r="A1248" s="5">
        <f t="shared" si="152"/>
        <v>1221</v>
      </c>
      <c r="B1248" s="23">
        <f t="shared" si="153"/>
        <v>362</v>
      </c>
      <c r="C1248" s="3" t="s">
        <v>315</v>
      </c>
      <c r="D1248" s="3" t="s">
        <v>316</v>
      </c>
      <c r="E1248" s="6">
        <v>1987</v>
      </c>
      <c r="F1248" s="6">
        <v>2012</v>
      </c>
      <c r="G1248" s="6" t="s">
        <v>65</v>
      </c>
      <c r="H1248" s="6">
        <v>2</v>
      </c>
      <c r="I1248" s="6">
        <v>3</v>
      </c>
      <c r="J1248" s="29">
        <v>823.17</v>
      </c>
      <c r="K1248" s="29">
        <v>734.5</v>
      </c>
      <c r="L1248" s="29">
        <v>88.67</v>
      </c>
      <c r="M1248" s="7">
        <v>25</v>
      </c>
      <c r="N1248" s="1">
        <f t="shared" si="151"/>
        <v>6723043.4100000001</v>
      </c>
      <c r="O1248" s="29"/>
      <c r="P1248" s="1">
        <v>5997724.1000000006</v>
      </c>
      <c r="Q1248" s="1"/>
      <c r="R1248" s="1">
        <v>55975.931279999997</v>
      </c>
      <c r="S1248" s="1">
        <v>669343.37871999957</v>
      </c>
      <c r="T1248" s="29"/>
      <c r="U1248" s="1">
        <f t="shared" si="154"/>
        <v>8167.259994897774</v>
      </c>
      <c r="V1248" s="1">
        <f t="shared" si="154"/>
        <v>8167.259994897774</v>
      </c>
      <c r="W1248" s="8">
        <v>2021</v>
      </c>
      <c r="X1248" s="107"/>
      <c r="AD1248" s="28">
        <f>+'Прил 2 оконч'!E1248-'Приложение №1'!N1248</f>
        <v>0</v>
      </c>
    </row>
    <row r="1249" spans="1:30" ht="15" customHeight="1" x14ac:dyDescent="0.25">
      <c r="A1249" s="5">
        <f t="shared" si="152"/>
        <v>1222</v>
      </c>
      <c r="B1249" s="23">
        <f t="shared" si="153"/>
        <v>363</v>
      </c>
      <c r="C1249" s="3" t="s">
        <v>315</v>
      </c>
      <c r="D1249" s="3" t="s">
        <v>1043</v>
      </c>
      <c r="E1249" s="6">
        <v>1994</v>
      </c>
      <c r="F1249" s="6">
        <v>2012</v>
      </c>
      <c r="G1249" s="6" t="s">
        <v>65</v>
      </c>
      <c r="H1249" s="6">
        <v>2</v>
      </c>
      <c r="I1249" s="6">
        <v>2</v>
      </c>
      <c r="J1249" s="29">
        <v>902.8</v>
      </c>
      <c r="K1249" s="29">
        <v>825.2</v>
      </c>
      <c r="L1249" s="29">
        <v>77.599999999999994</v>
      </c>
      <c r="M1249" s="7">
        <v>22</v>
      </c>
      <c r="N1249" s="1">
        <f t="shared" si="151"/>
        <v>4272645.45</v>
      </c>
      <c r="O1249" s="29"/>
      <c r="P1249" s="1">
        <v>3400611.6482505202</v>
      </c>
      <c r="Q1249" s="1"/>
      <c r="R1249" s="1">
        <v>172918.12279999998</v>
      </c>
      <c r="S1249" s="1">
        <v>699115.67894947995</v>
      </c>
      <c r="T1249" s="29"/>
      <c r="U1249" s="1">
        <f t="shared" si="154"/>
        <v>4732.6600022153298</v>
      </c>
      <c r="V1249" s="1">
        <f t="shared" si="154"/>
        <v>4732.6600022153298</v>
      </c>
      <c r="W1249" s="8">
        <v>2021</v>
      </c>
      <c r="X1249" s="107"/>
      <c r="AD1249" s="28">
        <f>+'Прил 2 оконч'!E1249-'Приложение №1'!N1249</f>
        <v>0</v>
      </c>
    </row>
    <row r="1250" spans="1:30" ht="15" customHeight="1" x14ac:dyDescent="0.25">
      <c r="A1250" s="5">
        <f t="shared" si="152"/>
        <v>1223</v>
      </c>
      <c r="B1250" s="23">
        <f t="shared" si="153"/>
        <v>364</v>
      </c>
      <c r="C1250" s="3" t="s">
        <v>1412</v>
      </c>
      <c r="D1250" s="3" t="s">
        <v>1044</v>
      </c>
      <c r="E1250" s="6">
        <v>1986</v>
      </c>
      <c r="F1250" s="6">
        <v>2011</v>
      </c>
      <c r="G1250" s="6" t="s">
        <v>62</v>
      </c>
      <c r="H1250" s="6">
        <v>4</v>
      </c>
      <c r="I1250" s="6">
        <v>4</v>
      </c>
      <c r="J1250" s="29">
        <v>4303.6000000000004</v>
      </c>
      <c r="K1250" s="29">
        <v>1756.8</v>
      </c>
      <c r="L1250" s="29">
        <v>1359.7</v>
      </c>
      <c r="M1250" s="7">
        <v>130</v>
      </c>
      <c r="N1250" s="1">
        <f t="shared" si="151"/>
        <v>21899458.509999998</v>
      </c>
      <c r="O1250" s="29"/>
      <c r="P1250" s="1">
        <v>20937143.27</v>
      </c>
      <c r="Q1250" s="1"/>
      <c r="R1250" s="1">
        <v>962315.24</v>
      </c>
      <c r="S1250" s="1"/>
      <c r="T1250" s="1"/>
      <c r="U1250" s="1">
        <f t="shared" si="154"/>
        <v>7026.94</v>
      </c>
      <c r="V1250" s="1">
        <f t="shared" si="154"/>
        <v>7026.94</v>
      </c>
      <c r="W1250" s="8">
        <v>2021</v>
      </c>
      <c r="X1250" s="107"/>
      <c r="AD1250" s="28">
        <f>+'Прил 2 оконч'!E1250-'Приложение №1'!N1250</f>
        <v>0</v>
      </c>
    </row>
    <row r="1251" spans="1:30" ht="15" customHeight="1" x14ac:dyDescent="0.25">
      <c r="A1251" s="5">
        <f t="shared" si="152"/>
        <v>1224</v>
      </c>
      <c r="B1251" s="23">
        <f t="shared" si="153"/>
        <v>365</v>
      </c>
      <c r="C1251" s="3" t="s">
        <v>1412</v>
      </c>
      <c r="D1251" s="3" t="s">
        <v>1045</v>
      </c>
      <c r="E1251" s="6">
        <v>1986</v>
      </c>
      <c r="F1251" s="6">
        <v>2014</v>
      </c>
      <c r="G1251" s="6" t="s">
        <v>62</v>
      </c>
      <c r="H1251" s="6">
        <v>4</v>
      </c>
      <c r="I1251" s="6">
        <v>2</v>
      </c>
      <c r="J1251" s="29">
        <v>2148.9</v>
      </c>
      <c r="K1251" s="29">
        <v>816.1</v>
      </c>
      <c r="L1251" s="29">
        <v>639.20000000000005</v>
      </c>
      <c r="M1251" s="7">
        <v>59</v>
      </c>
      <c r="N1251" s="1">
        <f t="shared" si="151"/>
        <v>10226305.780000001</v>
      </c>
      <c r="O1251" s="29"/>
      <c r="P1251" s="1">
        <v>9721230.5800000019</v>
      </c>
      <c r="Q1251" s="1"/>
      <c r="R1251" s="1">
        <v>505075.20000000001</v>
      </c>
      <c r="S1251" s="1"/>
      <c r="T1251" s="1"/>
      <c r="U1251" s="1">
        <f t="shared" si="154"/>
        <v>7026.9399986257131</v>
      </c>
      <c r="V1251" s="1">
        <f t="shared" si="154"/>
        <v>7026.9399986257131</v>
      </c>
      <c r="W1251" s="8">
        <v>2021</v>
      </c>
      <c r="X1251" s="107"/>
      <c r="AD1251" s="28">
        <f>+'Прил 2 оконч'!E1251-'Приложение №1'!N1251</f>
        <v>0</v>
      </c>
    </row>
    <row r="1252" spans="1:30" ht="15" customHeight="1" x14ac:dyDescent="0.25">
      <c r="A1252" s="5">
        <f t="shared" si="152"/>
        <v>1225</v>
      </c>
      <c r="B1252" s="23">
        <f t="shared" si="153"/>
        <v>366</v>
      </c>
      <c r="C1252" s="3" t="s">
        <v>1412</v>
      </c>
      <c r="D1252" s="3" t="s">
        <v>1046</v>
      </c>
      <c r="E1252" s="6">
        <v>1988</v>
      </c>
      <c r="F1252" s="6">
        <v>2011</v>
      </c>
      <c r="G1252" s="6" t="s">
        <v>62</v>
      </c>
      <c r="H1252" s="6">
        <v>4</v>
      </c>
      <c r="I1252" s="6">
        <v>4</v>
      </c>
      <c r="J1252" s="29">
        <v>4279.8</v>
      </c>
      <c r="K1252" s="29">
        <v>1760.1</v>
      </c>
      <c r="L1252" s="29">
        <v>1330.2</v>
      </c>
      <c r="M1252" s="7">
        <v>138</v>
      </c>
      <c r="N1252" s="1">
        <f t="shared" si="151"/>
        <v>21715352.68</v>
      </c>
      <c r="O1252" s="29"/>
      <c r="P1252" s="1">
        <v>20805640.280000001</v>
      </c>
      <c r="Q1252" s="1"/>
      <c r="R1252" s="1">
        <v>909712.4</v>
      </c>
      <c r="S1252" s="1"/>
      <c r="T1252" s="1"/>
      <c r="U1252" s="1">
        <f t="shared" si="154"/>
        <v>7026.9399993528132</v>
      </c>
      <c r="V1252" s="1">
        <f t="shared" si="154"/>
        <v>7026.9399993528132</v>
      </c>
      <c r="W1252" s="8">
        <v>2021</v>
      </c>
      <c r="X1252" s="107"/>
      <c r="AD1252" s="28">
        <f>+'Прил 2 оконч'!E1252-'Приложение №1'!N1252</f>
        <v>0</v>
      </c>
    </row>
    <row r="1253" spans="1:30" ht="15" customHeight="1" x14ac:dyDescent="0.25">
      <c r="A1253" s="5">
        <f t="shared" si="152"/>
        <v>1226</v>
      </c>
      <c r="B1253" s="23">
        <f t="shared" si="153"/>
        <v>367</v>
      </c>
      <c r="C1253" s="3" t="s">
        <v>1412</v>
      </c>
      <c r="D1253" s="3" t="s">
        <v>1047</v>
      </c>
      <c r="E1253" s="6">
        <v>1989</v>
      </c>
      <c r="F1253" s="6">
        <v>2011</v>
      </c>
      <c r="G1253" s="6" t="s">
        <v>62</v>
      </c>
      <c r="H1253" s="6">
        <v>1</v>
      </c>
      <c r="I1253" s="6">
        <v>3</v>
      </c>
      <c r="J1253" s="29">
        <v>4217.8999999999996</v>
      </c>
      <c r="K1253" s="29">
        <v>1493.5</v>
      </c>
      <c r="L1253" s="29">
        <v>969.5</v>
      </c>
      <c r="M1253" s="7">
        <v>101</v>
      </c>
      <c r="N1253" s="1">
        <f t="shared" si="151"/>
        <v>17307353.219999999</v>
      </c>
      <c r="O1253" s="29"/>
      <c r="P1253" s="1">
        <v>16566572.329999998</v>
      </c>
      <c r="Q1253" s="1"/>
      <c r="R1253" s="1">
        <v>740780.89</v>
      </c>
      <c r="S1253" s="1"/>
      <c r="T1253" s="1"/>
      <c r="U1253" s="1">
        <f t="shared" si="154"/>
        <v>7026.94</v>
      </c>
      <c r="V1253" s="1">
        <f t="shared" si="154"/>
        <v>7026.94</v>
      </c>
      <c r="W1253" s="8">
        <v>2021</v>
      </c>
      <c r="X1253" s="107"/>
      <c r="AD1253" s="28">
        <f>+'Прил 2 оконч'!E1253-'Приложение №1'!N1253</f>
        <v>0</v>
      </c>
    </row>
    <row r="1254" spans="1:30" ht="15" customHeight="1" x14ac:dyDescent="0.25">
      <c r="A1254" s="5">
        <f t="shared" si="152"/>
        <v>1227</v>
      </c>
      <c r="B1254" s="23">
        <f t="shared" si="153"/>
        <v>368</v>
      </c>
      <c r="C1254" s="3" t="s">
        <v>1412</v>
      </c>
      <c r="D1254" s="3" t="s">
        <v>1048</v>
      </c>
      <c r="E1254" s="6">
        <v>1988</v>
      </c>
      <c r="F1254" s="6">
        <v>2011</v>
      </c>
      <c r="G1254" s="6" t="s">
        <v>62</v>
      </c>
      <c r="H1254" s="6">
        <v>4</v>
      </c>
      <c r="I1254" s="6">
        <v>4</v>
      </c>
      <c r="J1254" s="29">
        <v>4288.8999999999996</v>
      </c>
      <c r="K1254" s="29">
        <v>1752.1</v>
      </c>
      <c r="L1254" s="29">
        <v>1363.4</v>
      </c>
      <c r="M1254" s="7">
        <v>142</v>
      </c>
      <c r="N1254" s="1">
        <f t="shared" si="151"/>
        <v>21892431.57</v>
      </c>
      <c r="O1254" s="29"/>
      <c r="P1254" s="1">
        <v>21010698.539999999</v>
      </c>
      <c r="Q1254" s="1"/>
      <c r="R1254" s="1">
        <v>881733.03</v>
      </c>
      <c r="S1254" s="1"/>
      <c r="T1254" s="1"/>
      <c r="U1254" s="1">
        <f t="shared" si="154"/>
        <v>7026.9400000000005</v>
      </c>
      <c r="V1254" s="1">
        <f t="shared" si="154"/>
        <v>7026.9400000000005</v>
      </c>
      <c r="W1254" s="8">
        <v>2021</v>
      </c>
      <c r="X1254" s="107"/>
      <c r="AD1254" s="28">
        <f>+'Прил 2 оконч'!E1254-'Приложение №1'!N1254</f>
        <v>0</v>
      </c>
    </row>
    <row r="1255" spans="1:30" ht="15" customHeight="1" x14ac:dyDescent="0.25">
      <c r="A1255" s="5">
        <f t="shared" si="152"/>
        <v>1228</v>
      </c>
      <c r="B1255" s="23">
        <f t="shared" si="153"/>
        <v>369</v>
      </c>
      <c r="C1255" s="3" t="s">
        <v>1412</v>
      </c>
      <c r="D1255" s="3" t="s">
        <v>1049</v>
      </c>
      <c r="E1255" s="6">
        <v>1989</v>
      </c>
      <c r="F1255" s="6">
        <v>2011</v>
      </c>
      <c r="G1255" s="6" t="s">
        <v>62</v>
      </c>
      <c r="H1255" s="6">
        <v>4</v>
      </c>
      <c r="I1255" s="6">
        <v>4</v>
      </c>
      <c r="J1255" s="29">
        <v>4284.7</v>
      </c>
      <c r="K1255" s="29">
        <v>1755.8</v>
      </c>
      <c r="L1255" s="29">
        <v>1343</v>
      </c>
      <c r="M1255" s="7">
        <v>133</v>
      </c>
      <c r="N1255" s="1">
        <f t="shared" si="151"/>
        <v>21775081.669999998</v>
      </c>
      <c r="O1255" s="29"/>
      <c r="P1255" s="1">
        <v>20851454.999999996</v>
      </c>
      <c r="Q1255" s="1"/>
      <c r="R1255" s="1">
        <v>923626.67</v>
      </c>
      <c r="S1255" s="1"/>
      <c r="T1255" s="1"/>
      <c r="U1255" s="1">
        <f t="shared" si="154"/>
        <v>7026.9399993545876</v>
      </c>
      <c r="V1255" s="1">
        <f t="shared" si="154"/>
        <v>7026.9399993545876</v>
      </c>
      <c r="W1255" s="8">
        <v>2021</v>
      </c>
      <c r="X1255" s="107"/>
      <c r="AD1255" s="28">
        <f>+'Прил 2 оконч'!E1255-'Приложение №1'!N1255</f>
        <v>0</v>
      </c>
    </row>
    <row r="1256" spans="1:30" ht="15" customHeight="1" x14ac:dyDescent="0.25">
      <c r="A1256" s="5">
        <f t="shared" si="152"/>
        <v>1229</v>
      </c>
      <c r="B1256" s="23">
        <f t="shared" si="153"/>
        <v>370</v>
      </c>
      <c r="C1256" s="3" t="s">
        <v>1412</v>
      </c>
      <c r="D1256" s="3" t="s">
        <v>697</v>
      </c>
      <c r="E1256" s="6">
        <v>1985</v>
      </c>
      <c r="F1256" s="6">
        <v>2011</v>
      </c>
      <c r="G1256" s="6" t="s">
        <v>62</v>
      </c>
      <c r="H1256" s="6">
        <v>4</v>
      </c>
      <c r="I1256" s="6">
        <v>4</v>
      </c>
      <c r="J1256" s="29">
        <v>4301.8</v>
      </c>
      <c r="K1256" s="29">
        <v>1758</v>
      </c>
      <c r="L1256" s="29">
        <v>1356.6</v>
      </c>
      <c r="M1256" s="7">
        <v>164</v>
      </c>
      <c r="N1256" s="1">
        <f t="shared" si="151"/>
        <v>11831119.560000001</v>
      </c>
      <c r="O1256" s="29"/>
      <c r="P1256" s="1">
        <v>10934534.130000001</v>
      </c>
      <c r="Q1256" s="1"/>
      <c r="R1256" s="1">
        <v>896585.43</v>
      </c>
      <c r="S1256" s="1"/>
      <c r="T1256" s="1"/>
      <c r="U1256" s="1">
        <f t="shared" si="154"/>
        <v>3798.6000000000004</v>
      </c>
      <c r="V1256" s="1">
        <f t="shared" si="154"/>
        <v>3798.6000000000004</v>
      </c>
      <c r="W1256" s="8">
        <v>2021</v>
      </c>
      <c r="X1256" s="107"/>
      <c r="AD1256" s="28">
        <f>+'Прил 2 оконч'!E1256-'Приложение №1'!N1256</f>
        <v>0</v>
      </c>
    </row>
    <row r="1257" spans="1:30" ht="15" customHeight="1" x14ac:dyDescent="0.25">
      <c r="A1257" s="5">
        <f t="shared" si="152"/>
        <v>1230</v>
      </c>
      <c r="B1257" s="23">
        <f t="shared" si="153"/>
        <v>371</v>
      </c>
      <c r="C1257" s="3" t="s">
        <v>1412</v>
      </c>
      <c r="D1257" s="3" t="s">
        <v>1050</v>
      </c>
      <c r="E1257" s="6">
        <v>1989</v>
      </c>
      <c r="F1257" s="6">
        <v>2011</v>
      </c>
      <c r="G1257" s="6" t="s">
        <v>62</v>
      </c>
      <c r="H1257" s="6">
        <v>5</v>
      </c>
      <c r="I1257" s="6">
        <v>3</v>
      </c>
      <c r="J1257" s="29">
        <v>3227.2</v>
      </c>
      <c r="K1257" s="29">
        <v>1617.3</v>
      </c>
      <c r="L1257" s="29">
        <v>1197.7</v>
      </c>
      <c r="M1257" s="7">
        <v>135</v>
      </c>
      <c r="N1257" s="1">
        <f t="shared" si="151"/>
        <v>9087777.0999999996</v>
      </c>
      <c r="O1257" s="29"/>
      <c r="P1257" s="1">
        <v>7975487.5099999998</v>
      </c>
      <c r="Q1257" s="1"/>
      <c r="R1257" s="1">
        <v>1112289.5900000001</v>
      </c>
      <c r="S1257" s="1"/>
      <c r="T1257" s="1"/>
      <c r="U1257" s="1">
        <f t="shared" si="154"/>
        <v>3228.3399999999997</v>
      </c>
      <c r="V1257" s="1">
        <f t="shared" si="154"/>
        <v>3228.3399999999997</v>
      </c>
      <c r="W1257" s="8">
        <v>2021</v>
      </c>
      <c r="X1257" s="107"/>
      <c r="AD1257" s="28">
        <f>+'Прил 2 оконч'!E1257-'Приложение №1'!N1257</f>
        <v>0</v>
      </c>
    </row>
    <row r="1258" spans="1:30" ht="15" customHeight="1" x14ac:dyDescent="0.25">
      <c r="A1258" s="5">
        <f t="shared" si="152"/>
        <v>1231</v>
      </c>
      <c r="B1258" s="23">
        <f t="shared" si="153"/>
        <v>372</v>
      </c>
      <c r="C1258" s="3" t="s">
        <v>1412</v>
      </c>
      <c r="D1258" s="3" t="s">
        <v>1051</v>
      </c>
      <c r="E1258" s="6">
        <v>1989</v>
      </c>
      <c r="F1258" s="6">
        <v>2011</v>
      </c>
      <c r="G1258" s="6" t="s">
        <v>62</v>
      </c>
      <c r="H1258" s="6">
        <v>5</v>
      </c>
      <c r="I1258" s="6">
        <v>3</v>
      </c>
      <c r="J1258" s="29">
        <v>3223.3</v>
      </c>
      <c r="K1258" s="29">
        <v>1604.2</v>
      </c>
      <c r="L1258" s="29">
        <v>1171.8</v>
      </c>
      <c r="M1258" s="7">
        <v>123</v>
      </c>
      <c r="N1258" s="1">
        <f t="shared" si="151"/>
        <v>8961871.8399999999</v>
      </c>
      <c r="O1258" s="29"/>
      <c r="P1258" s="1">
        <v>8031942.75</v>
      </c>
      <c r="Q1258" s="1"/>
      <c r="R1258" s="1">
        <v>929929.09</v>
      </c>
      <c r="S1258" s="1"/>
      <c r="T1258" s="1"/>
      <c r="U1258" s="1">
        <f t="shared" ref="U1258:V1285" si="155">$N1258/($K1258+$L1258)</f>
        <v>3228.34</v>
      </c>
      <c r="V1258" s="1">
        <f t="shared" si="155"/>
        <v>3228.34</v>
      </c>
      <c r="W1258" s="8">
        <v>2021</v>
      </c>
      <c r="X1258" s="107"/>
      <c r="AD1258" s="28">
        <f>+'Прил 2 оконч'!E1258-'Приложение №1'!N1258</f>
        <v>0</v>
      </c>
    </row>
    <row r="1259" spans="1:30" ht="15" customHeight="1" x14ac:dyDescent="0.25">
      <c r="A1259" s="5">
        <f t="shared" si="152"/>
        <v>1232</v>
      </c>
      <c r="B1259" s="23">
        <f t="shared" si="153"/>
        <v>373</v>
      </c>
      <c r="C1259" s="3" t="s">
        <v>1412</v>
      </c>
      <c r="D1259" s="3" t="s">
        <v>1052</v>
      </c>
      <c r="E1259" s="6">
        <v>1986</v>
      </c>
      <c r="F1259" s="6">
        <v>2011</v>
      </c>
      <c r="G1259" s="6" t="s">
        <v>62</v>
      </c>
      <c r="H1259" s="6">
        <v>4</v>
      </c>
      <c r="I1259" s="6">
        <v>4</v>
      </c>
      <c r="J1259" s="29">
        <v>4215.8999999999996</v>
      </c>
      <c r="K1259" s="29">
        <v>1724.5</v>
      </c>
      <c r="L1259" s="29">
        <v>1314.6</v>
      </c>
      <c r="M1259" s="7">
        <v>150</v>
      </c>
      <c r="N1259" s="1">
        <f t="shared" si="151"/>
        <v>21355573.349999994</v>
      </c>
      <c r="O1259" s="29"/>
      <c r="P1259" s="1">
        <v>20231992.209999993</v>
      </c>
      <c r="Q1259" s="1"/>
      <c r="R1259" s="1">
        <v>1123581.1400000001</v>
      </c>
      <c r="S1259" s="1"/>
      <c r="T1259" s="1"/>
      <c r="U1259" s="1">
        <f t="shared" si="155"/>
        <v>7026.9399986838189</v>
      </c>
      <c r="V1259" s="1">
        <f t="shared" si="155"/>
        <v>7026.9399986838189</v>
      </c>
      <c r="W1259" s="8">
        <v>2021</v>
      </c>
      <c r="X1259" s="107"/>
      <c r="AD1259" s="28">
        <f>+'Прил 2 оконч'!E1259-'Приложение №1'!N1259</f>
        <v>0</v>
      </c>
    </row>
    <row r="1260" spans="1:30" ht="15" customHeight="1" x14ac:dyDescent="0.25">
      <c r="A1260" s="5">
        <f t="shared" si="152"/>
        <v>1233</v>
      </c>
      <c r="B1260" s="23">
        <f t="shared" si="153"/>
        <v>374</v>
      </c>
      <c r="C1260" s="3" t="s">
        <v>1412</v>
      </c>
      <c r="D1260" s="3" t="s">
        <v>1053</v>
      </c>
      <c r="E1260" s="6">
        <v>1985</v>
      </c>
      <c r="F1260" s="6">
        <v>2011</v>
      </c>
      <c r="G1260" s="6" t="s">
        <v>62</v>
      </c>
      <c r="H1260" s="6">
        <v>4</v>
      </c>
      <c r="I1260" s="6">
        <v>4</v>
      </c>
      <c r="J1260" s="29">
        <v>4288.1000000000004</v>
      </c>
      <c r="K1260" s="29">
        <v>1765.6</v>
      </c>
      <c r="L1260" s="29">
        <v>1338</v>
      </c>
      <c r="M1260" s="7">
        <v>142</v>
      </c>
      <c r="N1260" s="1">
        <f t="shared" si="151"/>
        <v>21808810.98</v>
      </c>
      <c r="O1260" s="29"/>
      <c r="P1260" s="1">
        <v>20698871.800000001</v>
      </c>
      <c r="Q1260" s="1"/>
      <c r="R1260" s="1">
        <v>1109939.18</v>
      </c>
      <c r="S1260" s="1"/>
      <c r="T1260" s="1"/>
      <c r="U1260" s="1">
        <f t="shared" si="155"/>
        <v>7026.9399987111747</v>
      </c>
      <c r="V1260" s="1">
        <f t="shared" si="155"/>
        <v>7026.9399987111747</v>
      </c>
      <c r="W1260" s="8">
        <v>2021</v>
      </c>
      <c r="X1260" s="107"/>
      <c r="AD1260" s="28">
        <f>+'Прил 2 оконч'!E1260-'Приложение №1'!N1260</f>
        <v>0</v>
      </c>
    </row>
    <row r="1261" spans="1:30" ht="15" customHeight="1" x14ac:dyDescent="0.25">
      <c r="A1261" s="5">
        <f t="shared" si="152"/>
        <v>1234</v>
      </c>
      <c r="B1261" s="23">
        <f t="shared" si="153"/>
        <v>375</v>
      </c>
      <c r="C1261" s="3" t="s">
        <v>1412</v>
      </c>
      <c r="D1261" s="3" t="s">
        <v>1054</v>
      </c>
      <c r="E1261" s="6">
        <v>1987</v>
      </c>
      <c r="F1261" s="6">
        <v>2011</v>
      </c>
      <c r="G1261" s="6" t="s">
        <v>62</v>
      </c>
      <c r="H1261" s="6">
        <v>4</v>
      </c>
      <c r="I1261" s="6">
        <v>4</v>
      </c>
      <c r="J1261" s="29">
        <v>4289.8999999999996</v>
      </c>
      <c r="K1261" s="29">
        <v>1763.3</v>
      </c>
      <c r="L1261" s="29">
        <v>1343.6</v>
      </c>
      <c r="M1261" s="7">
        <v>137</v>
      </c>
      <c r="N1261" s="1">
        <f t="shared" ref="N1261:N1282" si="156">SUM(O1261:T1261)</f>
        <v>21831999.890000004</v>
      </c>
      <c r="O1261" s="29"/>
      <c r="P1261" s="1">
        <v>20860829.950000003</v>
      </c>
      <c r="Q1261" s="1"/>
      <c r="R1261" s="1">
        <v>971169.94</v>
      </c>
      <c r="S1261" s="1"/>
      <c r="T1261" s="1"/>
      <c r="U1261" s="1">
        <f t="shared" si="155"/>
        <v>7026.9400012874594</v>
      </c>
      <c r="V1261" s="1">
        <f t="shared" si="155"/>
        <v>7026.9400012874594</v>
      </c>
      <c r="W1261" s="8">
        <v>2021</v>
      </c>
      <c r="X1261" s="107"/>
      <c r="AD1261" s="28">
        <f>+'Прил 2 оконч'!E1261-'Приложение №1'!N1261</f>
        <v>0</v>
      </c>
    </row>
    <row r="1262" spans="1:30" ht="15" customHeight="1" x14ac:dyDescent="0.25">
      <c r="A1262" s="5">
        <f t="shared" si="152"/>
        <v>1235</v>
      </c>
      <c r="B1262" s="23">
        <f t="shared" si="153"/>
        <v>376</v>
      </c>
      <c r="C1262" s="3" t="s">
        <v>1412</v>
      </c>
      <c r="D1262" s="3" t="s">
        <v>1055</v>
      </c>
      <c r="E1262" s="6">
        <v>1986</v>
      </c>
      <c r="F1262" s="6">
        <v>2016</v>
      </c>
      <c r="G1262" s="6" t="s">
        <v>62</v>
      </c>
      <c r="H1262" s="6">
        <v>4</v>
      </c>
      <c r="I1262" s="6">
        <v>2</v>
      </c>
      <c r="J1262" s="29">
        <v>2150.1999999999998</v>
      </c>
      <c r="K1262" s="29">
        <v>881.6</v>
      </c>
      <c r="L1262" s="29">
        <v>676.2</v>
      </c>
      <c r="M1262" s="7">
        <v>72</v>
      </c>
      <c r="N1262" s="1">
        <f t="shared" si="156"/>
        <v>10946567.129999999</v>
      </c>
      <c r="O1262" s="29"/>
      <c r="P1262" s="1">
        <v>10496412.639999999</v>
      </c>
      <c r="Q1262" s="1"/>
      <c r="R1262" s="1">
        <v>450154.49</v>
      </c>
      <c r="S1262" s="1"/>
      <c r="T1262" s="1"/>
      <c r="U1262" s="1">
        <f t="shared" si="155"/>
        <v>7026.9399987161369</v>
      </c>
      <c r="V1262" s="1">
        <f t="shared" si="155"/>
        <v>7026.9399987161369</v>
      </c>
      <c r="W1262" s="8">
        <v>2021</v>
      </c>
      <c r="X1262" s="107"/>
      <c r="AD1262" s="28">
        <f>+'Прил 2 оконч'!E1262-'Приложение №1'!N1262</f>
        <v>0</v>
      </c>
    </row>
    <row r="1263" spans="1:30" ht="15" customHeight="1" x14ac:dyDescent="0.25">
      <c r="A1263" s="5">
        <f t="shared" si="152"/>
        <v>1236</v>
      </c>
      <c r="B1263" s="23">
        <f t="shared" si="153"/>
        <v>377</v>
      </c>
      <c r="C1263" s="3" t="s">
        <v>1412</v>
      </c>
      <c r="D1263" s="3" t="s">
        <v>698</v>
      </c>
      <c r="E1263" s="6">
        <v>1986</v>
      </c>
      <c r="F1263" s="6">
        <v>2011</v>
      </c>
      <c r="G1263" s="6" t="s">
        <v>62</v>
      </c>
      <c r="H1263" s="6">
        <v>4</v>
      </c>
      <c r="I1263" s="6">
        <v>2</v>
      </c>
      <c r="J1263" s="29">
        <v>2131.6999999999998</v>
      </c>
      <c r="K1263" s="29">
        <v>880.2</v>
      </c>
      <c r="L1263" s="29">
        <v>661.2</v>
      </c>
      <c r="M1263" s="7">
        <v>88</v>
      </c>
      <c r="N1263" s="1">
        <f t="shared" si="156"/>
        <v>5855162.040000001</v>
      </c>
      <c r="O1263" s="29"/>
      <c r="P1263" s="1">
        <v>5536452.4600000009</v>
      </c>
      <c r="Q1263" s="1"/>
      <c r="R1263" s="1">
        <v>318709.58</v>
      </c>
      <c r="S1263" s="1"/>
      <c r="T1263" s="1"/>
      <c r="U1263" s="1">
        <f t="shared" si="155"/>
        <v>3798.6000000000004</v>
      </c>
      <c r="V1263" s="1">
        <f t="shared" si="155"/>
        <v>3798.6000000000004</v>
      </c>
      <c r="W1263" s="8">
        <v>2021</v>
      </c>
      <c r="X1263" s="107"/>
      <c r="AD1263" s="28">
        <f>+'Прил 2 оконч'!E1263-'Приложение №1'!N1263</f>
        <v>0</v>
      </c>
    </row>
    <row r="1264" spans="1:30" ht="15" customHeight="1" x14ac:dyDescent="0.25">
      <c r="A1264" s="5">
        <f t="shared" si="152"/>
        <v>1237</v>
      </c>
      <c r="B1264" s="23">
        <f t="shared" si="153"/>
        <v>378</v>
      </c>
      <c r="C1264" s="3" t="s">
        <v>1412</v>
      </c>
      <c r="D1264" s="3" t="s">
        <v>1056</v>
      </c>
      <c r="E1264" s="6">
        <v>1987</v>
      </c>
      <c r="F1264" s="6">
        <v>2011</v>
      </c>
      <c r="G1264" s="6" t="s">
        <v>62</v>
      </c>
      <c r="H1264" s="6">
        <v>4</v>
      </c>
      <c r="I1264" s="6">
        <v>2</v>
      </c>
      <c r="J1264" s="29">
        <v>4275.3999999999996</v>
      </c>
      <c r="K1264" s="29">
        <v>1756</v>
      </c>
      <c r="L1264" s="29">
        <v>1332.7</v>
      </c>
      <c r="M1264" s="7">
        <v>151</v>
      </c>
      <c r="N1264" s="1">
        <f t="shared" si="156"/>
        <v>21704109.580000006</v>
      </c>
      <c r="O1264" s="29"/>
      <c r="P1264" s="1">
        <v>20676138.825600006</v>
      </c>
      <c r="Q1264" s="1"/>
      <c r="R1264" s="1">
        <v>1027970.7544</v>
      </c>
      <c r="S1264" s="1"/>
      <c r="T1264" s="1"/>
      <c r="U1264" s="1">
        <f t="shared" si="155"/>
        <v>7026.9400006475234</v>
      </c>
      <c r="V1264" s="1">
        <f t="shared" si="155"/>
        <v>7026.9400006475234</v>
      </c>
      <c r="W1264" s="8">
        <v>2021</v>
      </c>
      <c r="X1264" s="107"/>
      <c r="AD1264" s="28">
        <f>+'Прил 2 оконч'!E1264-'Приложение №1'!N1264</f>
        <v>0</v>
      </c>
    </row>
    <row r="1265" spans="1:30" ht="15" customHeight="1" x14ac:dyDescent="0.25">
      <c r="A1265" s="5">
        <f t="shared" ref="A1265:A1282" si="157">+A1264+1</f>
        <v>1238</v>
      </c>
      <c r="B1265" s="23">
        <f t="shared" ref="B1265:B1282" si="158">+B1264+1</f>
        <v>379</v>
      </c>
      <c r="C1265" s="3" t="s">
        <v>319</v>
      </c>
      <c r="D1265" s="3" t="s">
        <v>1057</v>
      </c>
      <c r="E1265" s="6">
        <v>1975</v>
      </c>
      <c r="F1265" s="6">
        <v>2010</v>
      </c>
      <c r="G1265" s="6" t="s">
        <v>50</v>
      </c>
      <c r="H1265" s="6">
        <v>4</v>
      </c>
      <c r="I1265" s="6">
        <v>3</v>
      </c>
      <c r="J1265" s="29">
        <v>2207.3000000000002</v>
      </c>
      <c r="K1265" s="29">
        <v>1472.9</v>
      </c>
      <c r="L1265" s="29">
        <v>510.4</v>
      </c>
      <c r="M1265" s="7">
        <v>60</v>
      </c>
      <c r="N1265" s="1">
        <f t="shared" si="156"/>
        <v>12862454.159999996</v>
      </c>
      <c r="O1265" s="29"/>
      <c r="P1265" s="1">
        <v>8793821.4099999983</v>
      </c>
      <c r="Q1265" s="1"/>
      <c r="R1265" s="1">
        <v>664831.61339999991</v>
      </c>
      <c r="S1265" s="1">
        <v>3403801.1365999999</v>
      </c>
      <c r="T1265" s="1"/>
      <c r="U1265" s="1">
        <f t="shared" si="155"/>
        <v>6485.3800030252587</v>
      </c>
      <c r="V1265" s="1">
        <f t="shared" si="155"/>
        <v>6485.3800030252587</v>
      </c>
      <c r="W1265" s="8">
        <v>2021</v>
      </c>
      <c r="X1265" s="107"/>
      <c r="AD1265" s="28">
        <f>+'Прил 2 оконч'!E1265-'Приложение №1'!N1265</f>
        <v>0</v>
      </c>
    </row>
    <row r="1266" spans="1:30" ht="15" customHeight="1" x14ac:dyDescent="0.25">
      <c r="A1266" s="5">
        <f t="shared" si="157"/>
        <v>1239</v>
      </c>
      <c r="B1266" s="23">
        <f t="shared" si="158"/>
        <v>380</v>
      </c>
      <c r="C1266" s="3" t="s">
        <v>319</v>
      </c>
      <c r="D1266" s="3" t="s">
        <v>699</v>
      </c>
      <c r="E1266" s="6">
        <v>1968</v>
      </c>
      <c r="F1266" s="6">
        <v>2010</v>
      </c>
      <c r="G1266" s="6" t="s">
        <v>50</v>
      </c>
      <c r="H1266" s="6">
        <v>2</v>
      </c>
      <c r="I1266" s="6">
        <v>1</v>
      </c>
      <c r="J1266" s="29">
        <v>395.2</v>
      </c>
      <c r="K1266" s="29">
        <v>371</v>
      </c>
      <c r="L1266" s="29">
        <v>0</v>
      </c>
      <c r="M1266" s="7">
        <v>21</v>
      </c>
      <c r="N1266" s="1">
        <f t="shared" si="156"/>
        <v>582061.89999999991</v>
      </c>
      <c r="O1266" s="29"/>
      <c r="P1266" s="1">
        <v>365974.3299999999</v>
      </c>
      <c r="Q1266" s="1"/>
      <c r="R1266" s="1">
        <v>29933.021999999997</v>
      </c>
      <c r="S1266" s="1">
        <v>186154.54800000001</v>
      </c>
      <c r="T1266" s="1"/>
      <c r="U1266" s="1">
        <f t="shared" si="155"/>
        <v>1568.8999999999996</v>
      </c>
      <c r="V1266" s="1">
        <f t="shared" si="155"/>
        <v>1568.8999999999996</v>
      </c>
      <c r="W1266" s="8">
        <v>2021</v>
      </c>
      <c r="X1266" s="107"/>
      <c r="AD1266" s="28">
        <f>+'Прил 2 оконч'!E1266-'Приложение №1'!N1266</f>
        <v>0</v>
      </c>
    </row>
    <row r="1267" spans="1:30" ht="15" customHeight="1" x14ac:dyDescent="0.25">
      <c r="A1267" s="5">
        <f t="shared" si="157"/>
        <v>1240</v>
      </c>
      <c r="B1267" s="23">
        <f t="shared" si="158"/>
        <v>381</v>
      </c>
      <c r="C1267" s="3" t="s">
        <v>322</v>
      </c>
      <c r="D1267" s="3" t="s">
        <v>1058</v>
      </c>
      <c r="E1267" s="6">
        <v>1979</v>
      </c>
      <c r="F1267" s="6">
        <v>2010</v>
      </c>
      <c r="G1267" s="6" t="s">
        <v>50</v>
      </c>
      <c r="H1267" s="6">
        <v>5</v>
      </c>
      <c r="I1267" s="6">
        <v>2</v>
      </c>
      <c r="J1267" s="29">
        <v>1745.5</v>
      </c>
      <c r="K1267" s="29">
        <v>1575.9</v>
      </c>
      <c r="L1267" s="29">
        <v>0</v>
      </c>
      <c r="M1267" s="7">
        <v>61</v>
      </c>
      <c r="N1267" s="1">
        <f t="shared" si="156"/>
        <v>1782216.83</v>
      </c>
      <c r="O1267" s="29"/>
      <c r="P1267" s="1">
        <v>814647.31</v>
      </c>
      <c r="Q1267" s="1"/>
      <c r="R1267" s="1">
        <v>543780.94380000001</v>
      </c>
      <c r="S1267" s="1">
        <v>423788.57619999989</v>
      </c>
      <c r="T1267" s="1"/>
      <c r="U1267" s="1">
        <f t="shared" si="155"/>
        <v>1130.920001269116</v>
      </c>
      <c r="V1267" s="1">
        <f t="shared" si="155"/>
        <v>1130.920001269116</v>
      </c>
      <c r="W1267" s="8">
        <v>2021</v>
      </c>
      <c r="X1267" s="107"/>
      <c r="AD1267" s="28">
        <f>+'Прил 2 оконч'!E1267-'Приложение №1'!N1267</f>
        <v>0</v>
      </c>
    </row>
    <row r="1268" spans="1:30" ht="15" customHeight="1" x14ac:dyDescent="0.25">
      <c r="A1268" s="5">
        <f t="shared" si="157"/>
        <v>1241</v>
      </c>
      <c r="B1268" s="23">
        <f t="shared" si="158"/>
        <v>382</v>
      </c>
      <c r="C1268" s="3" t="s">
        <v>322</v>
      </c>
      <c r="D1268" s="3" t="s">
        <v>1059</v>
      </c>
      <c r="E1268" s="6">
        <v>1988</v>
      </c>
      <c r="F1268" s="6">
        <v>2009</v>
      </c>
      <c r="G1268" s="6" t="s">
        <v>50</v>
      </c>
      <c r="H1268" s="6">
        <v>5</v>
      </c>
      <c r="I1268" s="6">
        <v>2</v>
      </c>
      <c r="J1268" s="29">
        <v>1751.4</v>
      </c>
      <c r="K1268" s="29">
        <v>1355.8</v>
      </c>
      <c r="L1268" s="29">
        <v>225.8</v>
      </c>
      <c r="M1268" s="7">
        <v>51</v>
      </c>
      <c r="N1268" s="1">
        <f t="shared" si="156"/>
        <v>5599544.080000001</v>
      </c>
      <c r="O1268" s="29"/>
      <c r="P1268" s="1">
        <v>3043910.0000000009</v>
      </c>
      <c r="Q1268" s="1"/>
      <c r="R1268" s="1">
        <v>532480.91680000001</v>
      </c>
      <c r="S1268" s="1">
        <v>2023153.1632000001</v>
      </c>
      <c r="T1268" s="1"/>
      <c r="U1268" s="1">
        <f t="shared" si="155"/>
        <v>3540.4299949418319</v>
      </c>
      <c r="V1268" s="1">
        <f t="shared" si="155"/>
        <v>3540.4299949418319</v>
      </c>
      <c r="W1268" s="8">
        <v>2021</v>
      </c>
      <c r="X1268" s="107"/>
      <c r="AD1268" s="28">
        <f>+'Прил 2 оконч'!E1268-'Приложение №1'!N1268</f>
        <v>0</v>
      </c>
    </row>
    <row r="1269" spans="1:30" ht="15" customHeight="1" x14ac:dyDescent="0.25">
      <c r="A1269" s="5">
        <f t="shared" si="157"/>
        <v>1242</v>
      </c>
      <c r="B1269" s="23">
        <f t="shared" si="158"/>
        <v>383</v>
      </c>
      <c r="C1269" s="3" t="s">
        <v>322</v>
      </c>
      <c r="D1269" s="3" t="s">
        <v>325</v>
      </c>
      <c r="E1269" s="6">
        <v>1974</v>
      </c>
      <c r="F1269" s="6">
        <v>1974</v>
      </c>
      <c r="G1269" s="6" t="s">
        <v>50</v>
      </c>
      <c r="H1269" s="6">
        <v>2</v>
      </c>
      <c r="I1269" s="6">
        <v>3</v>
      </c>
      <c r="J1269" s="29">
        <v>1039.5</v>
      </c>
      <c r="K1269" s="29">
        <v>915.4</v>
      </c>
      <c r="L1269" s="29">
        <v>0</v>
      </c>
      <c r="M1269" s="7">
        <v>39</v>
      </c>
      <c r="N1269" s="1">
        <f t="shared" si="156"/>
        <v>18314307.109999999</v>
      </c>
      <c r="O1269" s="29"/>
      <c r="P1269" s="1">
        <v>17860308.687199999</v>
      </c>
      <c r="Q1269" s="1"/>
      <c r="R1269" s="1">
        <v>73856.302800000005</v>
      </c>
      <c r="S1269" s="1">
        <v>380142.11999999982</v>
      </c>
      <c r="T1269" s="1"/>
      <c r="U1269" s="1">
        <f t="shared" si="155"/>
        <v>20006.890004369674</v>
      </c>
      <c r="V1269" s="1">
        <f t="shared" si="155"/>
        <v>20006.890004369674</v>
      </c>
      <c r="W1269" s="8">
        <v>2021</v>
      </c>
      <c r="X1269" s="107"/>
      <c r="AD1269" s="28">
        <f>+'Прил 2 оконч'!E1269-'Приложение №1'!N1269</f>
        <v>0</v>
      </c>
    </row>
    <row r="1270" spans="1:30" ht="15" customHeight="1" x14ac:dyDescent="0.25">
      <c r="A1270" s="5">
        <f t="shared" si="157"/>
        <v>1243</v>
      </c>
      <c r="B1270" s="23">
        <f t="shared" si="158"/>
        <v>384</v>
      </c>
      <c r="C1270" s="3" t="s">
        <v>322</v>
      </c>
      <c r="D1270" s="3" t="s">
        <v>1060</v>
      </c>
      <c r="E1270" s="6">
        <v>1971</v>
      </c>
      <c r="F1270" s="6">
        <v>2011</v>
      </c>
      <c r="G1270" s="6" t="s">
        <v>50</v>
      </c>
      <c r="H1270" s="6">
        <v>5</v>
      </c>
      <c r="I1270" s="6">
        <v>4</v>
      </c>
      <c r="J1270" s="29">
        <v>3534.8</v>
      </c>
      <c r="K1270" s="29">
        <v>2496.5</v>
      </c>
      <c r="L1270" s="29">
        <v>818.8</v>
      </c>
      <c r="M1270" s="7">
        <v>129</v>
      </c>
      <c r="N1270" s="1">
        <f t="shared" si="156"/>
        <v>16735203.419999998</v>
      </c>
      <c r="O1270" s="29"/>
      <c r="P1270" s="1">
        <v>10008777.009999998</v>
      </c>
      <c r="Q1270" s="1"/>
      <c r="R1270" s="1">
        <v>1345663.0762</v>
      </c>
      <c r="S1270" s="1">
        <v>5380763.3338000001</v>
      </c>
      <c r="T1270" s="1"/>
      <c r="U1270" s="1">
        <f t="shared" si="155"/>
        <v>5047.8700027146851</v>
      </c>
      <c r="V1270" s="1">
        <f t="shared" si="155"/>
        <v>5047.8700027146851</v>
      </c>
      <c r="W1270" s="8">
        <v>2021</v>
      </c>
      <c r="X1270" s="107"/>
      <c r="AD1270" s="28">
        <f>+'Прил 2 оконч'!E1270-'Приложение №1'!N1270</f>
        <v>0</v>
      </c>
    </row>
    <row r="1271" spans="1:30" ht="15" customHeight="1" x14ac:dyDescent="0.25">
      <c r="A1271" s="5">
        <f t="shared" si="157"/>
        <v>1244</v>
      </c>
      <c r="B1271" s="23">
        <f t="shared" si="158"/>
        <v>385</v>
      </c>
      <c r="C1271" s="3" t="s">
        <v>322</v>
      </c>
      <c r="D1271" s="3" t="s">
        <v>327</v>
      </c>
      <c r="E1271" s="6">
        <v>1974</v>
      </c>
      <c r="F1271" s="6">
        <v>2011</v>
      </c>
      <c r="G1271" s="6" t="s">
        <v>50</v>
      </c>
      <c r="H1271" s="6">
        <v>5</v>
      </c>
      <c r="I1271" s="6">
        <v>4</v>
      </c>
      <c r="J1271" s="29">
        <v>3194.1</v>
      </c>
      <c r="K1271" s="29">
        <v>1853.8</v>
      </c>
      <c r="L1271" s="29">
        <v>1225.3</v>
      </c>
      <c r="M1271" s="7">
        <v>88</v>
      </c>
      <c r="N1271" s="1">
        <f t="shared" si="156"/>
        <v>9392640.5899999999</v>
      </c>
      <c r="O1271" s="29"/>
      <c r="P1271" s="1">
        <v>6451331.6000000006</v>
      </c>
      <c r="Q1271" s="1"/>
      <c r="R1271" s="1">
        <v>527720.56080000009</v>
      </c>
      <c r="S1271" s="1">
        <v>2413588.4291999997</v>
      </c>
      <c r="T1271" s="1"/>
      <c r="U1271" s="1">
        <f t="shared" si="155"/>
        <v>3050.4499983761489</v>
      </c>
      <c r="V1271" s="1">
        <f t="shared" si="155"/>
        <v>3050.4499983761489</v>
      </c>
      <c r="W1271" s="8">
        <v>2021</v>
      </c>
      <c r="X1271" s="107"/>
      <c r="AD1271" s="28">
        <f>+'Прил 2 оконч'!E1271-'Приложение №1'!N1271</f>
        <v>0</v>
      </c>
    </row>
    <row r="1272" spans="1:30" ht="15" customHeight="1" x14ac:dyDescent="0.25">
      <c r="A1272" s="5">
        <f t="shared" si="157"/>
        <v>1245</v>
      </c>
      <c r="B1272" s="23">
        <f t="shared" si="158"/>
        <v>386</v>
      </c>
      <c r="C1272" s="3" t="s">
        <v>322</v>
      </c>
      <c r="D1272" s="3" t="s">
        <v>1061</v>
      </c>
      <c r="E1272" s="6">
        <v>1967</v>
      </c>
      <c r="F1272" s="6">
        <v>2008</v>
      </c>
      <c r="G1272" s="6" t="s">
        <v>50</v>
      </c>
      <c r="H1272" s="6">
        <v>4</v>
      </c>
      <c r="I1272" s="6">
        <v>4</v>
      </c>
      <c r="J1272" s="29">
        <v>2789.5</v>
      </c>
      <c r="K1272" s="29">
        <v>2469.5</v>
      </c>
      <c r="L1272" s="29">
        <v>73.5</v>
      </c>
      <c r="M1272" s="7">
        <v>116</v>
      </c>
      <c r="N1272" s="1">
        <f t="shared" si="156"/>
        <v>19003273.532000002</v>
      </c>
      <c r="O1272" s="29"/>
      <c r="P1272" s="1">
        <f>11972153.99-137760.318</f>
        <v>11834393.672</v>
      </c>
      <c r="Q1272" s="1"/>
      <c r="R1272" s="1">
        <v>819051.66299999994</v>
      </c>
      <c r="S1272" s="1">
        <v>6349828.1969999997</v>
      </c>
      <c r="T1272" s="1"/>
      <c r="U1272" s="1">
        <f t="shared" si="155"/>
        <v>7472.7776374361001</v>
      </c>
      <c r="V1272" s="1">
        <f t="shared" si="155"/>
        <v>7472.7776374361001</v>
      </c>
      <c r="W1272" s="8">
        <v>2021</v>
      </c>
      <c r="X1272" s="107"/>
      <c r="AD1272" s="28">
        <f>+'Прил 2 оконч'!E1272-'Приложение №1'!N1272</f>
        <v>2.399832010269165E-5</v>
      </c>
    </row>
    <row r="1273" spans="1:30" ht="15" customHeight="1" x14ac:dyDescent="0.25">
      <c r="A1273" s="5">
        <f t="shared" si="157"/>
        <v>1246</v>
      </c>
      <c r="B1273" s="23">
        <f t="shared" si="158"/>
        <v>387</v>
      </c>
      <c r="C1273" s="3" t="s">
        <v>322</v>
      </c>
      <c r="D1273" s="3" t="s">
        <v>1062</v>
      </c>
      <c r="E1273" s="6">
        <v>1975</v>
      </c>
      <c r="F1273" s="6">
        <v>2008</v>
      </c>
      <c r="G1273" s="6" t="s">
        <v>50</v>
      </c>
      <c r="H1273" s="6">
        <v>4</v>
      </c>
      <c r="I1273" s="6">
        <v>4</v>
      </c>
      <c r="J1273" s="29">
        <v>2944.2</v>
      </c>
      <c r="K1273" s="29">
        <v>2714.6</v>
      </c>
      <c r="L1273" s="29">
        <v>0</v>
      </c>
      <c r="M1273" s="7">
        <v>134</v>
      </c>
      <c r="N1273" s="1">
        <f t="shared" si="156"/>
        <v>1335366.03</v>
      </c>
      <c r="O1273" s="29"/>
      <c r="P1273" s="1">
        <v>921170.73</v>
      </c>
      <c r="Q1273" s="1"/>
      <c r="R1273" s="1">
        <v>414195.3</v>
      </c>
      <c r="S1273" s="1">
        <v>0</v>
      </c>
      <c r="T1273" s="1"/>
      <c r="U1273" s="1">
        <f t="shared" si="155"/>
        <v>491.91999926324326</v>
      </c>
      <c r="V1273" s="1">
        <f t="shared" si="155"/>
        <v>491.91999926324326</v>
      </c>
      <c r="W1273" s="8">
        <v>2021</v>
      </c>
      <c r="X1273" s="107"/>
      <c r="AD1273" s="28">
        <f>+'Прил 2 оконч'!E1273-'Приложение №1'!N1273</f>
        <v>0</v>
      </c>
    </row>
    <row r="1274" spans="1:30" ht="15" customHeight="1" x14ac:dyDescent="0.25">
      <c r="A1274" s="5">
        <f t="shared" si="157"/>
        <v>1247</v>
      </c>
      <c r="B1274" s="23">
        <f t="shared" si="158"/>
        <v>388</v>
      </c>
      <c r="C1274" s="3" t="s">
        <v>322</v>
      </c>
      <c r="D1274" s="3" t="s">
        <v>1063</v>
      </c>
      <c r="E1274" s="6">
        <v>1988</v>
      </c>
      <c r="F1274" s="6">
        <v>2008</v>
      </c>
      <c r="G1274" s="6" t="s">
        <v>50</v>
      </c>
      <c r="H1274" s="6">
        <v>5</v>
      </c>
      <c r="I1274" s="6">
        <v>3</v>
      </c>
      <c r="J1274" s="29">
        <v>2517.8000000000002</v>
      </c>
      <c r="K1274" s="29">
        <v>2229.9</v>
      </c>
      <c r="L1274" s="29">
        <v>3</v>
      </c>
      <c r="M1274" s="7">
        <v>106</v>
      </c>
      <c r="N1274" s="1">
        <f t="shared" si="156"/>
        <v>7905426.1599999992</v>
      </c>
      <c r="O1274" s="29"/>
      <c r="P1274" s="1">
        <v>4297386.6199999992</v>
      </c>
      <c r="Q1274" s="1"/>
      <c r="R1274" s="1">
        <v>704073.10379999992</v>
      </c>
      <c r="S1274" s="1">
        <v>2903966.4362000003</v>
      </c>
      <c r="T1274" s="1"/>
      <c r="U1274" s="1">
        <f t="shared" si="155"/>
        <v>3540.4300058220247</v>
      </c>
      <c r="V1274" s="1">
        <f t="shared" si="155"/>
        <v>3540.4300058220247</v>
      </c>
      <c r="W1274" s="8">
        <v>2021</v>
      </c>
      <c r="X1274" s="107"/>
      <c r="AD1274" s="28">
        <f>+'Прил 2 оконч'!E1274-'Приложение №1'!N1274</f>
        <v>0</v>
      </c>
    </row>
    <row r="1275" spans="1:30" ht="15" customHeight="1" x14ac:dyDescent="0.25">
      <c r="A1275" s="5">
        <f t="shared" si="157"/>
        <v>1248</v>
      </c>
      <c r="B1275" s="23">
        <f t="shared" si="158"/>
        <v>389</v>
      </c>
      <c r="C1275" s="3" t="s">
        <v>322</v>
      </c>
      <c r="D1275" s="3" t="s">
        <v>1064</v>
      </c>
      <c r="E1275" s="6">
        <v>1988</v>
      </c>
      <c r="F1275" s="6">
        <v>2008</v>
      </c>
      <c r="G1275" s="6" t="s">
        <v>50</v>
      </c>
      <c r="H1275" s="6">
        <v>5</v>
      </c>
      <c r="I1275" s="6">
        <v>3</v>
      </c>
      <c r="J1275" s="29">
        <v>2499.9</v>
      </c>
      <c r="K1275" s="29">
        <v>2176.3000000000002</v>
      </c>
      <c r="L1275" s="29">
        <v>0</v>
      </c>
      <c r="M1275" s="7">
        <v>97</v>
      </c>
      <c r="N1275" s="1">
        <f t="shared" si="156"/>
        <v>7705037.8200000003</v>
      </c>
      <c r="O1275" s="29"/>
      <c r="P1275" s="1">
        <v>4188455.61</v>
      </c>
      <c r="Q1275" s="1"/>
      <c r="R1275" s="1">
        <v>662613.23660000006</v>
      </c>
      <c r="S1275" s="1">
        <v>2853968.9734</v>
      </c>
      <c r="T1275" s="1"/>
      <c r="U1275" s="1">
        <f t="shared" si="155"/>
        <v>3540.4300050544502</v>
      </c>
      <c r="V1275" s="1">
        <f t="shared" si="155"/>
        <v>3540.4300050544502</v>
      </c>
      <c r="W1275" s="8">
        <v>2021</v>
      </c>
      <c r="X1275" s="107"/>
      <c r="AD1275" s="28">
        <f>+'Прил 2 оконч'!E1275-'Приложение №1'!N1275</f>
        <v>0</v>
      </c>
    </row>
    <row r="1276" spans="1:30" ht="15" customHeight="1" x14ac:dyDescent="0.25">
      <c r="A1276" s="5">
        <f t="shared" si="157"/>
        <v>1249</v>
      </c>
      <c r="B1276" s="23">
        <f t="shared" si="158"/>
        <v>390</v>
      </c>
      <c r="C1276" s="3" t="s">
        <v>322</v>
      </c>
      <c r="D1276" s="3" t="s">
        <v>329</v>
      </c>
      <c r="E1276" s="6">
        <v>1977</v>
      </c>
      <c r="F1276" s="6">
        <v>2009</v>
      </c>
      <c r="G1276" s="6" t="s">
        <v>50</v>
      </c>
      <c r="H1276" s="6">
        <v>4</v>
      </c>
      <c r="I1276" s="6">
        <v>4</v>
      </c>
      <c r="J1276" s="29">
        <v>2699.1</v>
      </c>
      <c r="K1276" s="29">
        <v>2437.5</v>
      </c>
      <c r="L1276" s="29">
        <v>0</v>
      </c>
      <c r="M1276" s="7">
        <v>121</v>
      </c>
      <c r="N1276" s="1">
        <f t="shared" si="156"/>
        <v>1199055</v>
      </c>
      <c r="O1276" s="29"/>
      <c r="P1276" s="1">
        <v>827139.79</v>
      </c>
      <c r="Q1276" s="1"/>
      <c r="R1276" s="1">
        <v>196662.375</v>
      </c>
      <c r="S1276" s="1">
        <v>175252.83500000002</v>
      </c>
      <c r="T1276" s="1"/>
      <c r="U1276" s="1">
        <f t="shared" si="155"/>
        <v>491.92</v>
      </c>
      <c r="V1276" s="1">
        <f t="shared" si="155"/>
        <v>491.92</v>
      </c>
      <c r="W1276" s="8">
        <v>2021</v>
      </c>
      <c r="X1276" s="107"/>
      <c r="AD1276" s="28">
        <f>+'Прил 2 оконч'!E1276-'Приложение №1'!N1276</f>
        <v>0</v>
      </c>
    </row>
    <row r="1277" spans="1:30" ht="15" customHeight="1" x14ac:dyDescent="0.25">
      <c r="A1277" s="5">
        <f t="shared" si="157"/>
        <v>1250</v>
      </c>
      <c r="B1277" s="23">
        <f t="shared" si="158"/>
        <v>391</v>
      </c>
      <c r="C1277" s="3" t="s">
        <v>322</v>
      </c>
      <c r="D1277" s="3" t="s">
        <v>330</v>
      </c>
      <c r="E1277" s="6">
        <v>1979</v>
      </c>
      <c r="F1277" s="6">
        <v>2009</v>
      </c>
      <c r="G1277" s="6" t="s">
        <v>62</v>
      </c>
      <c r="H1277" s="6">
        <v>4</v>
      </c>
      <c r="I1277" s="6">
        <v>4</v>
      </c>
      <c r="J1277" s="29">
        <v>4071.8</v>
      </c>
      <c r="K1277" s="29">
        <v>3495</v>
      </c>
      <c r="L1277" s="29">
        <v>0</v>
      </c>
      <c r="M1277" s="7">
        <v>160</v>
      </c>
      <c r="N1277" s="1">
        <f t="shared" si="156"/>
        <v>4761308.4000000004</v>
      </c>
      <c r="O1277" s="29"/>
      <c r="P1277" s="1">
        <v>2673657.1000000006</v>
      </c>
      <c r="Q1277" s="1"/>
      <c r="R1277" s="1">
        <v>490565.88000000006</v>
      </c>
      <c r="S1277" s="1">
        <v>1597085.42</v>
      </c>
      <c r="T1277" s="1"/>
      <c r="U1277" s="1">
        <f t="shared" si="155"/>
        <v>1362.3200000000002</v>
      </c>
      <c r="V1277" s="1">
        <f t="shared" si="155"/>
        <v>1362.3200000000002</v>
      </c>
      <c r="W1277" s="8">
        <v>2021</v>
      </c>
      <c r="X1277" s="107"/>
      <c r="AD1277" s="28">
        <f>+'Прил 2 оконч'!E1277-'Приложение №1'!N1277</f>
        <v>0</v>
      </c>
    </row>
    <row r="1278" spans="1:30" ht="15" customHeight="1" x14ac:dyDescent="0.25">
      <c r="A1278" s="5">
        <f t="shared" si="157"/>
        <v>1251</v>
      </c>
      <c r="B1278" s="23">
        <f t="shared" si="158"/>
        <v>392</v>
      </c>
      <c r="C1278" s="3" t="s">
        <v>322</v>
      </c>
      <c r="D1278" s="3" t="s">
        <v>331</v>
      </c>
      <c r="E1278" s="6">
        <v>1977</v>
      </c>
      <c r="F1278" s="6">
        <v>2011</v>
      </c>
      <c r="G1278" s="6" t="s">
        <v>50</v>
      </c>
      <c r="H1278" s="6">
        <v>5</v>
      </c>
      <c r="I1278" s="6">
        <v>2</v>
      </c>
      <c r="J1278" s="29">
        <v>1732.6</v>
      </c>
      <c r="K1278" s="29">
        <v>1559.6</v>
      </c>
      <c r="L1278" s="29">
        <v>0</v>
      </c>
      <c r="M1278" s="7">
        <v>59</v>
      </c>
      <c r="N1278" s="1">
        <f t="shared" si="156"/>
        <v>767198.43</v>
      </c>
      <c r="O1278" s="29"/>
      <c r="P1278" s="1">
        <v>529233.73</v>
      </c>
      <c r="Q1278" s="1"/>
      <c r="R1278" s="1">
        <v>125831.64719999999</v>
      </c>
      <c r="S1278" s="1">
        <v>112133.05280000002</v>
      </c>
      <c r="T1278" s="1"/>
      <c r="U1278" s="1">
        <f t="shared" si="155"/>
        <v>491.91999871761999</v>
      </c>
      <c r="V1278" s="1">
        <f t="shared" si="155"/>
        <v>491.91999871761999</v>
      </c>
      <c r="W1278" s="8">
        <v>2021</v>
      </c>
      <c r="X1278" s="107"/>
      <c r="AD1278" s="28">
        <f>+'Прил 2 оконч'!E1278-'Приложение №1'!N1278</f>
        <v>0</v>
      </c>
    </row>
    <row r="1279" spans="1:30" ht="15" customHeight="1" x14ac:dyDescent="0.25">
      <c r="A1279" s="5">
        <f t="shared" si="157"/>
        <v>1252</v>
      </c>
      <c r="B1279" s="23">
        <f t="shared" si="158"/>
        <v>393</v>
      </c>
      <c r="C1279" s="3" t="s">
        <v>322</v>
      </c>
      <c r="D1279" s="3" t="s">
        <v>332</v>
      </c>
      <c r="E1279" s="6">
        <v>1973</v>
      </c>
      <c r="F1279" s="6">
        <v>2010</v>
      </c>
      <c r="G1279" s="6" t="s">
        <v>50</v>
      </c>
      <c r="H1279" s="6">
        <v>5</v>
      </c>
      <c r="I1279" s="6">
        <v>4</v>
      </c>
      <c r="J1279" s="29">
        <v>3449.3</v>
      </c>
      <c r="K1279" s="29">
        <v>2945.9</v>
      </c>
      <c r="L1279" s="29">
        <v>171.7</v>
      </c>
      <c r="M1279" s="7">
        <v>147</v>
      </c>
      <c r="N1279" s="1">
        <f t="shared" si="156"/>
        <v>23466019.32</v>
      </c>
      <c r="O1279" s="29"/>
      <c r="P1279" s="1">
        <v>14665320.020000001</v>
      </c>
      <c r="Q1279" s="1"/>
      <c r="R1279" s="1">
        <v>282620.64259999996</v>
      </c>
      <c r="S1279" s="1">
        <v>8518078.657399999</v>
      </c>
      <c r="T1279" s="1"/>
      <c r="U1279" s="1">
        <f t="shared" si="155"/>
        <v>7526.9500000000007</v>
      </c>
      <c r="V1279" s="1">
        <f t="shared" si="155"/>
        <v>7526.9500000000007</v>
      </c>
      <c r="W1279" s="8">
        <v>2021</v>
      </c>
      <c r="X1279" s="107"/>
      <c r="AD1279" s="28">
        <f>+'Прил 2 оконч'!E1279-'Приложение №1'!N1279</f>
        <v>0</v>
      </c>
    </row>
    <row r="1280" spans="1:30" ht="15" customHeight="1" x14ac:dyDescent="0.25">
      <c r="A1280" s="5">
        <f t="shared" si="157"/>
        <v>1253</v>
      </c>
      <c r="B1280" s="23">
        <f t="shared" si="158"/>
        <v>394</v>
      </c>
      <c r="C1280" s="3" t="s">
        <v>322</v>
      </c>
      <c r="D1280" s="3" t="s">
        <v>333</v>
      </c>
      <c r="E1280" s="6">
        <v>1970</v>
      </c>
      <c r="F1280" s="6">
        <v>2010</v>
      </c>
      <c r="G1280" s="6" t="s">
        <v>50</v>
      </c>
      <c r="H1280" s="6">
        <v>5</v>
      </c>
      <c r="I1280" s="6">
        <v>4</v>
      </c>
      <c r="J1280" s="29">
        <v>3258</v>
      </c>
      <c r="K1280" s="29">
        <v>3019.8</v>
      </c>
      <c r="L1280" s="29">
        <v>0</v>
      </c>
      <c r="M1280" s="7">
        <v>132</v>
      </c>
      <c r="N1280" s="1">
        <f t="shared" si="156"/>
        <v>13575281.439999999</v>
      </c>
      <c r="O1280" s="29"/>
      <c r="P1280" s="1">
        <f>10366747.97-1637293.23</f>
        <v>8729454.7400000002</v>
      </c>
      <c r="Q1280" s="1"/>
      <c r="R1280" s="1">
        <v>243643.50360000003</v>
      </c>
      <c r="S1280" s="1">
        <v>4602183.1963999998</v>
      </c>
      <c r="T1280" s="1"/>
      <c r="U1280" s="1">
        <f t="shared" si="155"/>
        <v>4495.4240148354193</v>
      </c>
      <c r="V1280" s="1">
        <f t="shared" si="155"/>
        <v>4495.4240148354193</v>
      </c>
      <c r="W1280" s="8">
        <v>2021</v>
      </c>
      <c r="X1280" s="107"/>
      <c r="AD1280" s="28">
        <f>+'Прил 2 оконч'!E1280-'Приложение №1'!N1280</f>
        <v>0</v>
      </c>
    </row>
    <row r="1281" spans="1:32" ht="15" customHeight="1" x14ac:dyDescent="0.25">
      <c r="A1281" s="5">
        <f t="shared" si="157"/>
        <v>1254</v>
      </c>
      <c r="B1281" s="23">
        <f t="shared" si="158"/>
        <v>395</v>
      </c>
      <c r="C1281" s="3" t="s">
        <v>714</v>
      </c>
      <c r="D1281" s="3" t="s">
        <v>1065</v>
      </c>
      <c r="E1281" s="6">
        <v>1985</v>
      </c>
      <c r="F1281" s="6">
        <v>2010</v>
      </c>
      <c r="G1281" s="6" t="s">
        <v>50</v>
      </c>
      <c r="H1281" s="6">
        <v>5</v>
      </c>
      <c r="I1281" s="6">
        <v>4</v>
      </c>
      <c r="J1281" s="29">
        <v>3767.9</v>
      </c>
      <c r="K1281" s="29">
        <v>2864</v>
      </c>
      <c r="L1281" s="29">
        <v>271</v>
      </c>
      <c r="M1281" s="7">
        <v>99</v>
      </c>
      <c r="N1281" s="1">
        <f t="shared" si="156"/>
        <v>8020991.5499999989</v>
      </c>
      <c r="O1281" s="29"/>
      <c r="P1281" s="1"/>
      <c r="Q1281" s="1"/>
      <c r="R1281" s="1">
        <v>1215577.122</v>
      </c>
      <c r="S1281" s="1">
        <f>+'Прил 2 оконч'!E1281-'Приложение №1'!R1281-'Приложение №1'!Q1281</f>
        <v>6805414.4279999994</v>
      </c>
      <c r="T1281" s="1"/>
      <c r="U1281" s="1">
        <f t="shared" si="155"/>
        <v>2558.5299999999997</v>
      </c>
      <c r="V1281" s="1">
        <f t="shared" si="155"/>
        <v>2558.5299999999997</v>
      </c>
      <c r="W1281" s="8">
        <v>2021</v>
      </c>
      <c r="X1281" s="107"/>
      <c r="AC1281" s="9" t="s">
        <v>1441</v>
      </c>
      <c r="AD1281" s="28">
        <f>+'Прил 2 оконч'!E1281-'Приложение №1'!N1281</f>
        <v>0</v>
      </c>
    </row>
    <row r="1282" spans="1:32" ht="15" customHeight="1" x14ac:dyDescent="0.25">
      <c r="A1282" s="5">
        <f t="shared" si="157"/>
        <v>1255</v>
      </c>
      <c r="B1282" s="23">
        <f t="shared" si="158"/>
        <v>396</v>
      </c>
      <c r="C1282" s="3" t="s">
        <v>1066</v>
      </c>
      <c r="D1282" s="3" t="s">
        <v>1067</v>
      </c>
      <c r="E1282" s="6">
        <v>1992</v>
      </c>
      <c r="F1282" s="6">
        <v>2011</v>
      </c>
      <c r="G1282" s="6" t="s">
        <v>65</v>
      </c>
      <c r="H1282" s="6">
        <v>2</v>
      </c>
      <c r="I1282" s="6">
        <v>1</v>
      </c>
      <c r="J1282" s="29">
        <v>640.70000000000005</v>
      </c>
      <c r="K1282" s="29">
        <v>605.6</v>
      </c>
      <c r="L1282" s="29">
        <v>0</v>
      </c>
      <c r="M1282" s="7">
        <v>27</v>
      </c>
      <c r="N1282" s="1">
        <f t="shared" si="156"/>
        <v>2845193.59</v>
      </c>
      <c r="O1282" s="29"/>
      <c r="P1282" s="1">
        <v>2267825.6132260025</v>
      </c>
      <c r="Q1282" s="1"/>
      <c r="R1282" s="1">
        <v>169678.05319999999</v>
      </c>
      <c r="S1282" s="1">
        <v>407689.92357399734</v>
      </c>
      <c r="T1282" s="29"/>
      <c r="U1282" s="1">
        <f t="shared" si="155"/>
        <v>4698.140009907529</v>
      </c>
      <c r="V1282" s="1">
        <f t="shared" si="155"/>
        <v>4698.140009907529</v>
      </c>
      <c r="W1282" s="8">
        <v>2021</v>
      </c>
      <c r="X1282" s="107"/>
      <c r="Y1282" s="9" t="s">
        <v>1437</v>
      </c>
      <c r="Z1282" s="9" t="s">
        <v>1438</v>
      </c>
      <c r="AA1282" s="9" t="s">
        <v>1439</v>
      </c>
      <c r="AB1282" s="9" t="s">
        <v>1440</v>
      </c>
      <c r="AD1282" s="28">
        <f>+'Прил 2 оконч'!E1282-'Приложение №1'!N1282</f>
        <v>0</v>
      </c>
      <c r="AE1282" s="9" t="s">
        <v>1437</v>
      </c>
      <c r="AF1282" s="9" t="s">
        <v>1438</v>
      </c>
    </row>
    <row r="1283" spans="1:32" s="89" customFormat="1" x14ac:dyDescent="0.25">
      <c r="A1283" s="64"/>
      <c r="B1283" s="65"/>
      <c r="C1283" s="186"/>
      <c r="D1283" s="73" t="s">
        <v>1306</v>
      </c>
      <c r="E1283" s="74"/>
      <c r="F1283" s="74"/>
      <c r="G1283" s="74"/>
      <c r="H1283" s="74"/>
      <c r="I1283" s="74"/>
      <c r="J1283" s="75">
        <f>SUM(J1284:J1697)</f>
        <v>843497.18000000017</v>
      </c>
      <c r="K1283" s="75">
        <f>SUM(K1284:K1697)</f>
        <v>699063.53000000014</v>
      </c>
      <c r="L1283" s="75">
        <f>SUM(L1284:L1697)</f>
        <v>39905.82</v>
      </c>
      <c r="M1283" s="75">
        <f>SUM(M1284:M1697)</f>
        <v>31026</v>
      </c>
      <c r="N1283" s="75">
        <f>SUM(N1284:N1697)</f>
        <v>4834907310.7855692</v>
      </c>
      <c r="O1283" s="75">
        <f>SUM(O1284:O1697)</f>
        <v>0</v>
      </c>
      <c r="P1283" s="75">
        <f>SUM(P1284:P1697)</f>
        <v>3688719340.1065855</v>
      </c>
      <c r="Q1283" s="75">
        <f>SUM(Q1284:Q1697)</f>
        <v>5889162.2111010002</v>
      </c>
      <c r="R1283" s="75">
        <f>SUM(R1284:R1697)</f>
        <v>220353434.69412646</v>
      </c>
      <c r="S1283" s="75">
        <f>SUM(S1284:S1697)</f>
        <v>919945373.77375805</v>
      </c>
      <c r="T1283" s="75">
        <f>SUM(T1284:T1697)</f>
        <v>0</v>
      </c>
      <c r="U1283" s="75"/>
      <c r="V1283" s="75"/>
      <c r="W1283" s="77"/>
      <c r="X1283" s="118"/>
      <c r="Y1283" s="75">
        <f>SUM(Y1284:Y1697)</f>
        <v>2294030191.5719981</v>
      </c>
      <c r="Z1283" s="75">
        <f>SUM(Z1284:Z1697)</f>
        <v>70130898.304020002</v>
      </c>
      <c r="AA1283" s="75">
        <f>SUM(AA1284:AA1697)</f>
        <v>220470401.17788994</v>
      </c>
      <c r="AB1283" s="75">
        <f>SUM(AB1284:AB1697)</f>
        <v>153753713.21105978</v>
      </c>
      <c r="AC1283" s="75">
        <f>SUM(AC1284:AC1697)</f>
        <v>186925293.58073005</v>
      </c>
      <c r="AD1283" s="28">
        <f>+'Прил 2 оконч'!E1283-'Приложение №1'!N1283</f>
        <v>-8.7738037109375E-5</v>
      </c>
      <c r="AE1283" s="75">
        <f>SUM(AE1284:AE1697)</f>
        <v>1279751653160.1975</v>
      </c>
      <c r="AF1283" s="75">
        <f>SUM(AF1284:AF1697)</f>
        <v>39668182783.174049</v>
      </c>
    </row>
    <row r="1284" spans="1:32" s="116" customFormat="1" ht="15" customHeight="1" x14ac:dyDescent="0.25">
      <c r="A1284" s="5">
        <f>+A1282+1</f>
        <v>1256</v>
      </c>
      <c r="B1284" s="23">
        <f t="shared" ref="B1284:B1347" si="159">B1283+1</f>
        <v>1</v>
      </c>
      <c r="C1284" s="3" t="s">
        <v>75</v>
      </c>
      <c r="D1284" s="3" t="s">
        <v>1068</v>
      </c>
      <c r="E1284" s="6">
        <v>1997</v>
      </c>
      <c r="F1284" s="6">
        <v>2013</v>
      </c>
      <c r="G1284" s="6" t="s">
        <v>50</v>
      </c>
      <c r="H1284" s="6">
        <v>3</v>
      </c>
      <c r="I1284" s="6">
        <v>3</v>
      </c>
      <c r="J1284" s="29">
        <v>2554.6999999999998</v>
      </c>
      <c r="K1284" s="29">
        <v>1158.4000000000001</v>
      </c>
      <c r="L1284" s="29">
        <v>258.5</v>
      </c>
      <c r="M1284" s="7">
        <v>40</v>
      </c>
      <c r="N1284" s="1">
        <f t="shared" ref="N1284:N1321" si="160">+P1284+Q1284+R1284+S1284</f>
        <v>50522516.669999994</v>
      </c>
      <c r="O1284" s="29"/>
      <c r="P1284" s="1">
        <v>45135697.86999999</v>
      </c>
      <c r="Q1284" s="1"/>
      <c r="R1284" s="1">
        <v>771434.02380000008</v>
      </c>
      <c r="S1284" s="1">
        <v>4615384.7762000021</v>
      </c>
      <c r="T1284" s="1"/>
      <c r="U1284" s="1">
        <f>$N1284/($K1284+$L1284)</f>
        <v>35657.08001270378</v>
      </c>
      <c r="V1284" s="1">
        <f t="shared" si="155"/>
        <v>35657.08001270378</v>
      </c>
      <c r="W1284" s="8">
        <v>2021</v>
      </c>
      <c r="X1284" s="115"/>
      <c r="Y1284" s="116">
        <f>+(K1284*9.1+L1284*18.19)*12*30</f>
        <v>5487679.7999999998</v>
      </c>
      <c r="Z1284" s="116">
        <f>+(K1284*9.1+L1284*18.19)*12*0.85</f>
        <v>155484.261</v>
      </c>
      <c r="AA1284" s="12">
        <f>+AC1284+Z1284</f>
        <v>771434.02380000008</v>
      </c>
      <c r="AB1284" s="117">
        <f>+R1284+Z1284</f>
        <v>926918.28480000002</v>
      </c>
      <c r="AC1284" s="116">
        <v>615949.76280000003</v>
      </c>
      <c r="AD1284" s="28">
        <f>+'Прил 2 оконч'!E1284-'Приложение №1'!N1284</f>
        <v>0</v>
      </c>
      <c r="AE1284" s="1">
        <f>+(Q1284*9.1+R1284*18.19)*12*30</f>
        <v>5051658561.4519215</v>
      </c>
      <c r="AF1284" s="1">
        <f>+(Q1284*9.1+R1284*18.19)*12*0.85</f>
        <v>143130325.90780443</v>
      </c>
    </row>
    <row r="1285" spans="1:32" ht="15" customHeight="1" x14ac:dyDescent="0.25">
      <c r="A1285" s="5">
        <f t="shared" ref="A1285:A1316" si="161">A1284+1</f>
        <v>1257</v>
      </c>
      <c r="B1285" s="23">
        <f t="shared" si="159"/>
        <v>2</v>
      </c>
      <c r="C1285" s="23" t="s">
        <v>718</v>
      </c>
      <c r="D1285" s="23" t="s">
        <v>1069</v>
      </c>
      <c r="E1285" s="6">
        <v>1997</v>
      </c>
      <c r="F1285" s="6">
        <v>2013</v>
      </c>
      <c r="G1285" s="6" t="s">
        <v>50</v>
      </c>
      <c r="H1285" s="6">
        <v>3</v>
      </c>
      <c r="I1285" s="6">
        <v>2</v>
      </c>
      <c r="J1285" s="57">
        <v>1304.7</v>
      </c>
      <c r="K1285" s="57">
        <v>939.3</v>
      </c>
      <c r="L1285" s="57">
        <v>0</v>
      </c>
      <c r="M1285" s="57">
        <v>33</v>
      </c>
      <c r="N1285" s="1">
        <f t="shared" si="160"/>
        <v>10655644.630000001</v>
      </c>
      <c r="O1285" s="1"/>
      <c r="P1285" s="1">
        <v>7612852.580000001</v>
      </c>
      <c r="Q1285" s="1"/>
      <c r="R1285" s="1">
        <v>455227.1986</v>
      </c>
      <c r="S1285" s="1">
        <v>2587564.8514</v>
      </c>
      <c r="T1285" s="1"/>
      <c r="U1285" s="1">
        <f t="shared" si="155"/>
        <v>11344.239997870756</v>
      </c>
      <c r="V1285" s="1">
        <f t="shared" si="155"/>
        <v>11344.239997870756</v>
      </c>
      <c r="W1285" s="8">
        <v>2021</v>
      </c>
      <c r="X1285" s="107"/>
      <c r="Y1285" s="116">
        <f t="shared" ref="Y1285:Y1294" si="162">+(K1285*9.1+L1285*18.19)*12*30</f>
        <v>3077146.8</v>
      </c>
      <c r="Z1285" s="116">
        <f t="shared" ref="Z1285:Z1294" si="163">+(K1285*9.1+L1285*18.19)*12*0.85</f>
        <v>87185.826000000001</v>
      </c>
      <c r="AA1285" s="12">
        <f>+AC1285+Z1285</f>
        <v>455227.1986</v>
      </c>
      <c r="AB1285" s="117">
        <f>+R1285+Z1285</f>
        <v>542413.0246</v>
      </c>
      <c r="AC1285" s="9">
        <v>368041.3726</v>
      </c>
      <c r="AD1285" s="28">
        <f>+'Прил 2 оконч'!E1285-'Приложение №1'!N1285</f>
        <v>0</v>
      </c>
      <c r="AE1285" s="1">
        <f t="shared" ref="AE1285:AE1294" si="164">+(Q1285*9.1+R1285*18.19)*12*30</f>
        <v>2981009787.3122401</v>
      </c>
      <c r="AF1285" s="1">
        <f t="shared" ref="AF1285:AF1294" si="165">+(Q1285*9.1+R1285*18.19)*12*0.85</f>
        <v>84461943.973846808</v>
      </c>
    </row>
    <row r="1286" spans="1:32" ht="15" customHeight="1" x14ac:dyDescent="0.25">
      <c r="A1286" s="5">
        <f t="shared" si="161"/>
        <v>1258</v>
      </c>
      <c r="B1286" s="23">
        <f t="shared" si="159"/>
        <v>3</v>
      </c>
      <c r="C1286" s="3" t="s">
        <v>718</v>
      </c>
      <c r="D1286" s="3" t="s">
        <v>719</v>
      </c>
      <c r="E1286" s="6">
        <v>1995</v>
      </c>
      <c r="F1286" s="6">
        <v>2013</v>
      </c>
      <c r="G1286" s="6" t="s">
        <v>50</v>
      </c>
      <c r="H1286" s="6">
        <v>3</v>
      </c>
      <c r="I1286" s="6">
        <v>4</v>
      </c>
      <c r="J1286" s="57">
        <v>2740.5</v>
      </c>
      <c r="K1286" s="57">
        <v>1843.1</v>
      </c>
      <c r="L1286" s="6">
        <v>0</v>
      </c>
      <c r="M1286" s="7">
        <v>67</v>
      </c>
      <c r="N1286" s="1">
        <f t="shared" si="160"/>
        <v>20908568.739999998</v>
      </c>
      <c r="O1286" s="29"/>
      <c r="P1286" s="1">
        <v>14974337.279999999</v>
      </c>
      <c r="Q1286" s="1"/>
      <c r="R1286" s="1">
        <v>171076.54200000002</v>
      </c>
      <c r="S1286" s="1">
        <v>5763154.9179999996</v>
      </c>
      <c r="T1286" s="1"/>
      <c r="U1286" s="1">
        <f t="shared" ref="U1286:V1382" si="166">$N1286/($K1286+$L1286)</f>
        <v>11344.239997829744</v>
      </c>
      <c r="V1286" s="1">
        <f t="shared" si="166"/>
        <v>11344.239997829744</v>
      </c>
      <c r="W1286" s="8">
        <v>2021</v>
      </c>
      <c r="X1286" s="107"/>
      <c r="Y1286" s="116">
        <f t="shared" si="162"/>
        <v>6037995.5999999996</v>
      </c>
      <c r="Z1286" s="116">
        <f t="shared" si="163"/>
        <v>171076.54199999999</v>
      </c>
      <c r="AA1286" s="12">
        <f>+AC1286+Z1286-R887</f>
        <v>171076.54200000002</v>
      </c>
      <c r="AB1286" s="117">
        <f>+R1286+Z1286</f>
        <v>342153.08400000003</v>
      </c>
      <c r="AC1286" s="9">
        <v>737492.40419999999</v>
      </c>
      <c r="AD1286" s="28">
        <f>+'Прил 2 оконч'!E1286-'Приложение №1'!N1286</f>
        <v>0</v>
      </c>
      <c r="AE1286" s="1">
        <f t="shared" si="164"/>
        <v>1120277627.6328001</v>
      </c>
      <c r="AF1286" s="1">
        <f t="shared" si="165"/>
        <v>31741199.449595999</v>
      </c>
    </row>
    <row r="1287" spans="1:32" ht="15" customHeight="1" x14ac:dyDescent="0.25">
      <c r="A1287" s="5">
        <f t="shared" si="161"/>
        <v>1259</v>
      </c>
      <c r="B1287" s="23">
        <f t="shared" si="159"/>
        <v>4</v>
      </c>
      <c r="C1287" s="3" t="s">
        <v>81</v>
      </c>
      <c r="D1287" s="3" t="s">
        <v>344</v>
      </c>
      <c r="E1287" s="6">
        <v>1998</v>
      </c>
      <c r="F1287" s="6">
        <v>1998</v>
      </c>
      <c r="G1287" s="6" t="s">
        <v>50</v>
      </c>
      <c r="H1287" s="6">
        <v>5</v>
      </c>
      <c r="I1287" s="6">
        <v>4</v>
      </c>
      <c r="J1287" s="29">
        <v>4979.8</v>
      </c>
      <c r="K1287" s="29">
        <v>4317</v>
      </c>
      <c r="L1287" s="29">
        <v>0</v>
      </c>
      <c r="M1287" s="7">
        <v>170</v>
      </c>
      <c r="N1287" s="1">
        <f t="shared" si="160"/>
        <v>27698101.323736895</v>
      </c>
      <c r="O1287" s="29"/>
      <c r="P1287" s="1">
        <v>15077925.823736895</v>
      </c>
      <c r="Q1287" s="1"/>
      <c r="R1287" s="1">
        <v>749008.13399999996</v>
      </c>
      <c r="S1287" s="1">
        <v>11871167.366</v>
      </c>
      <c r="T1287" s="1"/>
      <c r="U1287" s="1">
        <f t="shared" si="166"/>
        <v>6416.0531210879999</v>
      </c>
      <c r="V1287" s="1">
        <f t="shared" si="166"/>
        <v>6416.0531210879999</v>
      </c>
      <c r="W1287" s="8">
        <v>2021</v>
      </c>
      <c r="X1287" s="107"/>
      <c r="Y1287" s="116">
        <f t="shared" si="162"/>
        <v>14142491.999999998</v>
      </c>
      <c r="Z1287" s="116">
        <f t="shared" si="163"/>
        <v>400703.93999999994</v>
      </c>
      <c r="AA1287" s="12">
        <f>+AC1287+Z1287</f>
        <v>749008.13399999996</v>
      </c>
      <c r="AC1287" s="9">
        <v>348304.19400000002</v>
      </c>
      <c r="AD1287" s="28">
        <f>+'Прил 2 оконч'!E1287-'Приложение №1'!N1287</f>
        <v>0</v>
      </c>
      <c r="AE1287" s="1">
        <f t="shared" si="164"/>
        <v>4904804864.6856003</v>
      </c>
      <c r="AF1287" s="1">
        <f t="shared" si="165"/>
        <v>138969471.16609201</v>
      </c>
    </row>
    <row r="1288" spans="1:32" ht="15" customHeight="1" x14ac:dyDescent="0.25">
      <c r="A1288" s="5">
        <f t="shared" si="161"/>
        <v>1260</v>
      </c>
      <c r="B1288" s="23">
        <f t="shared" si="159"/>
        <v>5</v>
      </c>
      <c r="C1288" s="3" t="s">
        <v>81</v>
      </c>
      <c r="D1288" s="3" t="s">
        <v>722</v>
      </c>
      <c r="E1288" s="6">
        <v>1990</v>
      </c>
      <c r="F1288" s="6">
        <v>1990</v>
      </c>
      <c r="G1288" s="6" t="s">
        <v>50</v>
      </c>
      <c r="H1288" s="6">
        <v>5</v>
      </c>
      <c r="I1288" s="6">
        <v>6</v>
      </c>
      <c r="J1288" s="29">
        <v>5208.7</v>
      </c>
      <c r="K1288" s="29">
        <v>4614</v>
      </c>
      <c r="L1288" s="29">
        <v>0</v>
      </c>
      <c r="M1288" s="7">
        <v>157</v>
      </c>
      <c r="N1288" s="1">
        <f t="shared" si="160"/>
        <v>24135948.530553602</v>
      </c>
      <c r="O1288" s="29"/>
      <c r="P1288" s="1">
        <v>13785920.090553602</v>
      </c>
      <c r="Q1288" s="1"/>
      <c r="R1288" s="1"/>
      <c r="S1288" s="1">
        <v>10350028.439999999</v>
      </c>
      <c r="T1288" s="1"/>
      <c r="U1288" s="1">
        <f t="shared" si="166"/>
        <v>5231.0248224000006</v>
      </c>
      <c r="V1288" s="1">
        <f t="shared" si="166"/>
        <v>5231.0248224000006</v>
      </c>
      <c r="W1288" s="8">
        <v>2021</v>
      </c>
      <c r="X1288" s="107"/>
      <c r="Y1288" s="116">
        <f t="shared" si="162"/>
        <v>15115464.000000002</v>
      </c>
      <c r="Z1288" s="116">
        <f t="shared" si="163"/>
        <v>428271.48000000004</v>
      </c>
      <c r="AA1288" s="12">
        <f>+AC1288+Z1288-R890</f>
        <v>-978398.83000000007</v>
      </c>
      <c r="AB1288" s="117">
        <f>+R1288+Z1288</f>
        <v>428271.48000000004</v>
      </c>
      <c r="AC1288" s="9">
        <v>372266.74800000002</v>
      </c>
      <c r="AD1288" s="28">
        <f>+'Прил 2 оконч'!E1288-'Приложение №1'!N1288</f>
        <v>0</v>
      </c>
      <c r="AE1288" s="1">
        <f t="shared" si="164"/>
        <v>0</v>
      </c>
      <c r="AF1288" s="1">
        <f t="shared" si="165"/>
        <v>0</v>
      </c>
    </row>
    <row r="1289" spans="1:32" ht="15" customHeight="1" x14ac:dyDescent="0.25">
      <c r="A1289" s="5">
        <f t="shared" si="161"/>
        <v>1261</v>
      </c>
      <c r="B1289" s="23">
        <f t="shared" si="159"/>
        <v>6</v>
      </c>
      <c r="C1289" s="3" t="s">
        <v>81</v>
      </c>
      <c r="D1289" s="3" t="s">
        <v>1070</v>
      </c>
      <c r="E1289" s="6">
        <v>1996</v>
      </c>
      <c r="F1289" s="6">
        <v>1996</v>
      </c>
      <c r="G1289" s="6" t="s">
        <v>50</v>
      </c>
      <c r="H1289" s="6">
        <v>5</v>
      </c>
      <c r="I1289" s="6">
        <v>4</v>
      </c>
      <c r="J1289" s="29">
        <v>3635.6</v>
      </c>
      <c r="K1289" s="29">
        <v>3085</v>
      </c>
      <c r="L1289" s="29">
        <v>0</v>
      </c>
      <c r="M1289" s="7">
        <v>99</v>
      </c>
      <c r="N1289" s="1">
        <f t="shared" si="160"/>
        <v>19793523.878556482</v>
      </c>
      <c r="O1289" s="29"/>
      <c r="P1289" s="1">
        <v>10774936.568556484</v>
      </c>
      <c r="Q1289" s="1"/>
      <c r="R1289" s="1">
        <v>1441252.75</v>
      </c>
      <c r="S1289" s="1">
        <v>7577334.5599999987</v>
      </c>
      <c r="T1289" s="1"/>
      <c r="U1289" s="1">
        <f t="shared" si="166"/>
        <v>6416.0531210880008</v>
      </c>
      <c r="V1289" s="1">
        <f t="shared" si="166"/>
        <v>6416.0531210880008</v>
      </c>
      <c r="W1289" s="8">
        <v>2021</v>
      </c>
      <c r="X1289" s="107"/>
      <c r="Y1289" s="116">
        <f t="shared" si="162"/>
        <v>10106460</v>
      </c>
      <c r="Z1289" s="116">
        <f t="shared" si="163"/>
        <v>286349.7</v>
      </c>
      <c r="AA1289" s="12">
        <f>+AC1289+Z1289</f>
        <v>1441252.75</v>
      </c>
      <c r="AC1289" s="9">
        <v>1154903.05</v>
      </c>
      <c r="AD1289" s="28">
        <f>+'Прил 2 оконч'!E1289-'Приложение №1'!N1289</f>
        <v>0</v>
      </c>
      <c r="AE1289" s="1">
        <f t="shared" si="164"/>
        <v>9437899508.0999985</v>
      </c>
      <c r="AF1289" s="1">
        <f t="shared" si="165"/>
        <v>267407152.72949997</v>
      </c>
    </row>
    <row r="1290" spans="1:32" ht="15" customHeight="1" x14ac:dyDescent="0.25">
      <c r="A1290" s="5">
        <f t="shared" si="161"/>
        <v>1262</v>
      </c>
      <c r="B1290" s="23">
        <f t="shared" si="159"/>
        <v>7</v>
      </c>
      <c r="C1290" s="3" t="s">
        <v>1413</v>
      </c>
      <c r="D1290" s="3" t="s">
        <v>1071</v>
      </c>
      <c r="E1290" s="6">
        <v>1995</v>
      </c>
      <c r="F1290" s="6">
        <v>1995</v>
      </c>
      <c r="G1290" s="6" t="s">
        <v>50</v>
      </c>
      <c r="H1290" s="6">
        <v>5</v>
      </c>
      <c r="I1290" s="6">
        <v>4</v>
      </c>
      <c r="J1290" s="29">
        <v>6656.7</v>
      </c>
      <c r="K1290" s="29">
        <v>11375.8</v>
      </c>
      <c r="L1290" s="29">
        <v>977.59</v>
      </c>
      <c r="M1290" s="7">
        <v>143</v>
      </c>
      <c r="N1290" s="1">
        <f t="shared" si="160"/>
        <v>71082048.47106716</v>
      </c>
      <c r="O1290" s="29"/>
      <c r="P1290" s="1">
        <v>68724484.541067153</v>
      </c>
      <c r="Q1290" s="1"/>
      <c r="R1290" s="1">
        <v>2357563.9300000002</v>
      </c>
      <c r="S1290" s="1"/>
      <c r="T1290" s="1"/>
      <c r="U1290" s="1">
        <f t="shared" si="166"/>
        <v>5754.0520028160017</v>
      </c>
      <c r="V1290" s="1">
        <f t="shared" si="166"/>
        <v>5754.0520028160017</v>
      </c>
      <c r="W1290" s="8">
        <v>2021</v>
      </c>
      <c r="X1290" s="107"/>
      <c r="Y1290" s="116">
        <f t="shared" si="162"/>
        <v>43668771.155999988</v>
      </c>
      <c r="Z1290" s="116">
        <f t="shared" si="163"/>
        <v>1237281.8494199996</v>
      </c>
      <c r="AA1290" s="12">
        <f>+AC1290+Z1290</f>
        <v>3374091.0226999996</v>
      </c>
      <c r="AB1290" s="117">
        <f>+R1290+Z1290</f>
        <v>3594845.7794199996</v>
      </c>
      <c r="AC1290" s="9">
        <v>2136809.1732800002</v>
      </c>
      <c r="AD1290" s="28">
        <f>+'Прил 2 оконч'!E1290-'Приложение №1'!N1290</f>
        <v>0</v>
      </c>
      <c r="AE1290" s="1">
        <f t="shared" si="164"/>
        <v>15438271639.212002</v>
      </c>
      <c r="AF1290" s="1">
        <f t="shared" si="165"/>
        <v>437417696.44434005</v>
      </c>
    </row>
    <row r="1291" spans="1:32" ht="15" customHeight="1" x14ac:dyDescent="0.25">
      <c r="A1291" s="5">
        <f t="shared" si="161"/>
        <v>1263</v>
      </c>
      <c r="B1291" s="23">
        <f t="shared" si="159"/>
        <v>8</v>
      </c>
      <c r="C1291" s="3" t="s">
        <v>81</v>
      </c>
      <c r="D1291" s="3" t="s">
        <v>1072</v>
      </c>
      <c r="E1291" s="6">
        <v>1996</v>
      </c>
      <c r="F1291" s="6">
        <v>1996</v>
      </c>
      <c r="G1291" s="6" t="s">
        <v>50</v>
      </c>
      <c r="H1291" s="6">
        <v>5</v>
      </c>
      <c r="I1291" s="6">
        <v>3</v>
      </c>
      <c r="J1291" s="29">
        <v>4938</v>
      </c>
      <c r="K1291" s="29">
        <v>8420.2000000000007</v>
      </c>
      <c r="L1291" s="29">
        <v>368.1</v>
      </c>
      <c r="M1291" s="7">
        <v>156</v>
      </c>
      <c r="N1291" s="1">
        <f t="shared" si="160"/>
        <v>50568335.216347866</v>
      </c>
      <c r="O1291" s="29"/>
      <c r="P1291" s="1">
        <v>28844355.756347861</v>
      </c>
      <c r="Q1291" s="1"/>
      <c r="R1291" s="1">
        <v>2815235.8866000003</v>
      </c>
      <c r="S1291" s="1">
        <v>18908743.573400006</v>
      </c>
      <c r="T1291" s="1"/>
      <c r="U1291" s="1">
        <f t="shared" si="166"/>
        <v>5754.0520028160008</v>
      </c>
      <c r="V1291" s="1">
        <f t="shared" si="166"/>
        <v>5754.0520028160008</v>
      </c>
      <c r="W1291" s="8">
        <v>2021</v>
      </c>
      <c r="X1291" s="107"/>
      <c r="Y1291" s="116">
        <f t="shared" si="162"/>
        <v>29995041.240000002</v>
      </c>
      <c r="Z1291" s="116">
        <f t="shared" si="163"/>
        <v>849859.50180000009</v>
      </c>
      <c r="AA1291" s="12">
        <f>+AC1291+Z1291</f>
        <v>2815235.8866000003</v>
      </c>
      <c r="AC1291" s="9">
        <v>1965376.3848000001</v>
      </c>
      <c r="AD1291" s="28">
        <f>+'Прил 2 оконч'!E1291-'Приложение №1'!N1291</f>
        <v>0</v>
      </c>
      <c r="AE1291" s="1">
        <f t="shared" si="164"/>
        <v>18435290679.811443</v>
      </c>
      <c r="AF1291" s="1">
        <f t="shared" si="165"/>
        <v>522333235.92799085</v>
      </c>
    </row>
    <row r="1292" spans="1:32" ht="15" customHeight="1" x14ac:dyDescent="0.25">
      <c r="A1292" s="5">
        <f t="shared" si="161"/>
        <v>1264</v>
      </c>
      <c r="B1292" s="23">
        <f t="shared" si="159"/>
        <v>9</v>
      </c>
      <c r="C1292" s="3" t="s">
        <v>81</v>
      </c>
      <c r="D1292" s="3" t="s">
        <v>1073</v>
      </c>
      <c r="E1292" s="6">
        <v>1967</v>
      </c>
      <c r="F1292" s="6">
        <v>2012</v>
      </c>
      <c r="G1292" s="6" t="s">
        <v>50</v>
      </c>
      <c r="H1292" s="6">
        <v>2</v>
      </c>
      <c r="I1292" s="6">
        <v>4</v>
      </c>
      <c r="J1292" s="29">
        <v>920.9</v>
      </c>
      <c r="K1292" s="29">
        <v>693</v>
      </c>
      <c r="L1292" s="29">
        <v>0</v>
      </c>
      <c r="M1292" s="7">
        <v>61</v>
      </c>
      <c r="N1292" s="1">
        <f t="shared" si="160"/>
        <v>1000296.99</v>
      </c>
      <c r="O1292" s="29"/>
      <c r="P1292" s="1">
        <v>449335.47000000003</v>
      </c>
      <c r="Q1292" s="1"/>
      <c r="R1292" s="1">
        <v>332342.516</v>
      </c>
      <c r="S1292" s="1">
        <v>218619.00400000002</v>
      </c>
      <c r="T1292" s="1"/>
      <c r="U1292" s="1">
        <f t="shared" si="166"/>
        <v>1443.43</v>
      </c>
      <c r="V1292" s="1">
        <f t="shared" si="166"/>
        <v>1443.43</v>
      </c>
      <c r="W1292" s="8">
        <v>2021</v>
      </c>
      <c r="X1292" s="107"/>
      <c r="Y1292" s="116">
        <f t="shared" si="162"/>
        <v>2270268</v>
      </c>
      <c r="Z1292" s="116">
        <f t="shared" si="163"/>
        <v>64324.26</v>
      </c>
      <c r="AA1292" s="12">
        <f>+AC1292+Z1292</f>
        <v>332342.516</v>
      </c>
      <c r="AC1292" s="9">
        <v>268018.25599999999</v>
      </c>
      <c r="AD1292" s="28">
        <f>+'Прил 2 оконч'!E1292-'Приложение №1'!N1292</f>
        <v>0</v>
      </c>
      <c r="AE1292" s="1">
        <f t="shared" si="164"/>
        <v>2176311731.7744007</v>
      </c>
      <c r="AF1292" s="1">
        <f t="shared" si="165"/>
        <v>61662165.733608015</v>
      </c>
    </row>
    <row r="1293" spans="1:32" ht="15" customHeight="1" x14ac:dyDescent="0.25">
      <c r="A1293" s="5">
        <f t="shared" si="161"/>
        <v>1265</v>
      </c>
      <c r="B1293" s="23">
        <f t="shared" si="159"/>
        <v>10</v>
      </c>
      <c r="C1293" s="3" t="s">
        <v>81</v>
      </c>
      <c r="D1293" s="3" t="s">
        <v>723</v>
      </c>
      <c r="E1293" s="6">
        <v>1989</v>
      </c>
      <c r="F1293" s="6">
        <v>2012</v>
      </c>
      <c r="G1293" s="6" t="s">
        <v>50</v>
      </c>
      <c r="H1293" s="6">
        <v>5</v>
      </c>
      <c r="I1293" s="6">
        <v>4</v>
      </c>
      <c r="J1293" s="29">
        <v>5759.5</v>
      </c>
      <c r="K1293" s="29">
        <v>4865.3999999999996</v>
      </c>
      <c r="L1293" s="29">
        <v>0</v>
      </c>
      <c r="M1293" s="7">
        <v>161</v>
      </c>
      <c r="N1293" s="1">
        <f t="shared" si="160"/>
        <v>25451028.17090496</v>
      </c>
      <c r="O1293" s="29"/>
      <c r="P1293" s="1">
        <v>14537065.200904962</v>
      </c>
      <c r="Q1293" s="1"/>
      <c r="R1293" s="1">
        <v>451606.42799999984</v>
      </c>
      <c r="S1293" s="1">
        <v>10462356.541999999</v>
      </c>
      <c r="T1293" s="1"/>
      <c r="U1293" s="1">
        <f t="shared" si="166"/>
        <v>5231.0248224000006</v>
      </c>
      <c r="V1293" s="1">
        <f t="shared" si="166"/>
        <v>5231.0248224000006</v>
      </c>
      <c r="W1293" s="8">
        <v>2021</v>
      </c>
      <c r="X1293" s="107"/>
      <c r="Y1293" s="116">
        <f t="shared" si="162"/>
        <v>15939050.399999999</v>
      </c>
      <c r="Z1293" s="116">
        <f t="shared" si="163"/>
        <v>451606.42799999996</v>
      </c>
      <c r="AA1293" s="12">
        <f>+AC1293+Z1293-R891</f>
        <v>451606.42799999984</v>
      </c>
      <c r="AC1293" s="9">
        <v>1885985.0328000002</v>
      </c>
      <c r="AD1293" s="28">
        <f>+'Прил 2 оконч'!E1293-'Приложение №1'!N1293</f>
        <v>0</v>
      </c>
      <c r="AE1293" s="1">
        <f t="shared" si="164"/>
        <v>2957299533.1151991</v>
      </c>
      <c r="AF1293" s="1">
        <f t="shared" si="165"/>
        <v>83790153.438263968</v>
      </c>
    </row>
    <row r="1294" spans="1:32" ht="15" customHeight="1" x14ac:dyDescent="0.25">
      <c r="A1294" s="5">
        <f t="shared" si="161"/>
        <v>1266</v>
      </c>
      <c r="B1294" s="23">
        <f t="shared" si="159"/>
        <v>11</v>
      </c>
      <c r="C1294" s="3" t="s">
        <v>1452</v>
      </c>
      <c r="D1294" s="3" t="s">
        <v>1074</v>
      </c>
      <c r="E1294" s="6">
        <v>1991</v>
      </c>
      <c r="F1294" s="6">
        <v>1992</v>
      </c>
      <c r="G1294" s="6" t="s">
        <v>1456</v>
      </c>
      <c r="H1294" s="6">
        <v>5</v>
      </c>
      <c r="I1294" s="6">
        <v>6</v>
      </c>
      <c r="J1294" s="29">
        <v>5213</v>
      </c>
      <c r="K1294" s="29">
        <v>4503.1000000000004</v>
      </c>
      <c r="L1294" s="29">
        <v>0</v>
      </c>
      <c r="M1294" s="7">
        <v>215</v>
      </c>
      <c r="N1294" s="1">
        <f t="shared" si="160"/>
        <v>22984871.147637237</v>
      </c>
      <c r="O1294" s="29"/>
      <c r="P1294" s="1">
        <v>9820657.0276372358</v>
      </c>
      <c r="Q1294" s="1"/>
      <c r="R1294" s="1">
        <v>2130038.3761999998</v>
      </c>
      <c r="S1294" s="1">
        <v>11034175.743800001</v>
      </c>
      <c r="T1294" s="1"/>
      <c r="U1294" s="1">
        <f t="shared" si="166"/>
        <v>5104.2328945919999</v>
      </c>
      <c r="V1294" s="1">
        <f t="shared" si="166"/>
        <v>5104.2328945919999</v>
      </c>
      <c r="W1294" s="8">
        <v>2021</v>
      </c>
      <c r="X1294" s="107"/>
      <c r="Y1294" s="116">
        <f t="shared" si="162"/>
        <v>14752155.600000001</v>
      </c>
      <c r="Z1294" s="116">
        <f t="shared" si="163"/>
        <v>417977.74200000003</v>
      </c>
      <c r="AA1294" s="12">
        <f t="shared" ref="AA1294:AA1309" si="167">+AC1294+Z1294</f>
        <v>2130038.3761999998</v>
      </c>
      <c r="AC1294" s="9">
        <v>1712060.6342</v>
      </c>
      <c r="AD1294" s="28">
        <f>+'Прил 2 оконч'!E1294-'Приложение №1'!N1294</f>
        <v>0</v>
      </c>
      <c r="AE1294" s="1">
        <f t="shared" si="164"/>
        <v>13948343302.70808</v>
      </c>
      <c r="AF1294" s="1">
        <f t="shared" si="165"/>
        <v>395203060.24339563</v>
      </c>
    </row>
    <row r="1295" spans="1:32" ht="15" customHeight="1" x14ac:dyDescent="0.25">
      <c r="A1295" s="5">
        <f t="shared" si="161"/>
        <v>1267</v>
      </c>
      <c r="B1295" s="23">
        <f t="shared" si="159"/>
        <v>12</v>
      </c>
      <c r="C1295" s="3" t="s">
        <v>1452</v>
      </c>
      <c r="D1295" s="3" t="s">
        <v>349</v>
      </c>
      <c r="E1295" s="6">
        <v>1996</v>
      </c>
      <c r="F1295" s="6">
        <v>1996</v>
      </c>
      <c r="G1295" s="6" t="s">
        <v>1456</v>
      </c>
      <c r="H1295" s="6">
        <v>9</v>
      </c>
      <c r="I1295" s="6">
        <v>2</v>
      </c>
      <c r="J1295" s="29">
        <v>5868.8</v>
      </c>
      <c r="K1295" s="29">
        <v>4891.7</v>
      </c>
      <c r="L1295" s="29">
        <v>97.2</v>
      </c>
      <c r="M1295" s="7">
        <v>176</v>
      </c>
      <c r="N1295" s="1">
        <f t="shared" si="160"/>
        <v>32147991.337035973</v>
      </c>
      <c r="O1295" s="29"/>
      <c r="P1295" s="1">
        <v>13784798.727035977</v>
      </c>
      <c r="Q1295" s="1"/>
      <c r="R1295" s="1">
        <v>3018810.6159999999</v>
      </c>
      <c r="S1295" s="1">
        <v>15344381.993999995</v>
      </c>
      <c r="T1295" s="29"/>
      <c r="U1295" s="1">
        <f t="shared" si="166"/>
        <v>6443.903733696</v>
      </c>
      <c r="V1295" s="1">
        <f t="shared" si="166"/>
        <v>6443.903733696</v>
      </c>
      <c r="W1295" s="8">
        <v>2021</v>
      </c>
      <c r="X1295" s="107"/>
      <c r="Y1295" s="9">
        <f>+(K1295*12.08+L1295*20.47)*12*30</f>
        <v>21989311.200000003</v>
      </c>
      <c r="Z1295" s="9">
        <f>+(K1295*12.08+L1295*20.47)*12*0.85</f>
        <v>623030.48400000005</v>
      </c>
      <c r="AA1295" s="12">
        <f t="shared" si="167"/>
        <v>3018810.6159999999</v>
      </c>
      <c r="AC1295" s="9">
        <v>2395780.1319999998</v>
      </c>
      <c r="AD1295" s="28">
        <f>+'Прил 2 оконч'!E1295-'Приложение №1'!N1295</f>
        <v>0</v>
      </c>
      <c r="AE1295" s="1">
        <f>+(Q1295*12.08+R1295*20.47)*12*30</f>
        <v>22246219191.427197</v>
      </c>
      <c r="AF1295" s="1">
        <f>+(Q1295*12.08+R1295*20.47)*12*0.85</f>
        <v>630309543.7571038</v>
      </c>
    </row>
    <row r="1296" spans="1:32" s="108" customFormat="1" ht="15" customHeight="1" x14ac:dyDescent="0.25">
      <c r="A1296" s="5">
        <f t="shared" si="161"/>
        <v>1268</v>
      </c>
      <c r="B1296" s="23">
        <f t="shared" si="159"/>
        <v>13</v>
      </c>
      <c r="C1296" s="3" t="s">
        <v>1453</v>
      </c>
      <c r="D1296" s="3" t="s">
        <v>725</v>
      </c>
      <c r="E1296" s="6">
        <v>1986</v>
      </c>
      <c r="F1296" s="6">
        <v>2013</v>
      </c>
      <c r="G1296" s="6" t="s">
        <v>1456</v>
      </c>
      <c r="H1296" s="6">
        <v>9</v>
      </c>
      <c r="I1296" s="6">
        <v>1</v>
      </c>
      <c r="J1296" s="29">
        <v>3166.9</v>
      </c>
      <c r="K1296" s="29">
        <v>2687.3</v>
      </c>
      <c r="L1296" s="29">
        <v>0</v>
      </c>
      <c r="M1296" s="7">
        <v>93</v>
      </c>
      <c r="N1296" s="1">
        <f t="shared" si="160"/>
        <v>5140715.8106304007</v>
      </c>
      <c r="O1296" s="29"/>
      <c r="P1296" s="1">
        <v>4306575.2806304004</v>
      </c>
      <c r="Q1296" s="1"/>
      <c r="R1296" s="1">
        <v>834140.53</v>
      </c>
      <c r="S1296" s="1"/>
      <c r="T1296" s="29"/>
      <c r="U1296" s="1">
        <f t="shared" si="166"/>
        <v>1912.966848</v>
      </c>
      <c r="V1296" s="1">
        <f t="shared" si="166"/>
        <v>1912.966848</v>
      </c>
      <c r="W1296" s="8">
        <v>2021</v>
      </c>
      <c r="X1296" s="107"/>
      <c r="Y1296" s="9">
        <f>+(K1296*12.08+L1296*20.47)*12*30</f>
        <v>11686530.24</v>
      </c>
      <c r="Z1296" s="9">
        <f>+(K1296*12.08+L1296*20.47)*12*0.85</f>
        <v>331118.35680000001</v>
      </c>
      <c r="AA1296" s="12">
        <f t="shared" si="167"/>
        <v>1373351.3868</v>
      </c>
      <c r="AB1296" s="117">
        <f>+R1296+Z1296</f>
        <v>1165258.8868</v>
      </c>
      <c r="AC1296" s="108">
        <v>1042233.03</v>
      </c>
      <c r="AD1296" s="28">
        <f>+'Прил 2 оконч'!E1296-'Приложение №1'!N1296</f>
        <v>0</v>
      </c>
      <c r="AE1296" s="1">
        <f>+(Q1296*12.08+R1296*20.47)*12*30</f>
        <v>6146948393.6759996</v>
      </c>
      <c r="AF1296" s="1">
        <f>+(Q1296*12.08+R1296*20.47)*12*0.85</f>
        <v>174163537.82081997</v>
      </c>
    </row>
    <row r="1297" spans="1:32" ht="15" customHeight="1" x14ac:dyDescent="0.25">
      <c r="A1297" s="5">
        <f t="shared" si="161"/>
        <v>1269</v>
      </c>
      <c r="B1297" s="23">
        <f t="shared" si="159"/>
        <v>14</v>
      </c>
      <c r="C1297" s="3" t="s">
        <v>1452</v>
      </c>
      <c r="D1297" s="3" t="s">
        <v>727</v>
      </c>
      <c r="E1297" s="6">
        <v>1984</v>
      </c>
      <c r="F1297" s="6">
        <v>2016</v>
      </c>
      <c r="G1297" s="6" t="s">
        <v>1456</v>
      </c>
      <c r="H1297" s="6">
        <v>5</v>
      </c>
      <c r="I1297" s="6">
        <v>11</v>
      </c>
      <c r="J1297" s="29">
        <v>13438.2</v>
      </c>
      <c r="K1297" s="29">
        <v>11172.8</v>
      </c>
      <c r="L1297" s="29">
        <v>0</v>
      </c>
      <c r="M1297" s="7">
        <v>476</v>
      </c>
      <c r="N1297" s="1">
        <f t="shared" si="160"/>
        <v>47316025.995527588</v>
      </c>
      <c r="O1297" s="29"/>
      <c r="P1297" s="1">
        <v>18053187.755527589</v>
      </c>
      <c r="Q1297" s="1"/>
      <c r="R1297" s="1">
        <v>1938503.1455999999</v>
      </c>
      <c r="S1297" s="1">
        <v>27324335.0944</v>
      </c>
      <c r="T1297" s="1"/>
      <c r="U1297" s="1">
        <f t="shared" si="166"/>
        <v>4234.930008192001</v>
      </c>
      <c r="V1297" s="1">
        <f t="shared" si="166"/>
        <v>4234.930008192001</v>
      </c>
      <c r="W1297" s="8">
        <v>2021</v>
      </c>
      <c r="X1297" s="107"/>
      <c r="Y1297" s="116">
        <f>+(K1297*9.1+L1297*18.19)*12*30</f>
        <v>36602092.799999997</v>
      </c>
      <c r="Z1297" s="116">
        <f>+(K1297*9.1+L1297*18.19)*12*0.85</f>
        <v>1037059.296</v>
      </c>
      <c r="AA1297" s="12">
        <f t="shared" si="167"/>
        <v>1938503.1455999999</v>
      </c>
      <c r="AC1297" s="9">
        <v>901443.84959999996</v>
      </c>
      <c r="AD1297" s="28">
        <f>+'Прил 2 оконч'!E1297-'Приложение №1'!N1297</f>
        <v>0</v>
      </c>
      <c r="AE1297" s="1">
        <f>+(Q1297*9.1+R1297*18.19)*12*30</f>
        <v>12694093998.647041</v>
      </c>
      <c r="AF1297" s="1">
        <f>+(Q1297*9.1+R1297*18.19)*12*0.85</f>
        <v>359665996.62833279</v>
      </c>
    </row>
    <row r="1298" spans="1:32" ht="15" customHeight="1" x14ac:dyDescent="0.25">
      <c r="A1298" s="5">
        <f t="shared" si="161"/>
        <v>1270</v>
      </c>
      <c r="B1298" s="23">
        <f t="shared" si="159"/>
        <v>15</v>
      </c>
      <c r="C1298" s="3" t="s">
        <v>1453</v>
      </c>
      <c r="D1298" s="3" t="s">
        <v>358</v>
      </c>
      <c r="E1298" s="6">
        <v>1986</v>
      </c>
      <c r="F1298" s="6">
        <v>2016</v>
      </c>
      <c r="G1298" s="6" t="s">
        <v>1456</v>
      </c>
      <c r="H1298" s="6">
        <v>9</v>
      </c>
      <c r="I1298" s="6">
        <v>1</v>
      </c>
      <c r="J1298" s="29">
        <v>3158.3</v>
      </c>
      <c r="K1298" s="29">
        <v>2677.4</v>
      </c>
      <c r="L1298" s="29">
        <v>0</v>
      </c>
      <c r="M1298" s="7">
        <v>111</v>
      </c>
      <c r="N1298" s="1">
        <f t="shared" si="160"/>
        <v>13982972.132639855</v>
      </c>
      <c r="O1298" s="29"/>
      <c r="P1298" s="1">
        <v>13657715.082639854</v>
      </c>
      <c r="Q1298" s="1"/>
      <c r="R1298" s="1">
        <v>325257.05</v>
      </c>
      <c r="S1298" s="1"/>
      <c r="T1298" s="29"/>
      <c r="U1298" s="1">
        <f t="shared" si="166"/>
        <v>5222.5936104578523</v>
      </c>
      <c r="V1298" s="1">
        <f t="shared" si="166"/>
        <v>5222.5936104578523</v>
      </c>
      <c r="W1298" s="8">
        <v>2021</v>
      </c>
      <c r="X1298" s="107"/>
      <c r="Y1298" s="9">
        <f>+(K1298*12.08+L1298*20.47)*12*30</f>
        <v>11643477.120000001</v>
      </c>
      <c r="Z1298" s="9">
        <f>+(K1298*12.08+L1298*20.47)*12*0.85</f>
        <v>329898.5184</v>
      </c>
      <c r="AA1298" s="12">
        <f t="shared" si="167"/>
        <v>564567.27359999996</v>
      </c>
      <c r="AB1298" s="117">
        <f>+R1298+Z1298</f>
        <v>655155.56839999999</v>
      </c>
      <c r="AC1298" s="9">
        <v>234668.75520000001</v>
      </c>
      <c r="AD1298" s="28">
        <f>+'Прил 2 оконч'!E1298-'Приложение №1'!N1298</f>
        <v>0</v>
      </c>
      <c r="AE1298" s="1">
        <f>+(Q1298*12.08+R1298*20.47)*12*30</f>
        <v>2396884252.8599997</v>
      </c>
      <c r="AF1298" s="1">
        <f>+(Q1298*12.08+R1298*20.47)*12*0.85</f>
        <v>67911720.497699991</v>
      </c>
    </row>
    <row r="1299" spans="1:32" ht="15" customHeight="1" x14ac:dyDescent="0.25">
      <c r="A1299" s="5">
        <f t="shared" si="161"/>
        <v>1271</v>
      </c>
      <c r="B1299" s="23">
        <f t="shared" si="159"/>
        <v>16</v>
      </c>
      <c r="C1299" s="3" t="s">
        <v>1453</v>
      </c>
      <c r="D1299" s="3" t="s">
        <v>728</v>
      </c>
      <c r="E1299" s="6">
        <v>1991</v>
      </c>
      <c r="F1299" s="6">
        <v>2008</v>
      </c>
      <c r="G1299" s="6" t="s">
        <v>1456</v>
      </c>
      <c r="H1299" s="6">
        <v>10</v>
      </c>
      <c r="I1299" s="6">
        <v>2</v>
      </c>
      <c r="J1299" s="29">
        <v>6571.4</v>
      </c>
      <c r="K1299" s="29">
        <v>5569.1</v>
      </c>
      <c r="L1299" s="29">
        <v>84.8</v>
      </c>
      <c r="M1299" s="7">
        <v>206</v>
      </c>
      <c r="N1299" s="1">
        <f t="shared" si="160"/>
        <v>29701251.228493359</v>
      </c>
      <c r="O1299" s="29"/>
      <c r="P1299" s="1">
        <v>28445210.718493357</v>
      </c>
      <c r="Q1299" s="1"/>
      <c r="R1299" s="1">
        <v>1256040.51</v>
      </c>
      <c r="S1299" s="1"/>
      <c r="T1299" s="29"/>
      <c r="U1299" s="1">
        <f t="shared" si="166"/>
        <v>5253.2324994240007</v>
      </c>
      <c r="V1299" s="1">
        <f t="shared" si="166"/>
        <v>5253.2324994240007</v>
      </c>
      <c r="W1299" s="8">
        <v>2021</v>
      </c>
      <c r="X1299" s="107"/>
      <c r="Y1299" s="9">
        <f>+(K1299*12.08+L1299*20.47)*12*30</f>
        <v>24843810.240000002</v>
      </c>
      <c r="Z1299" s="9">
        <f>+(K1299*12.08+L1299*20.47)*12*0.85</f>
        <v>703907.95680000004</v>
      </c>
      <c r="AA1299" s="12">
        <f t="shared" si="167"/>
        <v>2828635.9988000002</v>
      </c>
      <c r="AB1299" s="117">
        <f>+R1299+Z1299</f>
        <v>1959948.4668000001</v>
      </c>
      <c r="AC1299" s="9">
        <v>2124728.0420000004</v>
      </c>
      <c r="AD1299" s="28">
        <f>+'Прил 2 оконч'!E1299-'Приложение №1'!N1299</f>
        <v>0</v>
      </c>
      <c r="AE1299" s="1">
        <f>+(Q1299*12.08+R1299*20.47)*12*30</f>
        <v>9256013726.2919998</v>
      </c>
      <c r="AF1299" s="1">
        <f>+(Q1299*12.08+R1299*20.47)*12*0.85</f>
        <v>262253722.24493998</v>
      </c>
    </row>
    <row r="1300" spans="1:32" ht="15" customHeight="1" x14ac:dyDescent="0.25">
      <c r="A1300" s="5">
        <f t="shared" si="161"/>
        <v>1272</v>
      </c>
      <c r="B1300" s="23">
        <f t="shared" si="159"/>
        <v>17</v>
      </c>
      <c r="C1300" s="3" t="s">
        <v>1452</v>
      </c>
      <c r="D1300" s="3" t="s">
        <v>731</v>
      </c>
      <c r="E1300" s="6">
        <v>1999</v>
      </c>
      <c r="F1300" s="6">
        <v>2011</v>
      </c>
      <c r="G1300" s="6" t="s">
        <v>1456</v>
      </c>
      <c r="H1300" s="6">
        <v>9</v>
      </c>
      <c r="I1300" s="6">
        <v>1</v>
      </c>
      <c r="J1300" s="29">
        <v>3391</v>
      </c>
      <c r="K1300" s="29">
        <v>2850.3</v>
      </c>
      <c r="L1300" s="29">
        <v>0</v>
      </c>
      <c r="M1300" s="7">
        <v>93</v>
      </c>
      <c r="N1300" s="1">
        <f t="shared" si="160"/>
        <v>14973288.593108229</v>
      </c>
      <c r="O1300" s="29"/>
      <c r="P1300" s="1">
        <v>6333930.2231082283</v>
      </c>
      <c r="Q1300" s="1"/>
      <c r="R1300" s="1">
        <v>656469.69479999994</v>
      </c>
      <c r="S1300" s="1">
        <v>7982888.6752000013</v>
      </c>
      <c r="T1300" s="29"/>
      <c r="U1300" s="1">
        <f t="shared" si="166"/>
        <v>5253.2324994240007</v>
      </c>
      <c r="V1300" s="1">
        <f t="shared" si="166"/>
        <v>5253.2324994240007</v>
      </c>
      <c r="W1300" s="8">
        <v>2021</v>
      </c>
      <c r="X1300" s="107"/>
      <c r="Y1300" s="9">
        <f>+(K1300*12.08+L1300*20.47)*12*30</f>
        <v>12395384.640000001</v>
      </c>
      <c r="Z1300" s="9">
        <f>+(K1300*12.08+L1300*20.47)*12*0.85</f>
        <v>351202.56479999999</v>
      </c>
      <c r="AA1300" s="12">
        <f t="shared" si="167"/>
        <v>656469.69479999994</v>
      </c>
      <c r="AC1300" s="9">
        <v>305267.13</v>
      </c>
      <c r="AD1300" s="28">
        <f>+'Прил 2 оконч'!E1300-'Приложение №1'!N1300</f>
        <v>0</v>
      </c>
      <c r="AE1300" s="1">
        <f>+(Q1300*12.08+R1300*20.47)*12*30</f>
        <v>4837656474.9201593</v>
      </c>
      <c r="AF1300" s="1">
        <f>+(Q1300*12.08+R1300*20.47)*12*0.85</f>
        <v>137066933.45607117</v>
      </c>
    </row>
    <row r="1301" spans="1:32" ht="15" customHeight="1" x14ac:dyDescent="0.25">
      <c r="A1301" s="5">
        <f t="shared" si="161"/>
        <v>1273</v>
      </c>
      <c r="B1301" s="23">
        <f t="shared" si="159"/>
        <v>18</v>
      </c>
      <c r="C1301" s="3" t="s">
        <v>1453</v>
      </c>
      <c r="D1301" s="3" t="s">
        <v>368</v>
      </c>
      <c r="E1301" s="6">
        <v>1985</v>
      </c>
      <c r="F1301" s="6">
        <v>2011</v>
      </c>
      <c r="G1301" s="6" t="s">
        <v>1456</v>
      </c>
      <c r="H1301" s="6">
        <v>5</v>
      </c>
      <c r="I1301" s="6">
        <v>12</v>
      </c>
      <c r="J1301" s="29">
        <v>12985.9</v>
      </c>
      <c r="K1301" s="29">
        <v>10525.9</v>
      </c>
      <c r="L1301" s="29">
        <v>233.1</v>
      </c>
      <c r="M1301" s="7">
        <v>439</v>
      </c>
      <c r="N1301" s="1">
        <f t="shared" si="160"/>
        <v>68774286.83345294</v>
      </c>
      <c r="O1301" s="29"/>
      <c r="P1301" s="1">
        <v>63418092.743452936</v>
      </c>
      <c r="Q1301" s="1"/>
      <c r="R1301" s="1">
        <v>5356194.09</v>
      </c>
      <c r="S1301" s="1"/>
      <c r="T1301" s="1"/>
      <c r="U1301" s="1">
        <f t="shared" si="166"/>
        <v>6392.256420992001</v>
      </c>
      <c r="V1301" s="1">
        <f t="shared" si="166"/>
        <v>6392.256420992001</v>
      </c>
      <c r="W1301" s="8">
        <v>2021</v>
      </c>
      <c r="X1301" s="107"/>
      <c r="Y1301" s="116">
        <f>+(K1301*9.1+L1301*18.19)*12*30</f>
        <v>36009280.43999999</v>
      </c>
      <c r="Z1301" s="116">
        <f>+(K1301*9.1+L1301*18.19)*12*0.85</f>
        <v>1020262.9457999998</v>
      </c>
      <c r="AA1301" s="12">
        <f t="shared" si="167"/>
        <v>4883734.0981999999</v>
      </c>
      <c r="AB1301" s="117">
        <f>+R1301+Z1301</f>
        <v>6376457.0357999997</v>
      </c>
      <c r="AC1301" s="9">
        <v>3863471.1524</v>
      </c>
      <c r="AD1301" s="28">
        <f>+'Прил 2 оконч'!E1301-'Приложение №1'!N1301</f>
        <v>0</v>
      </c>
      <c r="AE1301" s="1">
        <f>+(Q1301*9.1+R1301*18.19)*12*30</f>
        <v>35074501378.956009</v>
      </c>
      <c r="AF1301" s="1">
        <f>+(Q1301*9.1+R1301*18.19)*12*0.85</f>
        <v>993777539.07042015</v>
      </c>
    </row>
    <row r="1302" spans="1:32" ht="15" customHeight="1" x14ac:dyDescent="0.25">
      <c r="A1302" s="5">
        <f t="shared" si="161"/>
        <v>1274</v>
      </c>
      <c r="B1302" s="23">
        <f t="shared" si="159"/>
        <v>19</v>
      </c>
      <c r="C1302" s="3" t="s">
        <v>1453</v>
      </c>
      <c r="D1302" s="3" t="s">
        <v>370</v>
      </c>
      <c r="E1302" s="6">
        <v>1992</v>
      </c>
      <c r="F1302" s="6">
        <v>2012</v>
      </c>
      <c r="G1302" s="6" t="s">
        <v>1456</v>
      </c>
      <c r="H1302" s="6">
        <v>9</v>
      </c>
      <c r="I1302" s="6">
        <v>1</v>
      </c>
      <c r="J1302" s="29">
        <v>2917.9</v>
      </c>
      <c r="K1302" s="29">
        <v>2455.6</v>
      </c>
      <c r="L1302" s="29">
        <v>79.7</v>
      </c>
      <c r="M1302" s="7">
        <v>81</v>
      </c>
      <c r="N1302" s="1">
        <f t="shared" si="160"/>
        <v>9840619.7706832699</v>
      </c>
      <c r="O1302" s="29"/>
      <c r="P1302" s="1">
        <v>9840619.7706832699</v>
      </c>
      <c r="Q1302" s="1"/>
      <c r="R1302" s="1">
        <v>0</v>
      </c>
      <c r="S1302" s="1"/>
      <c r="T1302" s="29"/>
      <c r="U1302" s="1">
        <f t="shared" si="166"/>
        <v>3881.441947968</v>
      </c>
      <c r="V1302" s="1">
        <f t="shared" si="166"/>
        <v>3881.441947968</v>
      </c>
      <c r="W1302" s="8">
        <v>2021</v>
      </c>
      <c r="X1302" s="107"/>
      <c r="Y1302" s="9">
        <f t="shared" ref="Y1302:Y1307" si="168">+(K1302*12.08+L1302*20.47)*12*30</f>
        <v>11266238.52</v>
      </c>
      <c r="Z1302" s="9">
        <f t="shared" ref="Z1302:Z1307" si="169">+(K1302*12.08+L1302*20.47)*12*0.85</f>
        <v>319210.09139999998</v>
      </c>
      <c r="AA1302" s="12">
        <f t="shared" si="167"/>
        <v>1450233.3216000001</v>
      </c>
      <c r="AB1302" s="117">
        <f>+R1302+Z1302</f>
        <v>319210.09139999998</v>
      </c>
      <c r="AC1302" s="9">
        <v>1131023.2302000001</v>
      </c>
      <c r="AD1302" s="28">
        <f>+'Прил 2 оконч'!E1302-'Приложение №1'!N1302</f>
        <v>0</v>
      </c>
      <c r="AE1302" s="1">
        <f t="shared" ref="AE1302:AE1307" si="170">+(Q1302*12.08+R1302*20.47)*12*30</f>
        <v>0</v>
      </c>
      <c r="AF1302" s="1">
        <f t="shared" ref="AF1302:AF1307" si="171">+(Q1302*12.08+R1302*20.47)*12*0.85</f>
        <v>0</v>
      </c>
    </row>
    <row r="1303" spans="1:32" ht="15" customHeight="1" x14ac:dyDescent="0.25">
      <c r="A1303" s="5">
        <f t="shared" si="161"/>
        <v>1275</v>
      </c>
      <c r="B1303" s="23">
        <f t="shared" si="159"/>
        <v>20</v>
      </c>
      <c r="C1303" s="3" t="s">
        <v>1453</v>
      </c>
      <c r="D1303" s="3" t="s">
        <v>372</v>
      </c>
      <c r="E1303" s="6">
        <v>1992</v>
      </c>
      <c r="F1303" s="6">
        <v>2011</v>
      </c>
      <c r="G1303" s="6" t="s">
        <v>1456</v>
      </c>
      <c r="H1303" s="6">
        <v>9</v>
      </c>
      <c r="I1303" s="6">
        <v>2</v>
      </c>
      <c r="J1303" s="29">
        <v>5884</v>
      </c>
      <c r="K1303" s="29">
        <v>4943.7</v>
      </c>
      <c r="L1303" s="29">
        <v>100.4</v>
      </c>
      <c r="M1303" s="7">
        <v>152</v>
      </c>
      <c r="N1303" s="1">
        <f t="shared" si="160"/>
        <v>18233392.01985063</v>
      </c>
      <c r="O1303" s="29"/>
      <c r="P1303" s="1">
        <v>18233392.01985063</v>
      </c>
      <c r="Q1303" s="1"/>
      <c r="R1303" s="1">
        <v>0</v>
      </c>
      <c r="S1303" s="1"/>
      <c r="T1303" s="29"/>
      <c r="U1303" s="1">
        <f t="shared" si="166"/>
        <v>3614.795904096</v>
      </c>
      <c r="V1303" s="1">
        <f t="shared" si="166"/>
        <v>3614.795904096</v>
      </c>
      <c r="W1303" s="8">
        <v>2021</v>
      </c>
      <c r="X1303" s="107"/>
      <c r="Y1303" s="9">
        <f t="shared" si="168"/>
        <v>22239030.240000002</v>
      </c>
      <c r="Z1303" s="9">
        <f t="shared" si="169"/>
        <v>630105.85680000007</v>
      </c>
      <c r="AA1303" s="12">
        <f t="shared" si="167"/>
        <v>9215827.3815999981</v>
      </c>
      <c r="AB1303" s="117">
        <f>+R1303+Z1303</f>
        <v>630105.85680000007</v>
      </c>
      <c r="AC1303" s="9">
        <v>8585721.5247999988</v>
      </c>
      <c r="AD1303" s="28">
        <f>+'Прил 2 оконч'!E1303-'Приложение №1'!N1303</f>
        <v>0</v>
      </c>
      <c r="AE1303" s="1">
        <f t="shared" si="170"/>
        <v>0</v>
      </c>
      <c r="AF1303" s="1">
        <f t="shared" si="171"/>
        <v>0</v>
      </c>
    </row>
    <row r="1304" spans="1:32" ht="15" customHeight="1" x14ac:dyDescent="0.25">
      <c r="A1304" s="5">
        <f t="shared" si="161"/>
        <v>1276</v>
      </c>
      <c r="B1304" s="23">
        <f t="shared" si="159"/>
        <v>21</v>
      </c>
      <c r="C1304" s="3" t="s">
        <v>1452</v>
      </c>
      <c r="D1304" s="3" t="s">
        <v>376</v>
      </c>
      <c r="E1304" s="6">
        <v>1997</v>
      </c>
      <c r="F1304" s="6">
        <v>1997</v>
      </c>
      <c r="G1304" s="6" t="s">
        <v>1456</v>
      </c>
      <c r="H1304" s="6">
        <v>9</v>
      </c>
      <c r="I1304" s="6">
        <v>1</v>
      </c>
      <c r="J1304" s="29">
        <v>2892.9</v>
      </c>
      <c r="K1304" s="29">
        <v>2476.5</v>
      </c>
      <c r="L1304" s="29">
        <v>0</v>
      </c>
      <c r="M1304" s="7">
        <v>81</v>
      </c>
      <c r="N1304" s="1">
        <f t="shared" si="160"/>
        <v>15958327.596498143</v>
      </c>
      <c r="O1304" s="29"/>
      <c r="P1304" s="1">
        <v>6842801.8264981452</v>
      </c>
      <c r="Q1304" s="1"/>
      <c r="R1304" s="1">
        <v>1478435.8339999998</v>
      </c>
      <c r="S1304" s="1">
        <v>7637089.9359999979</v>
      </c>
      <c r="T1304" s="29"/>
      <c r="U1304" s="1">
        <f t="shared" si="166"/>
        <v>6443.903733696</v>
      </c>
      <c r="V1304" s="1">
        <f t="shared" si="166"/>
        <v>6443.903733696</v>
      </c>
      <c r="W1304" s="8">
        <v>2021</v>
      </c>
      <c r="X1304" s="107"/>
      <c r="Y1304" s="9">
        <f t="shared" si="168"/>
        <v>10769803.199999999</v>
      </c>
      <c r="Z1304" s="9">
        <f t="shared" si="169"/>
        <v>305144.424</v>
      </c>
      <c r="AA1304" s="12">
        <f t="shared" si="167"/>
        <v>1478435.8339999998</v>
      </c>
      <c r="AC1304" s="9">
        <v>1173291.4099999999</v>
      </c>
      <c r="AD1304" s="28">
        <f>+'Прил 2 оконч'!E1304-'Приложение №1'!N1304</f>
        <v>0</v>
      </c>
      <c r="AE1304" s="1">
        <f t="shared" si="170"/>
        <v>10894889347.9128</v>
      </c>
      <c r="AF1304" s="1">
        <f t="shared" si="171"/>
        <v>308688531.52419597</v>
      </c>
    </row>
    <row r="1305" spans="1:32" ht="15" customHeight="1" x14ac:dyDescent="0.25">
      <c r="A1305" s="5">
        <f t="shared" si="161"/>
        <v>1277</v>
      </c>
      <c r="B1305" s="23">
        <f t="shared" si="159"/>
        <v>22</v>
      </c>
      <c r="C1305" s="3" t="s">
        <v>1452</v>
      </c>
      <c r="D1305" s="3" t="s">
        <v>381</v>
      </c>
      <c r="E1305" s="6">
        <v>1991</v>
      </c>
      <c r="F1305" s="6">
        <v>2011</v>
      </c>
      <c r="G1305" s="6" t="s">
        <v>1456</v>
      </c>
      <c r="H1305" s="6">
        <v>9</v>
      </c>
      <c r="I1305" s="6">
        <v>1</v>
      </c>
      <c r="J1305" s="29">
        <v>2836.8</v>
      </c>
      <c r="K1305" s="29">
        <v>2679.4</v>
      </c>
      <c r="L1305" s="29">
        <v>0</v>
      </c>
      <c r="M1305" s="7">
        <v>61</v>
      </c>
      <c r="N1305" s="1">
        <f t="shared" si="160"/>
        <v>9685484.1454348229</v>
      </c>
      <c r="O1305" s="29"/>
      <c r="P1305" s="1">
        <v>4750358.9054348227</v>
      </c>
      <c r="Q1305" s="1"/>
      <c r="R1305" s="1">
        <v>1567974.1003999999</v>
      </c>
      <c r="S1305" s="1">
        <v>3367151.1396000003</v>
      </c>
      <c r="T1305" s="29"/>
      <c r="U1305" s="1">
        <f t="shared" si="166"/>
        <v>3614.795904096</v>
      </c>
      <c r="V1305" s="1">
        <f t="shared" si="166"/>
        <v>3614.795904096</v>
      </c>
      <c r="W1305" s="8">
        <v>2021</v>
      </c>
      <c r="X1305" s="107"/>
      <c r="Y1305" s="9">
        <f t="shared" si="168"/>
        <v>11652174.720000001</v>
      </c>
      <c r="Z1305" s="9">
        <f t="shared" si="169"/>
        <v>330144.95040000003</v>
      </c>
      <c r="AA1305" s="12">
        <f t="shared" si="167"/>
        <v>1567974.1003999999</v>
      </c>
      <c r="AC1305" s="9">
        <v>1237829.1499999999</v>
      </c>
      <c r="AD1305" s="28">
        <f>+'Прил 2 оконч'!E1305-'Приложение №1'!N1305</f>
        <v>0</v>
      </c>
      <c r="AE1305" s="1">
        <f t="shared" si="170"/>
        <v>11554714740.667677</v>
      </c>
      <c r="AF1305" s="1">
        <f t="shared" si="171"/>
        <v>327383584.31891751</v>
      </c>
    </row>
    <row r="1306" spans="1:32" s="108" customFormat="1" ht="15" customHeight="1" x14ac:dyDescent="0.25">
      <c r="A1306" s="5">
        <f t="shared" si="161"/>
        <v>1278</v>
      </c>
      <c r="B1306" s="23">
        <f t="shared" si="159"/>
        <v>23</v>
      </c>
      <c r="C1306" s="3" t="s">
        <v>1453</v>
      </c>
      <c r="D1306" s="3" t="s">
        <v>744</v>
      </c>
      <c r="E1306" s="6">
        <v>1991</v>
      </c>
      <c r="F1306" s="6">
        <v>2007</v>
      </c>
      <c r="G1306" s="6" t="s">
        <v>1456</v>
      </c>
      <c r="H1306" s="6">
        <v>9</v>
      </c>
      <c r="I1306" s="6">
        <v>5</v>
      </c>
      <c r="J1306" s="29">
        <v>17171.8</v>
      </c>
      <c r="K1306" s="29">
        <v>14377.5</v>
      </c>
      <c r="L1306" s="29">
        <v>279.60000000000002</v>
      </c>
      <c r="M1306" s="7">
        <v>500</v>
      </c>
      <c r="N1306" s="1">
        <f t="shared" si="160"/>
        <v>41065952.285400696</v>
      </c>
      <c r="O1306" s="29"/>
      <c r="P1306" s="1">
        <v>33129499.985400695</v>
      </c>
      <c r="Q1306" s="1"/>
      <c r="R1306" s="1">
        <v>7936452.2999999998</v>
      </c>
      <c r="S1306" s="1"/>
      <c r="T1306" s="29"/>
      <c r="U1306" s="1">
        <f t="shared" si="166"/>
        <v>2801.7788160960008</v>
      </c>
      <c r="V1306" s="1">
        <f t="shared" si="166"/>
        <v>2801.7788160960008</v>
      </c>
      <c r="W1306" s="8">
        <v>2021</v>
      </c>
      <c r="X1306" s="107"/>
      <c r="Y1306" s="9">
        <f t="shared" si="168"/>
        <v>64585300.320000015</v>
      </c>
      <c r="Z1306" s="9">
        <f t="shared" si="169"/>
        <v>1829916.8424000004</v>
      </c>
      <c r="AA1306" s="12">
        <f t="shared" si="167"/>
        <v>8532972.3027999997</v>
      </c>
      <c r="AB1306" s="117">
        <f>+R1306+Z1306</f>
        <v>9766369.1424000002</v>
      </c>
      <c r="AC1306" s="108">
        <v>6703055.4604000002</v>
      </c>
      <c r="AD1306" s="28">
        <f>+'Прил 2 оконч'!E1306-'Приложение №1'!N1306</f>
        <v>0</v>
      </c>
      <c r="AE1306" s="1">
        <f t="shared" si="170"/>
        <v>58485304289.160004</v>
      </c>
      <c r="AF1306" s="1">
        <f t="shared" si="171"/>
        <v>1657083621.5262001</v>
      </c>
    </row>
    <row r="1307" spans="1:32" s="108" customFormat="1" ht="15" customHeight="1" x14ac:dyDescent="0.25">
      <c r="A1307" s="5">
        <f t="shared" si="161"/>
        <v>1279</v>
      </c>
      <c r="B1307" s="23">
        <f t="shared" si="159"/>
        <v>24</v>
      </c>
      <c r="C1307" s="3" t="s">
        <v>1453</v>
      </c>
      <c r="D1307" s="3" t="s">
        <v>745</v>
      </c>
      <c r="E1307" s="6">
        <v>1992</v>
      </c>
      <c r="F1307" s="6">
        <v>2008</v>
      </c>
      <c r="G1307" s="6" t="s">
        <v>1456</v>
      </c>
      <c r="H1307" s="6">
        <v>9</v>
      </c>
      <c r="I1307" s="6">
        <v>5</v>
      </c>
      <c r="J1307" s="29">
        <v>17240</v>
      </c>
      <c r="K1307" s="29">
        <v>14274.3</v>
      </c>
      <c r="L1307" s="29">
        <v>432.6</v>
      </c>
      <c r="M1307" s="7">
        <v>518</v>
      </c>
      <c r="N1307" s="1">
        <f t="shared" si="160"/>
        <v>41205480.870442264</v>
      </c>
      <c r="O1307" s="29"/>
      <c r="P1307" s="1">
        <v>35832588.360442266</v>
      </c>
      <c r="Q1307" s="1"/>
      <c r="R1307" s="1">
        <v>5372892.5099999998</v>
      </c>
      <c r="S1307" s="1">
        <v>0</v>
      </c>
      <c r="T1307" s="29"/>
      <c r="U1307" s="1">
        <f t="shared" si="166"/>
        <v>2801.7788160960004</v>
      </c>
      <c r="V1307" s="1">
        <f t="shared" si="166"/>
        <v>2801.7788160960004</v>
      </c>
      <c r="W1307" s="8">
        <v>2021</v>
      </c>
      <c r="X1307" s="107"/>
      <c r="Y1307" s="9">
        <f t="shared" si="168"/>
        <v>65263991.759999998</v>
      </c>
      <c r="Z1307" s="9">
        <f t="shared" si="169"/>
        <v>1849146.4331999999</v>
      </c>
      <c r="AA1307" s="12">
        <f t="shared" si="167"/>
        <v>7338150.6219999995</v>
      </c>
      <c r="AB1307" s="117">
        <f>+R1307+Z1307</f>
        <v>7222038.9431999996</v>
      </c>
      <c r="AC1307" s="108">
        <v>5489004.1887999997</v>
      </c>
      <c r="AD1307" s="28">
        <f>+'Прил 2 оконч'!E1307-'Приложение №1'!N1307</f>
        <v>0</v>
      </c>
      <c r="AE1307" s="1">
        <f t="shared" si="170"/>
        <v>39593919484.691994</v>
      </c>
      <c r="AF1307" s="1">
        <f t="shared" si="171"/>
        <v>1121827718.7329397</v>
      </c>
    </row>
    <row r="1308" spans="1:32" ht="15" customHeight="1" x14ac:dyDescent="0.25">
      <c r="A1308" s="5">
        <f t="shared" si="161"/>
        <v>1280</v>
      </c>
      <c r="B1308" s="23">
        <f t="shared" si="159"/>
        <v>25</v>
      </c>
      <c r="C1308" s="3" t="s">
        <v>1452</v>
      </c>
      <c r="D1308" s="3" t="s">
        <v>385</v>
      </c>
      <c r="E1308" s="6">
        <v>1981</v>
      </c>
      <c r="F1308" s="6">
        <v>2016</v>
      </c>
      <c r="G1308" s="6" t="s">
        <v>50</v>
      </c>
      <c r="H1308" s="6">
        <v>4</v>
      </c>
      <c r="I1308" s="6">
        <v>3</v>
      </c>
      <c r="J1308" s="29">
        <v>3910.2</v>
      </c>
      <c r="K1308" s="29">
        <v>2262.9</v>
      </c>
      <c r="L1308" s="29">
        <v>997.9</v>
      </c>
      <c r="M1308" s="7">
        <v>113</v>
      </c>
      <c r="N1308" s="1">
        <f t="shared" si="160"/>
        <v>33549604.466404799</v>
      </c>
      <c r="O1308" s="29"/>
      <c r="P1308" s="1">
        <f>21784542.3108048-244267.5644</f>
        <v>21540274.746404801</v>
      </c>
      <c r="Q1308" s="1"/>
      <c r="R1308" s="1">
        <v>738791.18160000001</v>
      </c>
      <c r="S1308" s="1">
        <v>11270538.538399998</v>
      </c>
      <c r="T1308" s="1"/>
      <c r="U1308" s="1">
        <f t="shared" si="166"/>
        <v>10288.764863347889</v>
      </c>
      <c r="V1308" s="1">
        <f t="shared" si="166"/>
        <v>10288.764863347889</v>
      </c>
      <c r="W1308" s="8">
        <v>2021</v>
      </c>
      <c r="X1308" s="107"/>
      <c r="Y1308" s="116">
        <f>+(K1308*9.1+L1308*18.19)*12*30</f>
        <v>13947908.76</v>
      </c>
      <c r="Z1308" s="116">
        <f>+(K1308*9.1+L1308*18.19)*12*0.85</f>
        <v>395190.74820000003</v>
      </c>
      <c r="AA1308" s="12">
        <f t="shared" si="167"/>
        <v>738791.18160000001</v>
      </c>
      <c r="AC1308" s="9">
        <v>343600.43339999998</v>
      </c>
      <c r="AD1308" s="28">
        <f>+'Прил 2 оконч'!E1308-'Приложение №1'!N1308</f>
        <v>-4.9304217100143433E-5</v>
      </c>
      <c r="AE1308" s="1">
        <f>+(Q1308*9.1+R1308*18.19)*12*30</f>
        <v>4837900173.5894403</v>
      </c>
      <c r="AF1308" s="1">
        <f>+(Q1308*9.1+R1308*18.19)*12*0.85</f>
        <v>137073838.25170082</v>
      </c>
    </row>
    <row r="1309" spans="1:32" ht="15" customHeight="1" x14ac:dyDescent="0.25">
      <c r="A1309" s="5">
        <f t="shared" si="161"/>
        <v>1281</v>
      </c>
      <c r="B1309" s="23">
        <f t="shared" si="159"/>
        <v>26</v>
      </c>
      <c r="C1309" s="3" t="s">
        <v>1453</v>
      </c>
      <c r="D1309" s="3" t="s">
        <v>760</v>
      </c>
      <c r="E1309" s="6">
        <v>1994</v>
      </c>
      <c r="F1309" s="6">
        <v>2002</v>
      </c>
      <c r="G1309" s="6" t="s">
        <v>1456</v>
      </c>
      <c r="H1309" s="6">
        <v>10</v>
      </c>
      <c r="I1309" s="6">
        <v>1</v>
      </c>
      <c r="J1309" s="29">
        <v>4860.7</v>
      </c>
      <c r="K1309" s="29">
        <v>4166.3999999999996</v>
      </c>
      <c r="L1309" s="29">
        <v>0</v>
      </c>
      <c r="M1309" s="7">
        <v>162</v>
      </c>
      <c r="N1309" s="1">
        <f t="shared" si="160"/>
        <v>18499713.490156949</v>
      </c>
      <c r="O1309" s="29"/>
      <c r="P1309" s="1">
        <v>17076377.780156948</v>
      </c>
      <c r="Q1309" s="1"/>
      <c r="R1309" s="1">
        <v>1423335.71</v>
      </c>
      <c r="S1309" s="1"/>
      <c r="T1309" s="29"/>
      <c r="U1309" s="1">
        <f t="shared" si="166"/>
        <v>4440.2154114239993</v>
      </c>
      <c r="V1309" s="1">
        <f t="shared" si="166"/>
        <v>4440.2154114239993</v>
      </c>
      <c r="W1309" s="8">
        <v>2021</v>
      </c>
      <c r="X1309" s="107"/>
      <c r="Y1309" s="9">
        <f>+(K1309*12.08+L1309*20.47)*12*30</f>
        <v>18118840.319999997</v>
      </c>
      <c r="Z1309" s="9">
        <f>+(K1309*12.08+L1309*20.47)*12*0.85</f>
        <v>513367.1423999999</v>
      </c>
      <c r="AA1309" s="12">
        <f t="shared" si="167"/>
        <v>2043448.5696</v>
      </c>
      <c r="AB1309" s="117">
        <f>+R1309+Z1309</f>
        <v>1936702.8523999997</v>
      </c>
      <c r="AC1309" s="9">
        <v>1530081.4272</v>
      </c>
      <c r="AD1309" s="28">
        <f>+'Прил 2 оконч'!E1309-'Приложение №1'!N1309</f>
        <v>0</v>
      </c>
      <c r="AE1309" s="1">
        <f>+(Q1309*12.08+R1309*20.47)*12*30</f>
        <v>10488845514.132</v>
      </c>
      <c r="AF1309" s="1">
        <f>+(Q1309*12.08+R1309*20.47)*12*0.85</f>
        <v>297183956.23373997</v>
      </c>
    </row>
    <row r="1310" spans="1:32" ht="15" customHeight="1" x14ac:dyDescent="0.25">
      <c r="A1310" s="5">
        <f t="shared" si="161"/>
        <v>1282</v>
      </c>
      <c r="B1310" s="23">
        <f t="shared" si="159"/>
        <v>27</v>
      </c>
      <c r="C1310" s="3" t="s">
        <v>1452</v>
      </c>
      <c r="D1310" s="3" t="s">
        <v>390</v>
      </c>
      <c r="E1310" s="6">
        <v>1995</v>
      </c>
      <c r="F1310" s="6">
        <v>1995</v>
      </c>
      <c r="G1310" s="6" t="s">
        <v>1456</v>
      </c>
      <c r="H1310" s="6">
        <v>10</v>
      </c>
      <c r="I1310" s="6">
        <v>1</v>
      </c>
      <c r="J1310" s="29">
        <v>3279.6</v>
      </c>
      <c r="K1310" s="29">
        <v>2805.6</v>
      </c>
      <c r="L1310" s="29">
        <v>0</v>
      </c>
      <c r="M1310" s="7">
        <v>105</v>
      </c>
      <c r="N1310" s="1">
        <f t="shared" si="160"/>
        <v>19818033.247476179</v>
      </c>
      <c r="O1310" s="29"/>
      <c r="P1310" s="1">
        <v>12384063.35747618</v>
      </c>
      <c r="Q1310" s="1"/>
      <c r="R1310" s="1"/>
      <c r="S1310" s="1">
        <v>7433969.8899999987</v>
      </c>
      <c r="T1310" s="29"/>
      <c r="U1310" s="1">
        <f t="shared" si="166"/>
        <v>7063.7415338880028</v>
      </c>
      <c r="V1310" s="1">
        <f t="shared" si="166"/>
        <v>7063.7415338880028</v>
      </c>
      <c r="W1310" s="8">
        <v>2021</v>
      </c>
      <c r="X1310" s="107"/>
      <c r="Y1310" s="9">
        <f>+(K1310*12.08+L1310*20.47)*12*30</f>
        <v>12200993.280000001</v>
      </c>
      <c r="Z1310" s="9">
        <f>+(K1310*12.08+L1310*20.47)*12*0.85</f>
        <v>345694.80959999998</v>
      </c>
      <c r="AA1310" s="12">
        <f>+AC1310+Z1310-R206-R327-R565</f>
        <v>-662593.80480000004</v>
      </c>
      <c r="AB1310" s="117">
        <f>+R1310+Z1310</f>
        <v>345694.80959999998</v>
      </c>
      <c r="AD1310" s="28">
        <f>+'Прил 2 оконч'!E1310-'Приложение №1'!N1310</f>
        <v>0</v>
      </c>
      <c r="AE1310" s="1">
        <f>+(Q1310*12.08+R1310*20.47)*12*30</f>
        <v>0</v>
      </c>
      <c r="AF1310" s="1">
        <f>+(Q1310*12.08+R1310*20.47)*12*0.85</f>
        <v>0</v>
      </c>
    </row>
    <row r="1311" spans="1:32" ht="15" customHeight="1" x14ac:dyDescent="0.25">
      <c r="A1311" s="5">
        <f t="shared" si="161"/>
        <v>1283</v>
      </c>
      <c r="B1311" s="23">
        <f t="shared" si="159"/>
        <v>28</v>
      </c>
      <c r="C1311" s="3" t="s">
        <v>1452</v>
      </c>
      <c r="D1311" s="3" t="s">
        <v>761</v>
      </c>
      <c r="E1311" s="6">
        <v>1995</v>
      </c>
      <c r="F1311" s="6">
        <v>2010</v>
      </c>
      <c r="G1311" s="49" t="s">
        <v>62</v>
      </c>
      <c r="H1311" s="6">
        <v>9</v>
      </c>
      <c r="I1311" s="6">
        <v>1</v>
      </c>
      <c r="J1311" s="29">
        <v>2996.5</v>
      </c>
      <c r="K1311" s="29">
        <v>2483</v>
      </c>
      <c r="L1311" s="29">
        <v>76.599999999999994</v>
      </c>
      <c r="M1311" s="7">
        <v>83</v>
      </c>
      <c r="N1311" s="1">
        <f t="shared" si="160"/>
        <v>18080352.83013973</v>
      </c>
      <c r="O1311" s="29"/>
      <c r="P1311" s="1">
        <v>15799115.904139731</v>
      </c>
      <c r="Q1311" s="1"/>
      <c r="R1311" s="1"/>
      <c r="S1311" s="1">
        <v>2281236.926</v>
      </c>
      <c r="T1311" s="29"/>
      <c r="U1311" s="1">
        <f t="shared" si="166"/>
        <v>7063.7415338880028</v>
      </c>
      <c r="V1311" s="1">
        <f t="shared" si="166"/>
        <v>7063.7415338880028</v>
      </c>
      <c r="W1311" s="8">
        <v>2021</v>
      </c>
      <c r="X1311" s="107"/>
      <c r="Y1311" s="9">
        <f>+(K1311*12.08+L1311*20.47)*12*30</f>
        <v>11362551.120000001</v>
      </c>
      <c r="Z1311" s="9">
        <f>+(K1311*12.08+L1311*20.47)*12*0.85</f>
        <v>321938.94839999999</v>
      </c>
      <c r="AA1311" s="12">
        <f>+AC1311+Z1311-R328-R936</f>
        <v>-957491.20780000009</v>
      </c>
      <c r="AB1311" s="117">
        <f>+R1311+Z1311</f>
        <v>321938.94839999999</v>
      </c>
      <c r="AC1311" s="9">
        <v>279836.79599999997</v>
      </c>
      <c r="AD1311" s="28">
        <f>+'Прил 2 оконч'!E1311-'Приложение №1'!N1311</f>
        <v>0</v>
      </c>
      <c r="AE1311" s="1">
        <f>+(Q1311*12.08+R1311*20.47)*12*30</f>
        <v>0</v>
      </c>
      <c r="AF1311" s="1">
        <f>+(Q1311*12.08+R1311*20.47)*12*0.85</f>
        <v>0</v>
      </c>
    </row>
    <row r="1312" spans="1:32" ht="15" customHeight="1" x14ac:dyDescent="0.25">
      <c r="A1312" s="5">
        <f t="shared" si="161"/>
        <v>1284</v>
      </c>
      <c r="B1312" s="23">
        <f t="shared" si="159"/>
        <v>29</v>
      </c>
      <c r="C1312" s="3" t="s">
        <v>1453</v>
      </c>
      <c r="D1312" s="3" t="s">
        <v>391</v>
      </c>
      <c r="E1312" s="6">
        <v>1993</v>
      </c>
      <c r="F1312" s="6">
        <v>1993</v>
      </c>
      <c r="G1312" s="6" t="s">
        <v>1456</v>
      </c>
      <c r="H1312" s="6">
        <v>9</v>
      </c>
      <c r="I1312" s="6">
        <v>1</v>
      </c>
      <c r="J1312" s="29">
        <v>2888.5</v>
      </c>
      <c r="K1312" s="29">
        <v>2493.4</v>
      </c>
      <c r="L1312" s="29">
        <v>0</v>
      </c>
      <c r="M1312" s="7">
        <v>69</v>
      </c>
      <c r="N1312" s="1">
        <f t="shared" si="160"/>
        <v>11478959.236332808</v>
      </c>
      <c r="O1312" s="29"/>
      <c r="P1312" s="1">
        <v>10993023.546332808</v>
      </c>
      <c r="Q1312" s="1"/>
      <c r="R1312" s="1">
        <v>485935.69</v>
      </c>
      <c r="S1312" s="1"/>
      <c r="T1312" s="29"/>
      <c r="U1312" s="1">
        <f t="shared" si="166"/>
        <v>4603.7375616960007</v>
      </c>
      <c r="V1312" s="1">
        <f t="shared" si="166"/>
        <v>4603.7375616960007</v>
      </c>
      <c r="W1312" s="8">
        <v>2021</v>
      </c>
      <c r="X1312" s="107"/>
      <c r="Y1312" s="9">
        <f>+(K1312*12.08+L1312*20.47)*12*30</f>
        <v>10843297.92</v>
      </c>
      <c r="Z1312" s="9">
        <f>+(K1312*12.08+L1312*20.47)*12*0.85</f>
        <v>307226.77439999999</v>
      </c>
      <c r="AA1312" s="12">
        <f>+AC1312+Z1312</f>
        <v>525768.29759999993</v>
      </c>
      <c r="AB1312" s="117">
        <f>+R1312+Z1312</f>
        <v>793162.46439999994</v>
      </c>
      <c r="AC1312" s="9">
        <v>218541.5232</v>
      </c>
      <c r="AD1312" s="28">
        <f>+'Прил 2 оконч'!E1312-'Приложение №1'!N1312</f>
        <v>0</v>
      </c>
      <c r="AE1312" s="1">
        <f>+(Q1312*12.08+R1312*20.47)*12*30</f>
        <v>3580957286.7479997</v>
      </c>
      <c r="AF1312" s="1">
        <f>+(Q1312*12.08+R1312*20.47)*12*0.85</f>
        <v>101460456.45785998</v>
      </c>
    </row>
    <row r="1313" spans="1:32" ht="15" customHeight="1" x14ac:dyDescent="0.25">
      <c r="A1313" s="5">
        <f t="shared" si="161"/>
        <v>1285</v>
      </c>
      <c r="B1313" s="23">
        <f t="shared" si="159"/>
        <v>30</v>
      </c>
      <c r="C1313" s="3" t="s">
        <v>1453</v>
      </c>
      <c r="D1313" s="3" t="s">
        <v>767</v>
      </c>
      <c r="E1313" s="6">
        <v>1994</v>
      </c>
      <c r="F1313" s="6">
        <v>2005</v>
      </c>
      <c r="G1313" s="6" t="s">
        <v>1456</v>
      </c>
      <c r="H1313" s="6">
        <v>10</v>
      </c>
      <c r="I1313" s="6">
        <v>1</v>
      </c>
      <c r="J1313" s="29">
        <v>3221.8</v>
      </c>
      <c r="K1313" s="29">
        <v>2772.9</v>
      </c>
      <c r="L1313" s="29">
        <v>0</v>
      </c>
      <c r="M1313" s="7">
        <v>100</v>
      </c>
      <c r="N1313" s="1">
        <f t="shared" si="160"/>
        <v>12312273.314337611</v>
      </c>
      <c r="O1313" s="29"/>
      <c r="P1313" s="1">
        <v>11031571.76433761</v>
      </c>
      <c r="Q1313" s="1"/>
      <c r="R1313" s="1">
        <v>1280701.55</v>
      </c>
      <c r="S1313" s="1">
        <v>0</v>
      </c>
      <c r="T1313" s="29"/>
      <c r="U1313" s="1">
        <f t="shared" si="166"/>
        <v>4440.2154114240002</v>
      </c>
      <c r="V1313" s="1">
        <f t="shared" si="166"/>
        <v>4440.2154114240002</v>
      </c>
      <c r="W1313" s="8">
        <v>2021</v>
      </c>
      <c r="X1313" s="107"/>
      <c r="Y1313" s="9">
        <f>+(K1313*12.08+L1313*20.47)*12*30</f>
        <v>12058787.52</v>
      </c>
      <c r="Z1313" s="9">
        <f>+(K1313*12.08+L1313*20.47)*12*0.85</f>
        <v>341665.64639999997</v>
      </c>
      <c r="AA1313" s="12">
        <f>+AC1313+Z1313</f>
        <v>1377629.4855999998</v>
      </c>
      <c r="AB1313" s="117">
        <f>+R1313+Z1313</f>
        <v>1622367.1964</v>
      </c>
      <c r="AC1313" s="9">
        <v>1035963.8391999999</v>
      </c>
      <c r="AD1313" s="28">
        <f>+'Прил 2 оконч'!E1313-'Приложение №1'!N1313</f>
        <v>0</v>
      </c>
      <c r="AE1313" s="1">
        <f>+(Q1313*12.08+R1313*20.47)*12*30</f>
        <v>9437745862.2600002</v>
      </c>
      <c r="AF1313" s="1">
        <f>+(Q1313*12.08+R1313*20.47)*12*0.85</f>
        <v>267402799.43069997</v>
      </c>
    </row>
    <row r="1314" spans="1:32" ht="15" customHeight="1" x14ac:dyDescent="0.25">
      <c r="A1314" s="5">
        <f t="shared" si="161"/>
        <v>1286</v>
      </c>
      <c r="B1314" s="23">
        <f t="shared" si="159"/>
        <v>31</v>
      </c>
      <c r="C1314" s="3" t="s">
        <v>1452</v>
      </c>
      <c r="D1314" s="3" t="s">
        <v>1075</v>
      </c>
      <c r="E1314" s="6">
        <v>1982</v>
      </c>
      <c r="F1314" s="6">
        <v>2015</v>
      </c>
      <c r="G1314" s="6" t="s">
        <v>50</v>
      </c>
      <c r="H1314" s="6">
        <v>5</v>
      </c>
      <c r="I1314" s="6">
        <v>2</v>
      </c>
      <c r="J1314" s="29">
        <v>4500</v>
      </c>
      <c r="K1314" s="29">
        <v>3129.6</v>
      </c>
      <c r="L1314" s="29">
        <v>511</v>
      </c>
      <c r="M1314" s="7">
        <v>197</v>
      </c>
      <c r="N1314" s="1">
        <f t="shared" si="160"/>
        <v>7065093.9840000011</v>
      </c>
      <c r="O1314" s="29"/>
      <c r="P1314" s="1">
        <v>4627497.6340000005</v>
      </c>
      <c r="Q1314" s="1"/>
      <c r="R1314" s="1">
        <v>2094933.7111999998</v>
      </c>
      <c r="S1314" s="1">
        <v>342662.63880000031</v>
      </c>
      <c r="T1314" s="1"/>
      <c r="U1314" s="1">
        <f t="shared" si="166"/>
        <v>1940.6400000000003</v>
      </c>
      <c r="V1314" s="1">
        <f t="shared" si="166"/>
        <v>1940.6400000000003</v>
      </c>
      <c r="W1314" s="8">
        <v>2021</v>
      </c>
      <c r="X1314" s="107"/>
      <c r="Y1314" s="116">
        <f>+(K1314*9.1+L1314*18.19)*12*30</f>
        <v>13598801.999999998</v>
      </c>
      <c r="Z1314" s="116">
        <f>+(K1314*9.1+L1314*18.19)*12*0.85</f>
        <v>385299.38999999996</v>
      </c>
      <c r="AA1314" s="12">
        <f>+AC1314+Z1314</f>
        <v>2094933.7111999998</v>
      </c>
      <c r="AC1314" s="9">
        <v>1709634.3211999999</v>
      </c>
      <c r="AD1314" s="28">
        <f>+'Прил 2 оконч'!E1314-'Приложение №1'!N1314</f>
        <v>0</v>
      </c>
      <c r="AE1314" s="1">
        <f>+(Q1314*9.1+R1314*18.19)*12*30</f>
        <v>13718463914.422079</v>
      </c>
      <c r="AF1314" s="1">
        <f>+(Q1314*9.1+R1314*18.19)*12*0.85</f>
        <v>388689810.90862554</v>
      </c>
    </row>
    <row r="1315" spans="1:32" ht="15" customHeight="1" x14ac:dyDescent="0.25">
      <c r="A1315" s="5">
        <f t="shared" si="161"/>
        <v>1287</v>
      </c>
      <c r="B1315" s="23">
        <f t="shared" si="159"/>
        <v>32</v>
      </c>
      <c r="C1315" s="3" t="s">
        <v>1452</v>
      </c>
      <c r="D1315" s="3" t="s">
        <v>1076</v>
      </c>
      <c r="E1315" s="6">
        <v>1982</v>
      </c>
      <c r="F1315" s="6">
        <v>2015</v>
      </c>
      <c r="G1315" s="6" t="s">
        <v>50</v>
      </c>
      <c r="H1315" s="6">
        <v>5</v>
      </c>
      <c r="I1315" s="6">
        <v>2</v>
      </c>
      <c r="J1315" s="29">
        <v>4432.1000000000004</v>
      </c>
      <c r="K1315" s="29">
        <v>2918.4</v>
      </c>
      <c r="L1315" s="29">
        <v>866.1</v>
      </c>
      <c r="M1315" s="7">
        <v>169</v>
      </c>
      <c r="N1315" s="1">
        <f t="shared" si="160"/>
        <v>7344352.0800000001</v>
      </c>
      <c r="O1315" s="29"/>
      <c r="P1315" s="1">
        <v>4810406.1999999993</v>
      </c>
      <c r="Q1315" s="1"/>
      <c r="R1315" s="1">
        <v>2353799.2289999998</v>
      </c>
      <c r="S1315" s="1">
        <v>180146.65100000054</v>
      </c>
      <c r="T1315" s="1"/>
      <c r="U1315" s="1">
        <f t="shared" si="166"/>
        <v>1940.64</v>
      </c>
      <c r="V1315" s="1">
        <f t="shared" si="166"/>
        <v>1940.64</v>
      </c>
      <c r="W1315" s="8">
        <v>2021</v>
      </c>
      <c r="X1315" s="107"/>
      <c r="Y1315" s="116">
        <f>+(K1315*9.1+L1315*18.19)*12*30</f>
        <v>15232247.640000001</v>
      </c>
      <c r="Z1315" s="116">
        <f>+(K1315*9.1+L1315*18.19)*12*0.85</f>
        <v>431580.34979999997</v>
      </c>
      <c r="AA1315" s="12">
        <f>+AC1315+Z1315</f>
        <v>2353799.2289999998</v>
      </c>
      <c r="AC1315" s="9">
        <v>1922218.8791999999</v>
      </c>
      <c r="AD1315" s="28">
        <f>+'Прил 2 оконч'!E1315-'Приложение №1'!N1315</f>
        <v>0</v>
      </c>
      <c r="AE1315" s="1">
        <f>+(Q1315*9.1+R1315*18.19)*12*30</f>
        <v>15413618871.183601</v>
      </c>
      <c r="AF1315" s="1">
        <f>+(Q1315*9.1+R1315*18.19)*12*0.85</f>
        <v>436719201.35020202</v>
      </c>
    </row>
    <row r="1316" spans="1:32" s="108" customFormat="1" ht="15" customHeight="1" x14ac:dyDescent="0.25">
      <c r="A1316" s="5">
        <f t="shared" si="161"/>
        <v>1288</v>
      </c>
      <c r="B1316" s="23">
        <f t="shared" si="159"/>
        <v>33</v>
      </c>
      <c r="C1316" s="3" t="s">
        <v>1453</v>
      </c>
      <c r="D1316" s="3" t="s">
        <v>398</v>
      </c>
      <c r="E1316" s="6">
        <v>1984</v>
      </c>
      <c r="F1316" s="6">
        <v>2009</v>
      </c>
      <c r="G1316" s="6" t="s">
        <v>1456</v>
      </c>
      <c r="H1316" s="6">
        <v>5</v>
      </c>
      <c r="I1316" s="6">
        <v>4</v>
      </c>
      <c r="J1316" s="29">
        <v>5761</v>
      </c>
      <c r="K1316" s="29">
        <v>4794.7</v>
      </c>
      <c r="L1316" s="29">
        <v>56.9</v>
      </c>
      <c r="M1316" s="7">
        <v>182</v>
      </c>
      <c r="N1316" s="1">
        <f t="shared" si="160"/>
        <v>20039149.702942152</v>
      </c>
      <c r="O1316" s="29"/>
      <c r="P1316" s="1">
        <v>17838691.752942152</v>
      </c>
      <c r="Q1316" s="1"/>
      <c r="R1316" s="1">
        <v>2200457.9500000002</v>
      </c>
      <c r="S1316" s="1">
        <v>0</v>
      </c>
      <c r="T1316" s="1"/>
      <c r="U1316" s="1">
        <f t="shared" si="166"/>
        <v>4130.4208308479992</v>
      </c>
      <c r="V1316" s="1">
        <f t="shared" si="166"/>
        <v>4130.4208308479992</v>
      </c>
      <c r="W1316" s="8">
        <v>2021</v>
      </c>
      <c r="X1316" s="107"/>
      <c r="Y1316" s="116">
        <f>+(K1316*9.1+L1316*18.19)*12*30</f>
        <v>16080041.16</v>
      </c>
      <c r="Z1316" s="116">
        <f>+(K1316*9.1+L1316*18.19)*12*0.85</f>
        <v>455601.16619999998</v>
      </c>
      <c r="AA1316" s="12">
        <f>+AC1316+Z1316</f>
        <v>1898929.6925999997</v>
      </c>
      <c r="AB1316" s="117">
        <f>+R1316+Z1316</f>
        <v>2656059.1162</v>
      </c>
      <c r="AC1316" s="108">
        <v>1443328.5263999999</v>
      </c>
      <c r="AD1316" s="28">
        <f>+'Прил 2 оконч'!E1316-'Приложение №1'!N1316</f>
        <v>0</v>
      </c>
      <c r="AE1316" s="1">
        <f>+(Q1316*9.1+R1316*18.19)*12*30</f>
        <v>14409478839.780003</v>
      </c>
      <c r="AF1316" s="1">
        <f>+(Q1316*9.1+R1316*18.19)*12*0.85</f>
        <v>408268567.12710005</v>
      </c>
    </row>
    <row r="1317" spans="1:32" ht="15" customHeight="1" x14ac:dyDescent="0.25">
      <c r="A1317" s="5">
        <f t="shared" ref="A1317:A1340" si="172">A1316+1</f>
        <v>1289</v>
      </c>
      <c r="B1317" s="23">
        <f t="shared" si="159"/>
        <v>34</v>
      </c>
      <c r="C1317" s="3" t="s">
        <v>1452</v>
      </c>
      <c r="D1317" s="3" t="s">
        <v>402</v>
      </c>
      <c r="E1317" s="6">
        <v>1986</v>
      </c>
      <c r="F1317" s="6">
        <v>2013</v>
      </c>
      <c r="G1317" s="6" t="s">
        <v>1456</v>
      </c>
      <c r="H1317" s="6">
        <v>5</v>
      </c>
      <c r="I1317" s="6">
        <v>3</v>
      </c>
      <c r="J1317" s="29">
        <v>4273.6000000000004</v>
      </c>
      <c r="K1317" s="29">
        <v>3725.8</v>
      </c>
      <c r="L1317" s="29">
        <v>0</v>
      </c>
      <c r="M1317" s="7">
        <v>153</v>
      </c>
      <c r="N1317" s="1">
        <f t="shared" si="160"/>
        <v>12150273.237424361</v>
      </c>
      <c r="O1317" s="29"/>
      <c r="P1317" s="1">
        <v>5082118.7174243601</v>
      </c>
      <c r="Q1317" s="1"/>
      <c r="R1317" s="1"/>
      <c r="S1317" s="1">
        <v>7068154.5200000005</v>
      </c>
      <c r="T1317" s="1"/>
      <c r="U1317" s="1">
        <f t="shared" si="166"/>
        <v>3261.1179444480003</v>
      </c>
      <c r="V1317" s="1">
        <f t="shared" si="166"/>
        <v>3261.1179444480003</v>
      </c>
      <c r="W1317" s="8">
        <v>2021</v>
      </c>
      <c r="X1317" s="107"/>
      <c r="Y1317" s="116">
        <f>+(K1317*9.1+L1317*18.19)*12*30</f>
        <v>12205720.799999999</v>
      </c>
      <c r="Z1317" s="116">
        <f>+(K1317*9.1+L1317*18.19)*12*0.85</f>
        <v>345828.75599999999</v>
      </c>
      <c r="AA1317" s="12">
        <f>+AC1317+Z1317-R575</f>
        <v>-835790.93400000001</v>
      </c>
      <c r="AC1317" s="9">
        <v>300604.99559999997</v>
      </c>
      <c r="AD1317" s="28">
        <f>+'Прил 2 оконч'!E1317-'Приложение №1'!N1317</f>
        <v>0</v>
      </c>
      <c r="AE1317" s="1">
        <f>+(Q1317*9.1+R1317*18.19)*12*30</f>
        <v>0</v>
      </c>
      <c r="AF1317" s="1">
        <f>+(Q1317*9.1+R1317*18.19)*12*0.85</f>
        <v>0</v>
      </c>
    </row>
    <row r="1318" spans="1:32" ht="15" customHeight="1" x14ac:dyDescent="0.25">
      <c r="A1318" s="5">
        <f t="shared" si="172"/>
        <v>1290</v>
      </c>
      <c r="B1318" s="23">
        <f t="shared" si="159"/>
        <v>35</v>
      </c>
      <c r="C1318" s="3" t="s">
        <v>1452</v>
      </c>
      <c r="D1318" s="3" t="s">
        <v>404</v>
      </c>
      <c r="E1318" s="6">
        <v>1995</v>
      </c>
      <c r="F1318" s="6">
        <v>2002</v>
      </c>
      <c r="G1318" s="6" t="s">
        <v>1456</v>
      </c>
      <c r="H1318" s="6">
        <v>10</v>
      </c>
      <c r="I1318" s="6">
        <v>1</v>
      </c>
      <c r="J1318" s="29">
        <v>3164.1</v>
      </c>
      <c r="K1318" s="29">
        <v>2676.9</v>
      </c>
      <c r="L1318" s="29">
        <v>0</v>
      </c>
      <c r="M1318" s="7">
        <v>107</v>
      </c>
      <c r="N1318" s="1">
        <f t="shared" si="160"/>
        <v>13763058.555082263</v>
      </c>
      <c r="O1318" s="29"/>
      <c r="P1318" s="1">
        <v>7981211.9150822638</v>
      </c>
      <c r="Q1318" s="1"/>
      <c r="R1318" s="1">
        <v>277062.89480000013</v>
      </c>
      <c r="S1318" s="1">
        <v>5504783.7451999998</v>
      </c>
      <c r="T1318" s="29"/>
      <c r="U1318" s="1">
        <f t="shared" si="166"/>
        <v>5141.4167712960007</v>
      </c>
      <c r="V1318" s="1">
        <f t="shared" si="166"/>
        <v>5141.4167712960007</v>
      </c>
      <c r="W1318" s="8">
        <v>2021</v>
      </c>
      <c r="X1318" s="107"/>
      <c r="Y1318" s="9">
        <f>+(K1318*12.08+L1318*20.47)*12*30</f>
        <v>11641302.720000001</v>
      </c>
      <c r="Z1318" s="9">
        <f>+(K1318*12.08+L1318*20.47)*12*0.85</f>
        <v>329836.91039999999</v>
      </c>
      <c r="AA1318" s="12">
        <f>+AC1318+Z1318-R329-R577</f>
        <v>277062.89480000013</v>
      </c>
      <c r="AC1318" s="9">
        <v>1863707.54</v>
      </c>
      <c r="AD1318" s="28">
        <f>+'Прил 2 оконч'!E1318-'Приложение №1'!N1318</f>
        <v>0</v>
      </c>
      <c r="AE1318" s="1">
        <f>+(Q1318*12.08+R1318*20.47)*12*30</f>
        <v>2041731884.3601608</v>
      </c>
      <c r="AF1318" s="1">
        <f>+(Q1318*12.08+R1318*20.47)*12*0.85</f>
        <v>57849070.05687122</v>
      </c>
    </row>
    <row r="1319" spans="1:32" ht="15" customHeight="1" x14ac:dyDescent="0.25">
      <c r="A1319" s="5">
        <f t="shared" si="172"/>
        <v>1291</v>
      </c>
      <c r="B1319" s="23">
        <f t="shared" si="159"/>
        <v>36</v>
      </c>
      <c r="C1319" s="3" t="s">
        <v>1452</v>
      </c>
      <c r="D1319" s="3" t="s">
        <v>90</v>
      </c>
      <c r="E1319" s="6">
        <v>1983</v>
      </c>
      <c r="F1319" s="6">
        <v>2015</v>
      </c>
      <c r="G1319" s="6" t="s">
        <v>1456</v>
      </c>
      <c r="H1319" s="6">
        <v>5</v>
      </c>
      <c r="I1319" s="6">
        <v>4</v>
      </c>
      <c r="J1319" s="29">
        <v>4471.8999999999996</v>
      </c>
      <c r="K1319" s="29">
        <v>3757.6</v>
      </c>
      <c r="L1319" s="29">
        <v>173.5</v>
      </c>
      <c r="M1319" s="7">
        <v>156</v>
      </c>
      <c r="N1319" s="1">
        <f t="shared" si="160"/>
        <v>12482547.809364174</v>
      </c>
      <c r="O1319" s="21"/>
      <c r="P1319" s="1">
        <v>5382673.6393641736</v>
      </c>
      <c r="Q1319" s="1"/>
      <c r="R1319" s="1">
        <v>712138.61219999986</v>
      </c>
      <c r="S1319" s="1">
        <v>6387735.5578000005</v>
      </c>
      <c r="T1319" s="1"/>
      <c r="U1319" s="1">
        <f t="shared" si="166"/>
        <v>3175.3320468480001</v>
      </c>
      <c r="V1319" s="1">
        <f t="shared" si="166"/>
        <v>3175.3320468480001</v>
      </c>
      <c r="W1319" s="8">
        <v>2021</v>
      </c>
      <c r="X1319" s="107"/>
      <c r="Y1319" s="116">
        <f>+(K1319*9.1+L1319*18.19)*12*30</f>
        <v>13446045</v>
      </c>
      <c r="Z1319" s="116">
        <f>+(K1319*9.1+L1319*18.19)*12*0.85</f>
        <v>380971.27499999997</v>
      </c>
      <c r="AA1319" s="12">
        <f t="shared" ref="AA1319:AA1324" si="173">+AC1319+Z1319</f>
        <v>712138.61219999986</v>
      </c>
      <c r="AC1319" s="9">
        <v>331167.33719999995</v>
      </c>
      <c r="AD1319" s="28">
        <f>+'Прил 2 оконч'!E1319-'Приложение №1'!N1319</f>
        <v>0</v>
      </c>
      <c r="AE1319" s="1">
        <f>+(Q1319*9.1+R1319*18.19)*12*30</f>
        <v>4663368488.1304789</v>
      </c>
      <c r="AF1319" s="1">
        <f>+(Q1319*9.1+R1319*18.19)*12*0.85</f>
        <v>132128773.83036357</v>
      </c>
    </row>
    <row r="1320" spans="1:32" ht="15" customHeight="1" x14ac:dyDescent="0.25">
      <c r="A1320" s="5">
        <f t="shared" si="172"/>
        <v>1292</v>
      </c>
      <c r="B1320" s="23">
        <f t="shared" si="159"/>
        <v>37</v>
      </c>
      <c r="C1320" s="3" t="s">
        <v>1452</v>
      </c>
      <c r="D1320" s="3" t="s">
        <v>418</v>
      </c>
      <c r="E1320" s="6">
        <v>1983</v>
      </c>
      <c r="F1320" s="6">
        <v>2015</v>
      </c>
      <c r="G1320" s="6" t="s">
        <v>1456</v>
      </c>
      <c r="H1320" s="6">
        <v>5</v>
      </c>
      <c r="I1320" s="6">
        <v>3</v>
      </c>
      <c r="J1320" s="29">
        <v>5101.8</v>
      </c>
      <c r="K1320" s="29">
        <v>4168</v>
      </c>
      <c r="L1320" s="29">
        <v>159.30000000000001</v>
      </c>
      <c r="M1320" s="7">
        <v>188</v>
      </c>
      <c r="N1320" s="1">
        <f t="shared" si="160"/>
        <v>13740614.36632535</v>
      </c>
      <c r="O1320" s="21"/>
      <c r="P1320" s="1">
        <v>5925171.9963253513</v>
      </c>
      <c r="Q1320" s="1"/>
      <c r="R1320" s="1">
        <v>2096976.2445999999</v>
      </c>
      <c r="S1320" s="1">
        <v>5718466.1253999993</v>
      </c>
      <c r="T1320" s="1"/>
      <c r="U1320" s="1">
        <f t="shared" si="166"/>
        <v>3175.3320468479997</v>
      </c>
      <c r="V1320" s="1">
        <f t="shared" si="166"/>
        <v>3175.3320468479997</v>
      </c>
      <c r="W1320" s="8">
        <v>2021</v>
      </c>
      <c r="X1320" s="107"/>
      <c r="Y1320" s="116">
        <f>+(K1320*9.1+L1320*18.19)*12*30</f>
        <v>14697528.119999997</v>
      </c>
      <c r="Z1320" s="116">
        <f>+(K1320*9.1+L1320*18.19)*12*0.85</f>
        <v>416429.96339999995</v>
      </c>
      <c r="AA1320" s="12">
        <f t="shared" si="173"/>
        <v>2096976.2445999999</v>
      </c>
      <c r="AC1320" s="9">
        <v>1680546.2811999999</v>
      </c>
      <c r="AD1320" s="28">
        <f>+'Прил 2 оконч'!E1320-'Приложение №1'!N1320</f>
        <v>0</v>
      </c>
      <c r="AE1320" s="1">
        <f>+(Q1320*9.1+R1320*18.19)*12*30</f>
        <v>13731839240.138641</v>
      </c>
      <c r="AF1320" s="1">
        <f>+(Q1320*9.1+R1320*18.19)*12*0.85</f>
        <v>389068778.47059482</v>
      </c>
    </row>
    <row r="1321" spans="1:32" ht="15" customHeight="1" x14ac:dyDescent="0.25">
      <c r="A1321" s="5">
        <f t="shared" si="172"/>
        <v>1293</v>
      </c>
      <c r="B1321" s="23">
        <f t="shared" si="159"/>
        <v>38</v>
      </c>
      <c r="C1321" s="3" t="s">
        <v>1452</v>
      </c>
      <c r="D1321" s="3" t="s">
        <v>1077</v>
      </c>
      <c r="E1321" s="6">
        <v>1982</v>
      </c>
      <c r="F1321" s="6">
        <v>2015</v>
      </c>
      <c r="G1321" s="6" t="s">
        <v>50</v>
      </c>
      <c r="H1321" s="6">
        <v>5</v>
      </c>
      <c r="I1321" s="6">
        <v>2</v>
      </c>
      <c r="J1321" s="29">
        <v>4389.3</v>
      </c>
      <c r="K1321" s="29">
        <v>3138.9</v>
      </c>
      <c r="L1321" s="29">
        <v>552.1</v>
      </c>
      <c r="M1321" s="7">
        <v>201</v>
      </c>
      <c r="N1321" s="1">
        <f t="shared" si="160"/>
        <v>7162902.2400000002</v>
      </c>
      <c r="O1321" s="29"/>
      <c r="P1321" s="1">
        <v>4691560.120000001</v>
      </c>
      <c r="Q1321" s="1"/>
      <c r="R1321" s="1">
        <v>2088136.2820000001</v>
      </c>
      <c r="S1321" s="1">
        <v>383205.83799999999</v>
      </c>
      <c r="T1321" s="1"/>
      <c r="U1321" s="1">
        <f t="shared" si="166"/>
        <v>1940.64</v>
      </c>
      <c r="V1321" s="1">
        <f t="shared" si="166"/>
        <v>1940.64</v>
      </c>
      <c r="W1321" s="8">
        <v>2021</v>
      </c>
      <c r="X1321" s="107"/>
      <c r="Y1321" s="116">
        <f>+(K1321*9.1+L1321*18.19)*12*30</f>
        <v>13898408.039999999</v>
      </c>
      <c r="Z1321" s="116">
        <f>+(K1321*9.1+L1321*18.19)*12*0.85</f>
        <v>393788.22779999999</v>
      </c>
      <c r="AA1321" s="12">
        <f t="shared" si="173"/>
        <v>2088136.2820000001</v>
      </c>
      <c r="AC1321" s="9">
        <v>1694348.0542000001</v>
      </c>
      <c r="AD1321" s="28">
        <f>+'Прил 2 оконч'!E1321-'Приложение №1'!N1321</f>
        <v>0</v>
      </c>
      <c r="AE1321" s="1">
        <f>+(Q1321*9.1+R1321*18.19)*12*30</f>
        <v>13673951629.048801</v>
      </c>
      <c r="AF1321" s="1">
        <f>+(Q1321*9.1+R1321*18.19)*12*0.85</f>
        <v>387428629.48971605</v>
      </c>
    </row>
    <row r="1322" spans="1:32" ht="15" customHeight="1" x14ac:dyDescent="0.25">
      <c r="A1322" s="5">
        <f t="shared" si="172"/>
        <v>1294</v>
      </c>
      <c r="B1322" s="23">
        <f t="shared" si="159"/>
        <v>39</v>
      </c>
      <c r="C1322" s="3" t="s">
        <v>1452</v>
      </c>
      <c r="D1322" s="3" t="s">
        <v>1078</v>
      </c>
      <c r="E1322" s="6">
        <v>1982</v>
      </c>
      <c r="F1322" s="6">
        <v>2015</v>
      </c>
      <c r="G1322" s="6" t="s">
        <v>50</v>
      </c>
      <c r="H1322" s="6">
        <v>5</v>
      </c>
      <c r="I1322" s="6">
        <v>2</v>
      </c>
      <c r="J1322" s="29">
        <v>4462.5</v>
      </c>
      <c r="K1322" s="29">
        <v>3471</v>
      </c>
      <c r="L1322" s="29">
        <v>170.1</v>
      </c>
      <c r="M1322" s="7">
        <v>217</v>
      </c>
      <c r="N1322" s="1">
        <f t="shared" ref="N1322:N1381" si="174">+P1322+Q1322+R1322+S1322</f>
        <v>7066064.3040000005</v>
      </c>
      <c r="O1322" s="29"/>
      <c r="P1322" s="1">
        <v>4628133.1740000006</v>
      </c>
      <c r="Q1322" s="1"/>
      <c r="R1322" s="1">
        <v>1775420.1021999998</v>
      </c>
      <c r="S1322" s="1">
        <v>662511.02780000004</v>
      </c>
      <c r="T1322" s="1"/>
      <c r="U1322" s="1">
        <f t="shared" si="166"/>
        <v>1940.64</v>
      </c>
      <c r="V1322" s="1">
        <f t="shared" si="166"/>
        <v>1940.64</v>
      </c>
      <c r="W1322" s="8">
        <v>2021</v>
      </c>
      <c r="X1322" s="107"/>
      <c r="Y1322" s="116">
        <f>+(K1322*9.1+L1322*18.19)*12*30</f>
        <v>12484878.84</v>
      </c>
      <c r="Z1322" s="116">
        <f>+(K1322*9.1+L1322*18.19)*12*0.85</f>
        <v>353738.23379999999</v>
      </c>
      <c r="AA1322" s="12">
        <f t="shared" si="173"/>
        <v>1775420.1021999998</v>
      </c>
      <c r="AC1322" s="9">
        <v>1421681.8683999998</v>
      </c>
      <c r="AD1322" s="28">
        <f>+'Прил 2 оконч'!E1322-'Приложение №1'!N1322</f>
        <v>0</v>
      </c>
      <c r="AE1322" s="1">
        <f>+(Q1322*9.1+R1322*18.19)*12*30</f>
        <v>11626160997.246479</v>
      </c>
      <c r="AF1322" s="1">
        <f>+(Q1322*9.1+R1322*18.19)*12*0.85</f>
        <v>329407894.9219836</v>
      </c>
    </row>
    <row r="1323" spans="1:32" ht="15" customHeight="1" x14ac:dyDescent="0.25">
      <c r="A1323" s="5">
        <f t="shared" si="172"/>
        <v>1295</v>
      </c>
      <c r="B1323" s="23">
        <f t="shared" si="159"/>
        <v>40</v>
      </c>
      <c r="C1323" s="3" t="s">
        <v>1452</v>
      </c>
      <c r="D1323" s="3" t="s">
        <v>1079</v>
      </c>
      <c r="E1323" s="6">
        <v>1982</v>
      </c>
      <c r="F1323" s="6">
        <v>2015</v>
      </c>
      <c r="G1323" s="6" t="s">
        <v>50</v>
      </c>
      <c r="H1323" s="6">
        <v>5</v>
      </c>
      <c r="I1323" s="6">
        <v>2</v>
      </c>
      <c r="J1323" s="29">
        <v>4420.2</v>
      </c>
      <c r="K1323" s="29">
        <v>3129.6</v>
      </c>
      <c r="L1323" s="29">
        <v>511</v>
      </c>
      <c r="M1323" s="7">
        <v>210</v>
      </c>
      <c r="N1323" s="1">
        <f t="shared" si="174"/>
        <v>7065093.9839999992</v>
      </c>
      <c r="O1323" s="29"/>
      <c r="P1323" s="1">
        <v>4627497.6339999996</v>
      </c>
      <c r="Q1323" s="1"/>
      <c r="R1323" s="1">
        <v>1869734.6711999997</v>
      </c>
      <c r="S1323" s="1">
        <v>567861.67880000034</v>
      </c>
      <c r="T1323" s="1"/>
      <c r="U1323" s="1">
        <f t="shared" si="166"/>
        <v>1940.6399999999999</v>
      </c>
      <c r="V1323" s="1">
        <f t="shared" si="166"/>
        <v>1940.6399999999999</v>
      </c>
      <c r="W1323" s="8">
        <v>2021</v>
      </c>
      <c r="X1323" s="107"/>
      <c r="Y1323" s="116">
        <f>+(K1323*9.1+L1323*18.19)*12*30</f>
        <v>13598801.999999998</v>
      </c>
      <c r="Z1323" s="116">
        <f>+(K1323*9.1+L1323*18.19)*12*0.85</f>
        <v>385299.38999999996</v>
      </c>
      <c r="AA1323" s="12">
        <f t="shared" si="173"/>
        <v>1869734.6711999997</v>
      </c>
      <c r="AC1323" s="9">
        <v>1484435.2811999999</v>
      </c>
      <c r="AD1323" s="28">
        <f>+'Прил 2 оконч'!E1323-'Приложение №1'!N1323</f>
        <v>0</v>
      </c>
      <c r="AE1323" s="1">
        <f>+(Q1323*9.1+R1323*18.19)*12*30</f>
        <v>12243770520.88608</v>
      </c>
      <c r="AF1323" s="1">
        <f>+(Q1323*9.1+R1323*18.19)*12*0.85</f>
        <v>346906831.42510557</v>
      </c>
    </row>
    <row r="1324" spans="1:32" ht="15" customHeight="1" x14ac:dyDescent="0.25">
      <c r="A1324" s="5">
        <f t="shared" si="172"/>
        <v>1296</v>
      </c>
      <c r="B1324" s="23">
        <f t="shared" si="159"/>
        <v>41</v>
      </c>
      <c r="C1324" s="3" t="s">
        <v>1453</v>
      </c>
      <c r="D1324" s="3" t="s">
        <v>1080</v>
      </c>
      <c r="E1324" s="6">
        <v>1987</v>
      </c>
      <c r="F1324" s="6">
        <v>2011</v>
      </c>
      <c r="G1324" s="6" t="s">
        <v>1456</v>
      </c>
      <c r="H1324" s="6">
        <v>9</v>
      </c>
      <c r="I1324" s="6">
        <v>4</v>
      </c>
      <c r="J1324" s="29">
        <v>11656.6</v>
      </c>
      <c r="K1324" s="29">
        <v>8709.6</v>
      </c>
      <c r="L1324" s="29">
        <v>569.6</v>
      </c>
      <c r="M1324" s="7">
        <v>357</v>
      </c>
      <c r="N1324" s="1">
        <f t="shared" si="174"/>
        <v>65545870.44125355</v>
      </c>
      <c r="O1324" s="29"/>
      <c r="P1324" s="1">
        <v>59627859.511253551</v>
      </c>
      <c r="Q1324" s="1"/>
      <c r="R1324" s="1">
        <v>5918010.9299999997</v>
      </c>
      <c r="S1324" s="1"/>
      <c r="T1324" s="29"/>
      <c r="U1324" s="1">
        <f t="shared" si="166"/>
        <v>7063.7415338880019</v>
      </c>
      <c r="V1324" s="1">
        <f t="shared" si="166"/>
        <v>7063.7415338880019</v>
      </c>
      <c r="W1324" s="8">
        <v>2021</v>
      </c>
      <c r="X1324" s="107"/>
      <c r="Y1324" s="9">
        <f>+(K1324*12.08+L1324*20.47)*12*30</f>
        <v>42073804.800000004</v>
      </c>
      <c r="Z1324" s="9">
        <f>+(K1324*12.08+L1324*20.47)*12*0.85</f>
        <v>1192091.1360000002</v>
      </c>
      <c r="AA1324" s="12">
        <f t="shared" si="173"/>
        <v>4675424.9272000007</v>
      </c>
      <c r="AB1324" s="117">
        <f>+R1324+Z1324</f>
        <v>7110102.0659999996</v>
      </c>
      <c r="AC1324" s="9">
        <v>3483333.7912000003</v>
      </c>
      <c r="AD1324" s="28">
        <f>+'Прил 2 оконч'!E1324-'Приложение №1'!N1324</f>
        <v>0</v>
      </c>
      <c r="AE1324" s="1">
        <f>+(Q1324*12.08+R1324*20.47)*12*30</f>
        <v>43611006145.355995</v>
      </c>
      <c r="AF1324" s="1">
        <f>+(Q1324*12.08+R1324*20.47)*12*0.85</f>
        <v>1235645174.1184199</v>
      </c>
    </row>
    <row r="1325" spans="1:32" ht="15" customHeight="1" x14ac:dyDescent="0.25">
      <c r="A1325" s="5">
        <f t="shared" si="172"/>
        <v>1297</v>
      </c>
      <c r="B1325" s="23">
        <f t="shared" si="159"/>
        <v>42</v>
      </c>
      <c r="C1325" s="3" t="s">
        <v>1452</v>
      </c>
      <c r="D1325" s="3" t="s">
        <v>415</v>
      </c>
      <c r="E1325" s="6">
        <v>1982</v>
      </c>
      <c r="F1325" s="6">
        <v>2008</v>
      </c>
      <c r="G1325" s="6" t="s">
        <v>1456</v>
      </c>
      <c r="H1325" s="6">
        <v>5</v>
      </c>
      <c r="I1325" s="6">
        <v>7</v>
      </c>
      <c r="J1325" s="29">
        <v>6399.1</v>
      </c>
      <c r="K1325" s="29">
        <v>4910.1000000000004</v>
      </c>
      <c r="L1325" s="29">
        <v>250.5</v>
      </c>
      <c r="M1325" s="7">
        <v>218</v>
      </c>
      <c r="N1325" s="1">
        <f t="shared" si="174"/>
        <v>16411893.353984796</v>
      </c>
      <c r="O1325" s="29"/>
      <c r="P1325" s="1">
        <v>7381410.1939847954</v>
      </c>
      <c r="Q1325" s="1"/>
      <c r="R1325" s="1"/>
      <c r="S1325" s="1">
        <v>9030483.1600000001</v>
      </c>
      <c r="T1325" s="1"/>
      <c r="U1325" s="1">
        <f t="shared" si="166"/>
        <v>3180.2296930560001</v>
      </c>
      <c r="V1325" s="1">
        <f t="shared" si="166"/>
        <v>3180.2296930560001</v>
      </c>
      <c r="W1325" s="8">
        <v>2021</v>
      </c>
      <c r="X1325" s="107"/>
      <c r="Y1325" s="116">
        <f>+(K1325*9.1+L1325*18.19)*12*30</f>
        <v>17725861.800000001</v>
      </c>
      <c r="Z1325" s="116">
        <f>+(K1325*9.1+L1325*18.19)*12*0.85</f>
        <v>502232.75100000005</v>
      </c>
      <c r="AA1325" s="12">
        <f>+AC1325+Z1325-R214</f>
        <v>-424606.55879999977</v>
      </c>
      <c r="AC1325" s="9">
        <v>436578.37020000006</v>
      </c>
      <c r="AD1325" s="28">
        <f>+'Прил 2 оконч'!E1325-'Приложение №1'!N1325</f>
        <v>0</v>
      </c>
      <c r="AE1325" s="1">
        <f>+(Q1325*9.1+R1325*18.19)*12*30</f>
        <v>0</v>
      </c>
      <c r="AF1325" s="1">
        <f>+(Q1325*9.1+R1325*18.19)*12*0.85</f>
        <v>0</v>
      </c>
    </row>
    <row r="1326" spans="1:32" ht="15" customHeight="1" x14ac:dyDescent="0.25">
      <c r="A1326" s="5">
        <f t="shared" si="172"/>
        <v>1298</v>
      </c>
      <c r="B1326" s="23">
        <f t="shared" si="159"/>
        <v>43</v>
      </c>
      <c r="C1326" s="3" t="s">
        <v>1453</v>
      </c>
      <c r="D1326" s="3" t="s">
        <v>419</v>
      </c>
      <c r="E1326" s="6">
        <v>1989</v>
      </c>
      <c r="F1326" s="6">
        <v>2008</v>
      </c>
      <c r="G1326" s="6" t="s">
        <v>1456</v>
      </c>
      <c r="H1326" s="6">
        <v>9</v>
      </c>
      <c r="I1326" s="6">
        <v>1</v>
      </c>
      <c r="J1326" s="29">
        <v>3177.2</v>
      </c>
      <c r="K1326" s="29">
        <v>2635.9</v>
      </c>
      <c r="L1326" s="29">
        <v>58</v>
      </c>
      <c r="M1326" s="7">
        <v>108</v>
      </c>
      <c r="N1326" s="1">
        <f t="shared" si="174"/>
        <v>3207549.238005341</v>
      </c>
      <c r="O1326" s="29"/>
      <c r="P1326" s="1">
        <v>2569245.3980053412</v>
      </c>
      <c r="Q1326" s="1"/>
      <c r="R1326" s="1">
        <v>638303.84</v>
      </c>
      <c r="S1326" s="1">
        <v>0</v>
      </c>
      <c r="T1326" s="29"/>
      <c r="U1326" s="1">
        <f t="shared" si="166"/>
        <v>1190.671234272</v>
      </c>
      <c r="V1326" s="1">
        <f t="shared" si="166"/>
        <v>1190.671234272</v>
      </c>
      <c r="W1326" s="8">
        <v>2021</v>
      </c>
      <c r="X1326" s="107"/>
      <c r="Y1326" s="9">
        <f>+(K1326*12.08+L1326*20.47)*12*30</f>
        <v>11890415.52</v>
      </c>
      <c r="Z1326" s="9">
        <f>+(K1326*12.08+L1326*20.47)*12*0.85</f>
        <v>336895.10639999999</v>
      </c>
      <c r="AA1326" s="12">
        <f>+AC1326+Z1326</f>
        <v>575549.06160000002</v>
      </c>
      <c r="AB1326" s="117">
        <f>+R1326+Z1326</f>
        <v>975198.94640000002</v>
      </c>
      <c r="AC1326" s="9">
        <v>238653.95520000003</v>
      </c>
      <c r="AD1326" s="28">
        <f>+'Прил 2 оконч'!E1326-'Приложение №1'!N1326</f>
        <v>0</v>
      </c>
      <c r="AE1326" s="1">
        <f>+(Q1326*12.08+R1326*20.47)*12*30</f>
        <v>4703788657.7279997</v>
      </c>
      <c r="AF1326" s="1">
        <f>+(Q1326*12.08+R1326*20.47)*12*0.85</f>
        <v>133274011.96895997</v>
      </c>
    </row>
    <row r="1327" spans="1:32" ht="15" customHeight="1" x14ac:dyDescent="0.25">
      <c r="A1327" s="5">
        <f t="shared" si="172"/>
        <v>1299</v>
      </c>
      <c r="B1327" s="23">
        <f t="shared" si="159"/>
        <v>44</v>
      </c>
      <c r="C1327" s="3" t="s">
        <v>1453</v>
      </c>
      <c r="D1327" s="3" t="s">
        <v>769</v>
      </c>
      <c r="E1327" s="6">
        <v>1985</v>
      </c>
      <c r="F1327" s="6">
        <v>2013</v>
      </c>
      <c r="G1327" s="6" t="s">
        <v>1456</v>
      </c>
      <c r="H1327" s="6">
        <v>9</v>
      </c>
      <c r="I1327" s="6">
        <v>1</v>
      </c>
      <c r="J1327" s="29">
        <v>3125.9</v>
      </c>
      <c r="K1327" s="29">
        <v>2502.6</v>
      </c>
      <c r="L1327" s="29">
        <v>142.80000000000001</v>
      </c>
      <c r="M1327" s="7">
        <v>94</v>
      </c>
      <c r="N1327" s="1">
        <f t="shared" si="174"/>
        <v>18686421.853747316</v>
      </c>
      <c r="O1327" s="29"/>
      <c r="P1327" s="1">
        <v>17006174.343747314</v>
      </c>
      <c r="Q1327" s="1"/>
      <c r="R1327" s="1">
        <v>1680247.51</v>
      </c>
      <c r="S1327" s="1">
        <v>0</v>
      </c>
      <c r="T1327" s="29"/>
      <c r="U1327" s="1">
        <f t="shared" si="166"/>
        <v>7063.741533888</v>
      </c>
      <c r="V1327" s="1">
        <f t="shared" si="166"/>
        <v>7063.741533888</v>
      </c>
      <c r="W1327" s="8">
        <v>2021</v>
      </c>
      <c r="X1327" s="107"/>
      <c r="Y1327" s="9">
        <f>+(K1327*12.08+L1327*20.47)*12*30</f>
        <v>11935628.639999999</v>
      </c>
      <c r="Z1327" s="9">
        <f>+(K1327*12.08+L1327*20.47)*12*0.85</f>
        <v>338176.14479999995</v>
      </c>
      <c r="AA1327" s="12">
        <f>+AC1327+Z1327</f>
        <v>1364603.0767999999</v>
      </c>
      <c r="AB1327" s="117">
        <f>+R1327+Z1327</f>
        <v>2018423.6547999999</v>
      </c>
      <c r="AC1327" s="9">
        <v>1026426.9319999999</v>
      </c>
      <c r="AD1327" s="28">
        <f>+'Прил 2 оконч'!E1327-'Приложение №1'!N1327</f>
        <v>0</v>
      </c>
      <c r="AE1327" s="1">
        <f>+(Q1327*12.08+R1327*20.47)*12*30</f>
        <v>12382079950.691999</v>
      </c>
      <c r="AF1327" s="1">
        <f>+(Q1327*12.08+R1327*20.47)*12*0.85</f>
        <v>350825598.60293996</v>
      </c>
    </row>
    <row r="1328" spans="1:32" ht="15" customHeight="1" x14ac:dyDescent="0.25">
      <c r="A1328" s="5">
        <f t="shared" si="172"/>
        <v>1300</v>
      </c>
      <c r="B1328" s="23">
        <f t="shared" si="159"/>
        <v>45</v>
      </c>
      <c r="C1328" s="3" t="s">
        <v>1453</v>
      </c>
      <c r="D1328" s="3" t="s">
        <v>770</v>
      </c>
      <c r="E1328" s="6">
        <v>1992</v>
      </c>
      <c r="F1328" s="6">
        <v>2013</v>
      </c>
      <c r="G1328" s="6" t="s">
        <v>50</v>
      </c>
      <c r="H1328" s="6">
        <v>4</v>
      </c>
      <c r="I1328" s="6">
        <v>3</v>
      </c>
      <c r="J1328" s="29">
        <v>2055.9</v>
      </c>
      <c r="K1328" s="29">
        <v>1800.4</v>
      </c>
      <c r="L1328" s="29">
        <v>0</v>
      </c>
      <c r="M1328" s="7">
        <v>84</v>
      </c>
      <c r="N1328" s="1">
        <f t="shared" si="174"/>
        <v>17859529.556452148</v>
      </c>
      <c r="O1328" s="29"/>
      <c r="P1328" s="1">
        <v>17235705.816452149</v>
      </c>
      <c r="Q1328" s="1"/>
      <c r="R1328" s="1">
        <v>623823.74</v>
      </c>
      <c r="S1328" s="1"/>
      <c r="T1328" s="1"/>
      <c r="U1328" s="1">
        <f t="shared" si="166"/>
        <v>9919.7564743679995</v>
      </c>
      <c r="V1328" s="1">
        <f t="shared" si="166"/>
        <v>9919.7564743679995</v>
      </c>
      <c r="W1328" s="8">
        <v>2021</v>
      </c>
      <c r="X1328" s="107"/>
      <c r="Y1328" s="116">
        <f>+(K1328*9.1+L1328*18.19)*12*30</f>
        <v>5898110.3999999994</v>
      </c>
      <c r="Z1328" s="116">
        <f>+(K1328*9.1+L1328*18.19)*12*0.85</f>
        <v>167113.128</v>
      </c>
      <c r="AA1328" s="12">
        <f>+AC1328+Z1328</f>
        <v>405841.57720000064</v>
      </c>
      <c r="AB1328" s="117">
        <f>+R1328+Z1328</f>
        <v>790936.86800000002</v>
      </c>
      <c r="AC1328" s="9">
        <v>238728.44920000061</v>
      </c>
      <c r="AD1328" s="28">
        <f>+'Прил 2 оконч'!E1328-'Приложение №1'!N1328</f>
        <v>0</v>
      </c>
      <c r="AE1328" s="1">
        <f>+(Q1328*9.1+R1328*18.19)*12*30</f>
        <v>4085047379.0160003</v>
      </c>
      <c r="AF1328" s="1">
        <f>+(Q1328*9.1+R1328*18.19)*12*0.85</f>
        <v>115743009.07212001</v>
      </c>
    </row>
    <row r="1329" spans="1:32" ht="15" customHeight="1" x14ac:dyDescent="0.25">
      <c r="A1329" s="5">
        <f t="shared" si="172"/>
        <v>1301</v>
      </c>
      <c r="B1329" s="23">
        <f t="shared" si="159"/>
        <v>46</v>
      </c>
      <c r="C1329" s="3" t="s">
        <v>1453</v>
      </c>
      <c r="D1329" s="3" t="s">
        <v>758</v>
      </c>
      <c r="E1329" s="6">
        <v>1994</v>
      </c>
      <c r="F1329" s="6">
        <v>2017</v>
      </c>
      <c r="G1329" s="6" t="s">
        <v>1456</v>
      </c>
      <c r="H1329" s="6">
        <v>10</v>
      </c>
      <c r="I1329" s="6">
        <v>1</v>
      </c>
      <c r="J1329" s="29">
        <v>3224</v>
      </c>
      <c r="K1329" s="29">
        <v>2776.2</v>
      </c>
      <c r="L1329" s="29">
        <v>0</v>
      </c>
      <c r="M1329" s="7">
        <v>96</v>
      </c>
      <c r="N1329" s="1">
        <f t="shared" si="174"/>
        <v>3305541.4805859262</v>
      </c>
      <c r="O1329" s="29"/>
      <c r="P1329" s="1">
        <v>2911272.780585926</v>
      </c>
      <c r="Q1329" s="1"/>
      <c r="R1329" s="1">
        <v>394268.7</v>
      </c>
      <c r="S1329" s="1"/>
      <c r="T1329" s="29"/>
      <c r="U1329" s="1">
        <v>1943.3995389381168</v>
      </c>
      <c r="V1329" s="1">
        <v>1943.3995389381168</v>
      </c>
      <c r="W1329" s="8">
        <v>2021</v>
      </c>
      <c r="X1329" s="107"/>
      <c r="Y1329" s="9">
        <f>+(K1329*12.08+L1329*20.47)*12*30</f>
        <v>12073138.560000001</v>
      </c>
      <c r="Z1329" s="9">
        <f>+(K1329*12.08+L1329*20.47)*12*0.85</f>
        <v>342072.25919999997</v>
      </c>
      <c r="AA1329" s="12">
        <f>+AC1329+Z1329</f>
        <v>342072.25919999997</v>
      </c>
      <c r="AB1329" s="117">
        <f>+R1329+Z1329</f>
        <v>736340.95919999992</v>
      </c>
      <c r="AD1329" s="28">
        <f>+'Прил 2 оконч'!E1329-'Приложение №1'!N1329</f>
        <v>0</v>
      </c>
      <c r="AE1329" s="1">
        <f>+(Q1329*12.08+R1329*20.47)*12*30</f>
        <v>2905444904.04</v>
      </c>
      <c r="AF1329" s="1">
        <f>+(Q1329*12.08+R1329*20.47)*12*0.85</f>
        <v>82320938.947799996</v>
      </c>
    </row>
    <row r="1330" spans="1:32" ht="15" customHeight="1" x14ac:dyDescent="0.25">
      <c r="A1330" s="5">
        <f t="shared" si="172"/>
        <v>1302</v>
      </c>
      <c r="B1330" s="23">
        <f t="shared" si="159"/>
        <v>47</v>
      </c>
      <c r="C1330" s="3" t="s">
        <v>1452</v>
      </c>
      <c r="D1330" s="3" t="s">
        <v>426</v>
      </c>
      <c r="E1330" s="6">
        <v>1992</v>
      </c>
      <c r="F1330" s="6">
        <v>2001</v>
      </c>
      <c r="G1330" s="6" t="s">
        <v>50</v>
      </c>
      <c r="H1330" s="6">
        <v>3</v>
      </c>
      <c r="I1330" s="6">
        <v>5</v>
      </c>
      <c r="J1330" s="29">
        <v>2965.1</v>
      </c>
      <c r="K1330" s="29">
        <v>2646.6</v>
      </c>
      <c r="L1330" s="29">
        <v>0</v>
      </c>
      <c r="M1330" s="7">
        <v>91</v>
      </c>
      <c r="N1330" s="1">
        <f t="shared" si="174"/>
        <v>25552155.489999998</v>
      </c>
      <c r="O1330" s="29"/>
      <c r="P1330" s="1">
        <v>16747308.559999997</v>
      </c>
      <c r="Q1330" s="1"/>
      <c r="R1330" s="1">
        <v>459190.39319999993</v>
      </c>
      <c r="S1330" s="1">
        <v>8345656.5367999999</v>
      </c>
      <c r="T1330" s="1"/>
      <c r="U1330" s="1">
        <f t="shared" si="166"/>
        <v>9654.710001511372</v>
      </c>
      <c r="V1330" s="1">
        <f t="shared" si="166"/>
        <v>9654.710001511372</v>
      </c>
      <c r="W1330" s="8">
        <v>2021</v>
      </c>
      <c r="X1330" s="107"/>
      <c r="Y1330" s="116">
        <f>+(K1330*9.1+L1330*18.19)*12*30</f>
        <v>8670261.5999999996</v>
      </c>
      <c r="Z1330" s="116">
        <f>+(K1330*9.1+L1330*18.19)*12*0.85</f>
        <v>245657.41199999998</v>
      </c>
      <c r="AA1330" s="12">
        <f>+AC1330+Z1330</f>
        <v>459190.39319999993</v>
      </c>
      <c r="AB1330" s="117">
        <f>+R1330+Z1330</f>
        <v>704847.80519999994</v>
      </c>
      <c r="AC1330" s="9">
        <v>213532.98119999998</v>
      </c>
      <c r="AD1330" s="28">
        <f>+'Прил 2 оконч'!E1330-'Приложение №1'!N1330</f>
        <v>0</v>
      </c>
      <c r="AE1330" s="1">
        <f>+(Q1330*9.1+R1330*18.19)*12*30</f>
        <v>3006962370.8308797</v>
      </c>
      <c r="AF1330" s="1">
        <f>+(Q1330*9.1+R1330*18.19)*12*0.85</f>
        <v>85197267.173541591</v>
      </c>
    </row>
    <row r="1331" spans="1:32" ht="15" customHeight="1" x14ac:dyDescent="0.25">
      <c r="A1331" s="5">
        <f t="shared" si="172"/>
        <v>1303</v>
      </c>
      <c r="B1331" s="23">
        <f t="shared" si="159"/>
        <v>48</v>
      </c>
      <c r="C1331" s="3" t="s">
        <v>1452</v>
      </c>
      <c r="D1331" s="3" t="s">
        <v>432</v>
      </c>
      <c r="E1331" s="6">
        <v>1991</v>
      </c>
      <c r="F1331" s="6">
        <v>2010</v>
      </c>
      <c r="G1331" s="6" t="s">
        <v>1456</v>
      </c>
      <c r="H1331" s="6">
        <v>5</v>
      </c>
      <c r="I1331" s="6">
        <v>5</v>
      </c>
      <c r="J1331" s="29">
        <v>4721.8999999999996</v>
      </c>
      <c r="K1331" s="29">
        <v>4160.8</v>
      </c>
      <c r="L1331" s="29">
        <v>0</v>
      </c>
      <c r="M1331" s="7">
        <v>161</v>
      </c>
      <c r="N1331" s="1">
        <f t="shared" si="174"/>
        <v>13211921.58052516</v>
      </c>
      <c r="O1331" s="29"/>
      <c r="P1331" s="1">
        <v>5697191.24052516</v>
      </c>
      <c r="Q1331" s="1"/>
      <c r="R1331" s="1"/>
      <c r="S1331" s="1">
        <v>7514730.3399999999</v>
      </c>
      <c r="T1331" s="1"/>
      <c r="U1331" s="1">
        <f t="shared" si="166"/>
        <v>3175.3320468480001</v>
      </c>
      <c r="V1331" s="1">
        <f t="shared" si="166"/>
        <v>3175.3320468480001</v>
      </c>
      <c r="W1331" s="8">
        <v>2021</v>
      </c>
      <c r="X1331" s="107"/>
      <c r="Y1331" s="116">
        <f>+(K1331*9.1+L1331*18.19)*12*30</f>
        <v>13630780.799999999</v>
      </c>
      <c r="Z1331" s="116">
        <f>+(K1331*9.1+L1331*18.19)*12*0.85</f>
        <v>386205.45600000001</v>
      </c>
      <c r="AA1331" s="12">
        <f>+AC1331+Z1331-R595</f>
        <v>-544028.42840000009</v>
      </c>
      <c r="AC1331" s="9">
        <v>335701.66560000001</v>
      </c>
      <c r="AD1331" s="28">
        <f>+'Прил 2 оконч'!E1331-'Приложение №1'!N1331</f>
        <v>0</v>
      </c>
      <c r="AE1331" s="1">
        <f>+(Q1331*9.1+R1331*18.19)*12*30</f>
        <v>0</v>
      </c>
      <c r="AF1331" s="1">
        <f>+(Q1331*9.1+R1331*18.19)*12*0.85</f>
        <v>0</v>
      </c>
    </row>
    <row r="1332" spans="1:32" ht="15" customHeight="1" x14ac:dyDescent="0.25">
      <c r="A1332" s="5">
        <f t="shared" si="172"/>
        <v>1304</v>
      </c>
      <c r="B1332" s="23">
        <f t="shared" si="159"/>
        <v>49</v>
      </c>
      <c r="C1332" s="3" t="s">
        <v>1452</v>
      </c>
      <c r="D1332" s="3" t="s">
        <v>780</v>
      </c>
      <c r="E1332" s="6">
        <v>1993</v>
      </c>
      <c r="F1332" s="6">
        <v>1993</v>
      </c>
      <c r="G1332" s="6" t="s">
        <v>1456</v>
      </c>
      <c r="H1332" s="6">
        <v>5</v>
      </c>
      <c r="I1332" s="6">
        <v>3</v>
      </c>
      <c r="J1332" s="29">
        <v>2629.1</v>
      </c>
      <c r="K1332" s="29">
        <v>2330.5</v>
      </c>
      <c r="L1332" s="29">
        <v>0</v>
      </c>
      <c r="M1332" s="7">
        <v>101</v>
      </c>
      <c r="N1332" s="1">
        <f t="shared" si="174"/>
        <v>4008469.3219999997</v>
      </c>
      <c r="O1332" s="29"/>
      <c r="P1332" s="1">
        <v>2448062.162</v>
      </c>
      <c r="Q1332" s="1"/>
      <c r="R1332" s="1">
        <v>404346.41099999996</v>
      </c>
      <c r="S1332" s="1">
        <v>1156060.7489999998</v>
      </c>
      <c r="T1332" s="1"/>
      <c r="U1332" s="1">
        <f t="shared" si="166"/>
        <v>1720.0039999999999</v>
      </c>
      <c r="V1332" s="1">
        <f t="shared" si="166"/>
        <v>1720.0039999999999</v>
      </c>
      <c r="W1332" s="8">
        <v>2021</v>
      </c>
      <c r="X1332" s="107"/>
      <c r="Y1332" s="116">
        <f>+(K1332*9.1+L1332*18.19)*12*30</f>
        <v>7634717.9999999991</v>
      </c>
      <c r="Z1332" s="116">
        <f>+(K1332*9.1+L1332*18.19)*12*0.85</f>
        <v>216317.00999999998</v>
      </c>
      <c r="AA1332" s="12">
        <f>+AC1332+Z1332</f>
        <v>404346.41099999996</v>
      </c>
      <c r="AC1332" s="9">
        <v>188029.40099999998</v>
      </c>
      <c r="AD1332" s="28">
        <f>+'Прил 2 оконч'!E1332-'Приложение №1'!N1332</f>
        <v>0</v>
      </c>
      <c r="AE1332" s="1">
        <f>+(Q1332*9.1+R1332*18.19)*12*30</f>
        <v>2647822037.7923999</v>
      </c>
      <c r="AF1332" s="1">
        <f>+(Q1332*9.1+R1332*18.19)*12*0.85</f>
        <v>75021624.404118001</v>
      </c>
    </row>
    <row r="1333" spans="1:32" s="255" customFormat="1" ht="15" customHeight="1" x14ac:dyDescent="0.25">
      <c r="A1333" s="250">
        <f t="shared" si="172"/>
        <v>1305</v>
      </c>
      <c r="B1333" s="251">
        <f t="shared" si="159"/>
        <v>50</v>
      </c>
      <c r="C1333" s="253" t="s">
        <v>1475</v>
      </c>
      <c r="D1333" s="253" t="s">
        <v>434</v>
      </c>
      <c r="E1333" s="259">
        <v>1993</v>
      </c>
      <c r="F1333" s="259" t="s">
        <v>1429</v>
      </c>
      <c r="G1333" s="259" t="s">
        <v>50</v>
      </c>
      <c r="H1333" s="259">
        <v>9</v>
      </c>
      <c r="I1333" s="259">
        <v>3</v>
      </c>
      <c r="J1333" s="254">
        <v>10078.200000000001</v>
      </c>
      <c r="K1333" s="254">
        <v>8650.4</v>
      </c>
      <c r="L1333" s="254">
        <v>0</v>
      </c>
      <c r="M1333" s="260">
        <v>295</v>
      </c>
      <c r="N1333" s="261">
        <v>9780000</v>
      </c>
      <c r="O1333" s="254"/>
      <c r="P1333" s="261">
        <v>4602826.8899999997</v>
      </c>
      <c r="Q1333" s="261">
        <v>0</v>
      </c>
      <c r="R1333" s="261">
        <v>5177173.1100000003</v>
      </c>
      <c r="S1333" s="261">
        <v>0</v>
      </c>
      <c r="T1333" s="261">
        <v>0</v>
      </c>
      <c r="U1333" s="261">
        <v>1130.5835568297421</v>
      </c>
      <c r="V1333" s="261">
        <v>10774080</v>
      </c>
      <c r="W1333" s="262">
        <v>2021</v>
      </c>
      <c r="X1333" s="263"/>
      <c r="AA1333" s="258"/>
      <c r="AD1333" s="256"/>
      <c r="AE1333" s="261"/>
      <c r="AF1333" s="261"/>
    </row>
    <row r="1334" spans="1:32" ht="15" customHeight="1" x14ac:dyDescent="0.25">
      <c r="A1334" s="5">
        <f t="shared" si="172"/>
        <v>1306</v>
      </c>
      <c r="B1334" s="23">
        <f t="shared" si="159"/>
        <v>51</v>
      </c>
      <c r="C1334" s="3" t="s">
        <v>1452</v>
      </c>
      <c r="D1334" s="3" t="s">
        <v>1082</v>
      </c>
      <c r="E1334" s="6">
        <v>1989</v>
      </c>
      <c r="F1334" s="6">
        <v>2009</v>
      </c>
      <c r="G1334" s="6" t="s">
        <v>1456</v>
      </c>
      <c r="H1334" s="6">
        <v>9</v>
      </c>
      <c r="I1334" s="6">
        <v>1</v>
      </c>
      <c r="J1334" s="29">
        <v>3239.5</v>
      </c>
      <c r="K1334" s="29">
        <v>2723.8</v>
      </c>
      <c r="L1334" s="29">
        <v>63.8</v>
      </c>
      <c r="M1334" s="7">
        <v>112</v>
      </c>
      <c r="N1334" s="1">
        <f t="shared" si="174"/>
        <v>10076605.062258013</v>
      </c>
      <c r="O1334" s="29"/>
      <c r="P1334" s="1">
        <v>4942188.7322580125</v>
      </c>
      <c r="Q1334" s="1"/>
      <c r="R1334" s="1">
        <v>1627742.0659999999</v>
      </c>
      <c r="S1334" s="1">
        <v>3506674.2640000004</v>
      </c>
      <c r="T1334" s="29"/>
      <c r="U1334" s="1">
        <f t="shared" si="166"/>
        <v>3614.7959040960004</v>
      </c>
      <c r="V1334" s="1">
        <f t="shared" si="166"/>
        <v>3614.7959040960004</v>
      </c>
      <c r="W1334" s="8">
        <v>2021</v>
      </c>
      <c r="X1334" s="107"/>
      <c r="Y1334" s="9">
        <f t="shared" ref="Y1334:Y1339" si="175">+(K1334*12.08+L1334*20.47)*12*30</f>
        <v>12315416.4</v>
      </c>
      <c r="Z1334" s="9">
        <f t="shared" ref="Z1334:Z1339" si="176">+(K1334*12.08+L1334*20.47)*12*0.85</f>
        <v>348936.79800000001</v>
      </c>
      <c r="AA1334" s="12">
        <f>+AC1334+Z1334</f>
        <v>1627742.0659999999</v>
      </c>
      <c r="AC1334" s="9">
        <v>1278805.2679999999</v>
      </c>
      <c r="AD1334" s="28">
        <f>+'Прил 2 оконч'!E1334-'Приложение №1'!N1334</f>
        <v>0</v>
      </c>
      <c r="AE1334" s="1">
        <f t="shared" ref="AE1334:AE1339" si="177">+(Q1334*12.08+R1334*20.47)*12*30</f>
        <v>11995156832.767199</v>
      </c>
      <c r="AF1334" s="1">
        <f t="shared" ref="AF1334:AF1339" si="178">+(Q1334*12.08+R1334*20.47)*12*0.85</f>
        <v>339862776.92840397</v>
      </c>
    </row>
    <row r="1335" spans="1:32" s="108" customFormat="1" ht="15" customHeight="1" x14ac:dyDescent="0.25">
      <c r="A1335" s="5">
        <f t="shared" si="172"/>
        <v>1307</v>
      </c>
      <c r="B1335" s="23">
        <f t="shared" si="159"/>
        <v>52</v>
      </c>
      <c r="C1335" s="3" t="s">
        <v>1453</v>
      </c>
      <c r="D1335" s="3" t="s">
        <v>436</v>
      </c>
      <c r="E1335" s="6">
        <v>1993</v>
      </c>
      <c r="F1335" s="6">
        <v>2004</v>
      </c>
      <c r="G1335" s="6" t="s">
        <v>1456</v>
      </c>
      <c r="H1335" s="6">
        <v>9</v>
      </c>
      <c r="I1335" s="6">
        <v>1</v>
      </c>
      <c r="J1335" s="29">
        <v>3221.4</v>
      </c>
      <c r="K1335" s="29">
        <v>2811</v>
      </c>
      <c r="L1335" s="29">
        <v>0</v>
      </c>
      <c r="M1335" s="7">
        <v>94</v>
      </c>
      <c r="N1335" s="1">
        <f t="shared" si="174"/>
        <v>53523389.843143299</v>
      </c>
      <c r="O1335" s="29"/>
      <c r="P1335" s="1">
        <v>53523389.843143299</v>
      </c>
      <c r="Q1335" s="1"/>
      <c r="R1335" s="1">
        <v>0</v>
      </c>
      <c r="S1335" s="1">
        <v>0</v>
      </c>
      <c r="T1335" s="29"/>
      <c r="U1335" s="1">
        <f t="shared" si="166"/>
        <v>19040.6936475074</v>
      </c>
      <c r="V1335" s="1">
        <f t="shared" si="166"/>
        <v>19040.6936475074</v>
      </c>
      <c r="W1335" s="8">
        <v>2021</v>
      </c>
      <c r="X1335" s="107"/>
      <c r="Y1335" s="9">
        <f t="shared" si="175"/>
        <v>12224476.799999999</v>
      </c>
      <c r="Z1335" s="9">
        <f t="shared" si="176"/>
        <v>346360.17599999992</v>
      </c>
      <c r="AA1335" s="12">
        <f>+AC1335+Z1335</f>
        <v>1796595.6879999992</v>
      </c>
      <c r="AB1335" s="117">
        <f>+R1335+Z1335</f>
        <v>346360.17599999992</v>
      </c>
      <c r="AC1335" s="108">
        <v>1450235.5119999992</v>
      </c>
      <c r="AD1335" s="28">
        <f>+'Прил 2 оконч'!E1335-'Приложение №1'!N1335</f>
        <v>0</v>
      </c>
      <c r="AE1335" s="1">
        <f t="shared" si="177"/>
        <v>0</v>
      </c>
      <c r="AF1335" s="1">
        <f t="shared" si="178"/>
        <v>0</v>
      </c>
    </row>
    <row r="1336" spans="1:32" ht="15" customHeight="1" x14ac:dyDescent="0.25">
      <c r="A1336" s="5">
        <f t="shared" si="172"/>
        <v>1308</v>
      </c>
      <c r="B1336" s="23">
        <f t="shared" si="159"/>
        <v>53</v>
      </c>
      <c r="C1336" s="3" t="s">
        <v>1453</v>
      </c>
      <c r="D1336" s="3" t="s">
        <v>781</v>
      </c>
      <c r="E1336" s="6">
        <v>1993</v>
      </c>
      <c r="F1336" s="6">
        <v>2007</v>
      </c>
      <c r="G1336" s="6" t="s">
        <v>1456</v>
      </c>
      <c r="H1336" s="6">
        <v>9</v>
      </c>
      <c r="I1336" s="6">
        <v>1</v>
      </c>
      <c r="J1336" s="29">
        <v>2811.5</v>
      </c>
      <c r="K1336" s="29">
        <v>2486.4</v>
      </c>
      <c r="L1336" s="29">
        <v>0</v>
      </c>
      <c r="M1336" s="7">
        <v>94</v>
      </c>
      <c r="N1336" s="1">
        <f t="shared" si="174"/>
        <v>14648835.946255356</v>
      </c>
      <c r="O1336" s="29"/>
      <c r="P1336" s="1">
        <v>13643033.926255357</v>
      </c>
      <c r="Q1336" s="1"/>
      <c r="R1336" s="1">
        <v>1005802.02</v>
      </c>
      <c r="S1336" s="1">
        <v>0</v>
      </c>
      <c r="T1336" s="29"/>
      <c r="U1336" s="1">
        <f t="shared" si="166"/>
        <v>5891.5845987191742</v>
      </c>
      <c r="V1336" s="1">
        <f t="shared" si="166"/>
        <v>5891.5845987191742</v>
      </c>
      <c r="W1336" s="8">
        <v>2021</v>
      </c>
      <c r="X1336" s="107"/>
      <c r="Y1336" s="9">
        <f t="shared" si="175"/>
        <v>10812856.32</v>
      </c>
      <c r="Z1336" s="9">
        <f t="shared" si="176"/>
        <v>306364.26240000001</v>
      </c>
      <c r="AA1336" s="12">
        <f>+AC1336+Z1336</f>
        <v>524292.24959999998</v>
      </c>
      <c r="AB1336" s="117">
        <f>+R1336+Z1336</f>
        <v>1312166.2823999999</v>
      </c>
      <c r="AC1336" s="9">
        <v>217927.9872</v>
      </c>
      <c r="AD1336" s="28">
        <f>+'Прил 2 оконч'!E1336-'Приложение №1'!N1336</f>
        <v>0</v>
      </c>
      <c r="AE1336" s="1">
        <f t="shared" si="177"/>
        <v>7411956245.7839994</v>
      </c>
      <c r="AF1336" s="1">
        <f t="shared" si="178"/>
        <v>210005426.96387997</v>
      </c>
    </row>
    <row r="1337" spans="1:32" ht="15" customHeight="1" x14ac:dyDescent="0.25">
      <c r="A1337" s="5">
        <f t="shared" si="172"/>
        <v>1309</v>
      </c>
      <c r="B1337" s="23">
        <f t="shared" si="159"/>
        <v>54</v>
      </c>
      <c r="C1337" s="3" t="s">
        <v>1452</v>
      </c>
      <c r="D1337" s="3" t="s">
        <v>782</v>
      </c>
      <c r="E1337" s="6">
        <v>1990</v>
      </c>
      <c r="F1337" s="6">
        <v>2017</v>
      </c>
      <c r="G1337" s="6" t="s">
        <v>1456</v>
      </c>
      <c r="H1337" s="6">
        <v>9</v>
      </c>
      <c r="I1337" s="6">
        <v>1</v>
      </c>
      <c r="J1337" s="29">
        <v>3219.5</v>
      </c>
      <c r="K1337" s="29">
        <v>2755.2</v>
      </c>
      <c r="L1337" s="29">
        <v>0</v>
      </c>
      <c r="M1337" s="7">
        <v>102</v>
      </c>
      <c r="N1337" s="1">
        <f t="shared" si="174"/>
        <v>5270606.2596095996</v>
      </c>
      <c r="O1337" s="29"/>
      <c r="P1337" s="1">
        <v>3842401.8296095999</v>
      </c>
      <c r="Q1337" s="1"/>
      <c r="R1337" s="1"/>
      <c r="S1337" s="1">
        <v>1428204.43</v>
      </c>
      <c r="T1337" s="29"/>
      <c r="U1337" s="1">
        <f t="shared" si="166"/>
        <v>1912.966848</v>
      </c>
      <c r="V1337" s="1">
        <f t="shared" si="166"/>
        <v>1912.966848</v>
      </c>
      <c r="W1337" s="8">
        <v>2021</v>
      </c>
      <c r="X1337" s="107"/>
      <c r="Y1337" s="9">
        <f t="shared" si="175"/>
        <v>11981813.76</v>
      </c>
      <c r="Z1337" s="9">
        <f t="shared" si="176"/>
        <v>339484.72320000001</v>
      </c>
      <c r="AA1337" s="12">
        <f>+AC1337+Z1337-R961</f>
        <v>-656168.05680000002</v>
      </c>
      <c r="AC1337" s="9">
        <v>295081.91999999993</v>
      </c>
      <c r="AD1337" s="28">
        <f>+'Прил 2 оконч'!E1337-'Приложение №1'!N1337</f>
        <v>0</v>
      </c>
      <c r="AE1337" s="1">
        <f t="shared" si="177"/>
        <v>0</v>
      </c>
      <c r="AF1337" s="1">
        <f t="shared" si="178"/>
        <v>0</v>
      </c>
    </row>
    <row r="1338" spans="1:32" s="108" customFormat="1" ht="15" customHeight="1" x14ac:dyDescent="0.25">
      <c r="A1338" s="5">
        <f t="shared" si="172"/>
        <v>1310</v>
      </c>
      <c r="B1338" s="23">
        <f t="shared" si="159"/>
        <v>55</v>
      </c>
      <c r="C1338" s="3" t="s">
        <v>1453</v>
      </c>
      <c r="D1338" s="3" t="s">
        <v>783</v>
      </c>
      <c r="E1338" s="6">
        <v>1993</v>
      </c>
      <c r="F1338" s="6">
        <v>2005</v>
      </c>
      <c r="G1338" s="6" t="s">
        <v>1456</v>
      </c>
      <c r="H1338" s="6">
        <v>9</v>
      </c>
      <c r="I1338" s="6">
        <v>2</v>
      </c>
      <c r="J1338" s="29">
        <v>7245.1</v>
      </c>
      <c r="K1338" s="29">
        <v>6129.9</v>
      </c>
      <c r="L1338" s="29">
        <v>63</v>
      </c>
      <c r="M1338" s="7">
        <v>262</v>
      </c>
      <c r="N1338" s="1">
        <f t="shared" si="174"/>
        <v>17351136.030200921</v>
      </c>
      <c r="O1338" s="29"/>
      <c r="P1338" s="1">
        <v>16543155.600200921</v>
      </c>
      <c r="Q1338" s="1"/>
      <c r="R1338" s="1">
        <v>807980.43</v>
      </c>
      <c r="S1338" s="1"/>
      <c r="T1338" s="29"/>
      <c r="U1338" s="1">
        <f t="shared" si="166"/>
        <v>2801.7788160960008</v>
      </c>
      <c r="V1338" s="1">
        <f t="shared" si="166"/>
        <v>2801.7788160960008</v>
      </c>
      <c r="W1338" s="8">
        <v>2021</v>
      </c>
      <c r="X1338" s="107"/>
      <c r="Y1338" s="9">
        <f t="shared" si="175"/>
        <v>27121968.719999999</v>
      </c>
      <c r="Z1338" s="9">
        <f t="shared" si="176"/>
        <v>768455.78039999993</v>
      </c>
      <c r="AA1338" s="12">
        <f t="shared" ref="AA1338:AA1374" si="179">+AC1338+Z1338</f>
        <v>3076628.6076000002</v>
      </c>
      <c r="AB1338" s="117">
        <f t="shared" ref="AB1338:AB1377" si="180">+R1338+Z1338</f>
        <v>1576436.2104</v>
      </c>
      <c r="AC1338" s="108">
        <v>2308172.8272000002</v>
      </c>
      <c r="AD1338" s="28">
        <f>+'Прил 2 оконч'!E1338-'Приложение №1'!N1338</f>
        <v>0</v>
      </c>
      <c r="AE1338" s="1">
        <f t="shared" si="177"/>
        <v>5954169384.7560005</v>
      </c>
      <c r="AF1338" s="1">
        <f t="shared" si="178"/>
        <v>168701465.90142003</v>
      </c>
    </row>
    <row r="1339" spans="1:32" ht="15" customHeight="1" x14ac:dyDescent="0.25">
      <c r="A1339" s="5">
        <f t="shared" si="172"/>
        <v>1311</v>
      </c>
      <c r="B1339" s="23">
        <f t="shared" si="159"/>
        <v>56</v>
      </c>
      <c r="C1339" s="3" t="s">
        <v>1453</v>
      </c>
      <c r="D1339" s="3" t="s">
        <v>784</v>
      </c>
      <c r="E1339" s="6">
        <v>1995</v>
      </c>
      <c r="F1339" s="6">
        <v>2007</v>
      </c>
      <c r="G1339" s="6" t="s">
        <v>1456</v>
      </c>
      <c r="H1339" s="6">
        <v>9</v>
      </c>
      <c r="I1339" s="6">
        <v>3</v>
      </c>
      <c r="J1339" s="29">
        <v>8715.5</v>
      </c>
      <c r="K1339" s="29">
        <v>7076.8</v>
      </c>
      <c r="L1339" s="29">
        <v>307.5</v>
      </c>
      <c r="M1339" s="7">
        <v>283</v>
      </c>
      <c r="N1339" s="1">
        <f t="shared" si="174"/>
        <v>47583718.340731375</v>
      </c>
      <c r="O1339" s="29"/>
      <c r="P1339" s="1">
        <v>47583718.340731375</v>
      </c>
      <c r="Q1339" s="1"/>
      <c r="R1339" s="1">
        <v>0</v>
      </c>
      <c r="S1339" s="1"/>
      <c r="T1339" s="29"/>
      <c r="U1339" s="1">
        <f t="shared" si="166"/>
        <v>6443.903733696</v>
      </c>
      <c r="V1339" s="1">
        <f t="shared" si="166"/>
        <v>6443.903733696</v>
      </c>
      <c r="W1339" s="8">
        <v>2021</v>
      </c>
      <c r="X1339" s="107"/>
      <c r="Y1339" s="9">
        <f t="shared" si="175"/>
        <v>33041616.840000004</v>
      </c>
      <c r="Z1339" s="9">
        <f t="shared" si="176"/>
        <v>936179.14380000008</v>
      </c>
      <c r="AA1339" s="12">
        <f t="shared" si="179"/>
        <v>1596859.3902000003</v>
      </c>
      <c r="AB1339" s="117">
        <f t="shared" si="180"/>
        <v>936179.14380000008</v>
      </c>
      <c r="AC1339" s="9">
        <v>660680.24640000006</v>
      </c>
      <c r="AD1339" s="28">
        <f>+'Прил 2 оконч'!E1339-'Приложение №1'!N1339</f>
        <v>0</v>
      </c>
      <c r="AE1339" s="1">
        <f t="shared" si="177"/>
        <v>0</v>
      </c>
      <c r="AF1339" s="1">
        <f t="shared" si="178"/>
        <v>0</v>
      </c>
    </row>
    <row r="1340" spans="1:32" ht="15" customHeight="1" x14ac:dyDescent="0.25">
      <c r="A1340" s="5">
        <f t="shared" si="172"/>
        <v>1312</v>
      </c>
      <c r="B1340" s="23">
        <f t="shared" si="159"/>
        <v>57</v>
      </c>
      <c r="C1340" s="3" t="s">
        <v>104</v>
      </c>
      <c r="D1340" s="3" t="s">
        <v>1309</v>
      </c>
      <c r="E1340" s="6">
        <v>1996</v>
      </c>
      <c r="F1340" s="6"/>
      <c r="G1340" s="6" t="s">
        <v>65</v>
      </c>
      <c r="H1340" s="6">
        <v>2</v>
      </c>
      <c r="I1340" s="6">
        <v>1</v>
      </c>
      <c r="J1340" s="29">
        <v>352.5</v>
      </c>
      <c r="K1340" s="29">
        <v>275.2</v>
      </c>
      <c r="L1340" s="29">
        <v>0</v>
      </c>
      <c r="M1340" s="7">
        <v>16</v>
      </c>
      <c r="N1340" s="1">
        <f t="shared" si="174"/>
        <v>2295514.75</v>
      </c>
      <c r="O1340" s="21"/>
      <c r="P1340" s="1">
        <v>2014268.6776000001</v>
      </c>
      <c r="Q1340" s="1"/>
      <c r="R1340" s="1">
        <v>68241.272400000002</v>
      </c>
      <c r="S1340" s="1">
        <v>213004.79999999999</v>
      </c>
      <c r="T1340" s="29"/>
      <c r="U1340" s="1">
        <f t="shared" si="166"/>
        <v>8341.2599927325591</v>
      </c>
      <c r="V1340" s="1">
        <f t="shared" si="166"/>
        <v>8341.2599927325591</v>
      </c>
      <c r="W1340" s="8">
        <v>2021</v>
      </c>
      <c r="X1340" s="107"/>
      <c r="Y1340" s="9">
        <f>+(K1340*6.45+L1340*17.73)*12*10</f>
        <v>213004.79999999999</v>
      </c>
      <c r="Z1340" s="9">
        <f>+(K1340*6.45+L1340*17.73)*12*0.85</f>
        <v>18105.407999999999</v>
      </c>
      <c r="AA1340" s="12">
        <f t="shared" si="179"/>
        <v>68241.272400000002</v>
      </c>
      <c r="AB1340" s="117">
        <f t="shared" si="180"/>
        <v>86346.680399999997</v>
      </c>
      <c r="AC1340" s="9">
        <v>50135.864400000006</v>
      </c>
      <c r="AD1340" s="28">
        <f>+'Прил 2 оконч'!E1340-'Приложение №1'!N1340</f>
        <v>0</v>
      </c>
      <c r="AE1340" s="1">
        <f>+(Q1340*6.45+R1340*17.73)*12*10</f>
        <v>145190131.15824002</v>
      </c>
      <c r="AF1340" s="1">
        <f>+(Q1340*6.45+R1340*17.73)*12*0.85</f>
        <v>12341161.148450403</v>
      </c>
    </row>
    <row r="1341" spans="1:32" ht="13.5" customHeight="1" x14ac:dyDescent="0.25">
      <c r="A1341" s="5">
        <f t="shared" ref="A1341:B1356" si="181">A1340+1</f>
        <v>1313</v>
      </c>
      <c r="B1341" s="23">
        <f t="shared" si="159"/>
        <v>58</v>
      </c>
      <c r="C1341" s="3" t="s">
        <v>104</v>
      </c>
      <c r="D1341" s="3" t="s">
        <v>1310</v>
      </c>
      <c r="E1341" s="6">
        <v>1996</v>
      </c>
      <c r="F1341" s="6"/>
      <c r="G1341" s="6" t="s">
        <v>65</v>
      </c>
      <c r="H1341" s="6">
        <v>2</v>
      </c>
      <c r="I1341" s="6">
        <v>1</v>
      </c>
      <c r="J1341" s="29">
        <v>352.6</v>
      </c>
      <c r="K1341" s="29">
        <v>275.39999999999998</v>
      </c>
      <c r="L1341" s="29"/>
      <c r="M1341" s="7">
        <v>19</v>
      </c>
      <c r="N1341" s="1">
        <f t="shared" si="174"/>
        <v>2250422.83</v>
      </c>
      <c r="O1341" s="21"/>
      <c r="P1341" s="1">
        <v>1966169.7652</v>
      </c>
      <c r="Q1341" s="1"/>
      <c r="R1341" s="1">
        <v>71093.464799999987</v>
      </c>
      <c r="S1341" s="1">
        <v>213159.59999999998</v>
      </c>
      <c r="T1341" s="29"/>
      <c r="U1341" s="1">
        <f t="shared" si="166"/>
        <v>8171.4699709513443</v>
      </c>
      <c r="V1341" s="1">
        <f t="shared" si="166"/>
        <v>8171.4699709513443</v>
      </c>
      <c r="W1341" s="8">
        <v>2021</v>
      </c>
      <c r="X1341" s="107"/>
      <c r="Y1341" s="9">
        <f t="shared" ref="Y1341:Y1374" si="182">+(K1341*6.45+L1341*17.73)*12*10</f>
        <v>213159.59999999998</v>
      </c>
      <c r="Z1341" s="9">
        <f t="shared" ref="Z1341:Z1374" si="183">+(K1341*6.45+L1341*17.73)*12*0.85</f>
        <v>18118.565999999999</v>
      </c>
      <c r="AA1341" s="12">
        <f t="shared" si="179"/>
        <v>71093.464799999987</v>
      </c>
      <c r="AB1341" s="117">
        <f t="shared" si="180"/>
        <v>89212.030799999979</v>
      </c>
      <c r="AC1341" s="9">
        <v>52974.898799999995</v>
      </c>
      <c r="AD1341" s="28">
        <f>+'Прил 2 оконч'!E1341-'Приложение №1'!N1341</f>
        <v>0</v>
      </c>
      <c r="AE1341" s="1">
        <f t="shared" ref="AE1341:AE1374" si="184">+(Q1341*6.45+R1341*17.73)*12*10</f>
        <v>151258455.70847997</v>
      </c>
      <c r="AF1341" s="1">
        <f t="shared" ref="AF1341:AF1374" si="185">+(Q1341*6.45+R1341*17.73)*12*0.85</f>
        <v>12856968.735220797</v>
      </c>
    </row>
    <row r="1342" spans="1:32" ht="15" customHeight="1" x14ac:dyDescent="0.25">
      <c r="A1342" s="5">
        <f t="shared" si="181"/>
        <v>1314</v>
      </c>
      <c r="B1342" s="23">
        <f t="shared" si="159"/>
        <v>59</v>
      </c>
      <c r="C1342" s="3" t="s">
        <v>104</v>
      </c>
      <c r="D1342" s="3" t="s">
        <v>1311</v>
      </c>
      <c r="E1342" s="6">
        <v>1996</v>
      </c>
      <c r="F1342" s="6"/>
      <c r="G1342" s="6" t="s">
        <v>65</v>
      </c>
      <c r="H1342" s="6">
        <v>2</v>
      </c>
      <c r="I1342" s="6">
        <v>1</v>
      </c>
      <c r="J1342" s="29">
        <v>352.5</v>
      </c>
      <c r="K1342" s="29">
        <v>274.89999999999998</v>
      </c>
      <c r="L1342" s="29"/>
      <c r="M1342" s="7">
        <v>19</v>
      </c>
      <c r="N1342" s="1">
        <f t="shared" si="174"/>
        <v>870800.74000000011</v>
      </c>
      <c r="O1342" s="21"/>
      <c r="P1342" s="1">
        <v>585918.41120000009</v>
      </c>
      <c r="Q1342" s="1"/>
      <c r="R1342" s="1">
        <v>72109.728799999997</v>
      </c>
      <c r="S1342" s="1">
        <v>212772.59999999998</v>
      </c>
      <c r="T1342" s="29"/>
      <c r="U1342" s="1">
        <f t="shared" si="166"/>
        <v>3167.7000363768648</v>
      </c>
      <c r="V1342" s="1">
        <f t="shared" si="166"/>
        <v>3167.7000363768648</v>
      </c>
      <c r="W1342" s="8">
        <v>2021</v>
      </c>
      <c r="X1342" s="107"/>
      <c r="Y1342" s="9">
        <f t="shared" si="182"/>
        <v>212772.59999999998</v>
      </c>
      <c r="Z1342" s="9">
        <f t="shared" si="183"/>
        <v>18085.670999999998</v>
      </c>
      <c r="AA1342" s="12">
        <f t="shared" si="179"/>
        <v>72109.728799999997</v>
      </c>
      <c r="AB1342" s="117">
        <f t="shared" si="180"/>
        <v>90195.399799999999</v>
      </c>
      <c r="AC1342" s="9">
        <v>54024.057800000002</v>
      </c>
      <c r="AD1342" s="28">
        <f>+'Прил 2 оконч'!E1342-'Приложение №1'!N1342</f>
        <v>0</v>
      </c>
      <c r="AE1342" s="1">
        <f t="shared" si="184"/>
        <v>153420658.99487999</v>
      </c>
      <c r="AF1342" s="1">
        <f t="shared" si="185"/>
        <v>13040756.014564799</v>
      </c>
    </row>
    <row r="1343" spans="1:32" ht="15" customHeight="1" x14ac:dyDescent="0.25">
      <c r="A1343" s="5">
        <f t="shared" si="181"/>
        <v>1315</v>
      </c>
      <c r="B1343" s="23">
        <f t="shared" si="159"/>
        <v>60</v>
      </c>
      <c r="C1343" s="3" t="s">
        <v>104</v>
      </c>
      <c r="D1343" s="3" t="s">
        <v>1312</v>
      </c>
      <c r="E1343" s="6">
        <v>1996</v>
      </c>
      <c r="F1343" s="6"/>
      <c r="G1343" s="6" t="s">
        <v>65</v>
      </c>
      <c r="H1343" s="6">
        <v>2</v>
      </c>
      <c r="I1343" s="6">
        <v>1</v>
      </c>
      <c r="J1343" s="29">
        <v>353.3</v>
      </c>
      <c r="K1343" s="29">
        <v>275.8</v>
      </c>
      <c r="L1343" s="29"/>
      <c r="M1343" s="7">
        <v>20</v>
      </c>
      <c r="N1343" s="1">
        <f t="shared" si="174"/>
        <v>2300519.5100000002</v>
      </c>
      <c r="O1343" s="21"/>
      <c r="P1343" s="1">
        <v>2034467.5904000003</v>
      </c>
      <c r="Q1343" s="1"/>
      <c r="R1343" s="1">
        <v>52582.719599999997</v>
      </c>
      <c r="S1343" s="1">
        <v>213469.2</v>
      </c>
      <c r="T1343" s="29"/>
      <c r="U1343" s="1">
        <f t="shared" si="166"/>
        <v>8341.2600072516325</v>
      </c>
      <c r="V1343" s="1">
        <f t="shared" si="166"/>
        <v>8341.2600072516325</v>
      </c>
      <c r="W1343" s="8">
        <v>2021</v>
      </c>
      <c r="X1343" s="107"/>
      <c r="Y1343" s="9">
        <f t="shared" si="182"/>
        <v>213469.2</v>
      </c>
      <c r="Z1343" s="9">
        <f t="shared" si="183"/>
        <v>18144.882000000001</v>
      </c>
      <c r="AA1343" s="12">
        <f t="shared" si="179"/>
        <v>52582.719599999997</v>
      </c>
      <c r="AB1343" s="117">
        <f t="shared" si="180"/>
        <v>70727.601599999995</v>
      </c>
      <c r="AC1343" s="9">
        <v>34437.837599999999</v>
      </c>
      <c r="AD1343" s="28">
        <f>+'Прил 2 оконч'!E1343-'Приложение №1'!N1343</f>
        <v>0</v>
      </c>
      <c r="AE1343" s="1">
        <f t="shared" si="184"/>
        <v>111874994.22095999</v>
      </c>
      <c r="AF1343" s="1">
        <f t="shared" si="185"/>
        <v>9509374.5087815989</v>
      </c>
    </row>
    <row r="1344" spans="1:32" ht="15" customHeight="1" x14ac:dyDescent="0.25">
      <c r="A1344" s="5">
        <f t="shared" si="181"/>
        <v>1316</v>
      </c>
      <c r="B1344" s="23">
        <f t="shared" si="159"/>
        <v>61</v>
      </c>
      <c r="C1344" s="3" t="s">
        <v>104</v>
      </c>
      <c r="D1344" s="3" t="s">
        <v>1313</v>
      </c>
      <c r="E1344" s="6">
        <v>1996</v>
      </c>
      <c r="F1344" s="6"/>
      <c r="G1344" s="6" t="s">
        <v>65</v>
      </c>
      <c r="H1344" s="6">
        <v>2</v>
      </c>
      <c r="I1344" s="6">
        <v>1</v>
      </c>
      <c r="J1344" s="29">
        <v>352.5</v>
      </c>
      <c r="K1344" s="29">
        <v>274.5</v>
      </c>
      <c r="L1344" s="29"/>
      <c r="M1344" s="7">
        <v>21</v>
      </c>
      <c r="N1344" s="1">
        <f t="shared" si="174"/>
        <v>822926.3</v>
      </c>
      <c r="O1344" s="21"/>
      <c r="P1344" s="1">
        <v>541094.64600000007</v>
      </c>
      <c r="Q1344" s="1"/>
      <c r="R1344" s="1">
        <v>69368.65400000001</v>
      </c>
      <c r="S1344" s="1">
        <v>212463.00000000003</v>
      </c>
      <c r="T1344" s="29"/>
      <c r="U1344" s="1">
        <f t="shared" si="166"/>
        <v>2997.9100182149364</v>
      </c>
      <c r="V1344" s="1">
        <f t="shared" si="166"/>
        <v>2997.9100182149364</v>
      </c>
      <c r="W1344" s="8">
        <v>2021</v>
      </c>
      <c r="X1344" s="107"/>
      <c r="Y1344" s="9">
        <f t="shared" si="182"/>
        <v>212463.00000000003</v>
      </c>
      <c r="Z1344" s="9">
        <f t="shared" si="183"/>
        <v>18059.355000000003</v>
      </c>
      <c r="AA1344" s="12">
        <f t="shared" si="179"/>
        <v>69368.65400000001</v>
      </c>
      <c r="AB1344" s="117">
        <f t="shared" si="180"/>
        <v>87428.00900000002</v>
      </c>
      <c r="AC1344" s="9">
        <v>51309.298999999999</v>
      </c>
      <c r="AD1344" s="28">
        <f>+'Прил 2 оконч'!E1344-'Приложение №1'!N1344</f>
        <v>0</v>
      </c>
      <c r="AE1344" s="1">
        <f t="shared" si="184"/>
        <v>147588748.25040004</v>
      </c>
      <c r="AF1344" s="1">
        <f t="shared" si="185"/>
        <v>12545043.601284003</v>
      </c>
    </row>
    <row r="1345" spans="1:32" ht="15" customHeight="1" x14ac:dyDescent="0.25">
      <c r="A1345" s="5">
        <f t="shared" si="181"/>
        <v>1317</v>
      </c>
      <c r="B1345" s="23">
        <f t="shared" si="159"/>
        <v>62</v>
      </c>
      <c r="C1345" s="3" t="s">
        <v>104</v>
      </c>
      <c r="D1345" s="3" t="s">
        <v>1315</v>
      </c>
      <c r="E1345" s="6">
        <v>1996</v>
      </c>
      <c r="F1345" s="6"/>
      <c r="G1345" s="6" t="s">
        <v>65</v>
      </c>
      <c r="H1345" s="6">
        <v>2</v>
      </c>
      <c r="I1345" s="6">
        <v>1</v>
      </c>
      <c r="J1345" s="29">
        <v>313.3</v>
      </c>
      <c r="K1345" s="29">
        <v>274.39999999999998</v>
      </c>
      <c r="L1345" s="29"/>
      <c r="M1345" s="7">
        <v>17</v>
      </c>
      <c r="N1345" s="1">
        <f t="shared" si="174"/>
        <v>2242251.36</v>
      </c>
      <c r="O1345" s="21"/>
      <c r="P1345" s="1">
        <v>1953361.9571999998</v>
      </c>
      <c r="Q1345" s="1"/>
      <c r="R1345" s="1">
        <v>76503.802800000005</v>
      </c>
      <c r="S1345" s="1">
        <v>212385.59999999998</v>
      </c>
      <c r="T1345" s="29"/>
      <c r="U1345" s="1">
        <f t="shared" si="166"/>
        <v>8171.4699708454809</v>
      </c>
      <c r="V1345" s="1">
        <f t="shared" si="166"/>
        <v>8171.4699708454809</v>
      </c>
      <c r="W1345" s="8">
        <v>2021</v>
      </c>
      <c r="X1345" s="107"/>
      <c r="Y1345" s="9">
        <f t="shared" si="182"/>
        <v>212385.59999999998</v>
      </c>
      <c r="Z1345" s="9">
        <f t="shared" si="183"/>
        <v>18052.775999999998</v>
      </c>
      <c r="AA1345" s="12">
        <f t="shared" si="179"/>
        <v>76503.802800000005</v>
      </c>
      <c r="AB1345" s="117">
        <f t="shared" si="180"/>
        <v>94556.578800000003</v>
      </c>
      <c r="AC1345" s="9">
        <v>58451.0268</v>
      </c>
      <c r="AD1345" s="28">
        <f>+'Прил 2 оконч'!E1345-'Приложение №1'!N1345</f>
        <v>0</v>
      </c>
      <c r="AE1345" s="1">
        <f t="shared" si="184"/>
        <v>162769490.83728004</v>
      </c>
      <c r="AF1345" s="1">
        <f t="shared" si="185"/>
        <v>13835406.721168801</v>
      </c>
    </row>
    <row r="1346" spans="1:32" ht="15" customHeight="1" x14ac:dyDescent="0.25">
      <c r="A1346" s="5">
        <f t="shared" si="181"/>
        <v>1318</v>
      </c>
      <c r="B1346" s="23">
        <f t="shared" si="159"/>
        <v>63</v>
      </c>
      <c r="C1346" s="3" t="s">
        <v>104</v>
      </c>
      <c r="D1346" s="3" t="s">
        <v>1316</v>
      </c>
      <c r="E1346" s="6">
        <v>1996</v>
      </c>
      <c r="F1346" s="6"/>
      <c r="G1346" s="6" t="s">
        <v>65</v>
      </c>
      <c r="H1346" s="6">
        <v>2</v>
      </c>
      <c r="I1346" s="6">
        <v>1</v>
      </c>
      <c r="J1346" s="29">
        <v>314.60000000000002</v>
      </c>
      <c r="K1346" s="29">
        <v>275.7</v>
      </c>
      <c r="L1346" s="29"/>
      <c r="M1346" s="7">
        <v>24</v>
      </c>
      <c r="N1346" s="1">
        <f t="shared" si="174"/>
        <v>2299685.38</v>
      </c>
      <c r="O1346" s="21"/>
      <c r="P1346" s="1">
        <v>2026186.6815999998</v>
      </c>
      <c r="Q1346" s="1"/>
      <c r="R1346" s="1">
        <v>60106.898399999998</v>
      </c>
      <c r="S1346" s="1">
        <v>213391.8</v>
      </c>
      <c r="T1346" s="29"/>
      <c r="U1346" s="1">
        <f t="shared" si="166"/>
        <v>8341.2599927457377</v>
      </c>
      <c r="V1346" s="1">
        <f t="shared" si="166"/>
        <v>8341.2599927457377</v>
      </c>
      <c r="W1346" s="8">
        <v>2021</v>
      </c>
      <c r="X1346" s="107"/>
      <c r="Y1346" s="9">
        <f t="shared" si="182"/>
        <v>213391.8</v>
      </c>
      <c r="Z1346" s="9">
        <f t="shared" si="183"/>
        <v>18138.303</v>
      </c>
      <c r="AA1346" s="12">
        <f t="shared" si="179"/>
        <v>60106.898399999998</v>
      </c>
      <c r="AB1346" s="117">
        <f t="shared" si="180"/>
        <v>78245.201399999991</v>
      </c>
      <c r="AC1346" s="9">
        <v>41968.595399999998</v>
      </c>
      <c r="AD1346" s="28">
        <f>+'Прил 2 оконч'!E1346-'Приложение №1'!N1346</f>
        <v>0</v>
      </c>
      <c r="AE1346" s="1">
        <f t="shared" si="184"/>
        <v>127883437.03583999</v>
      </c>
      <c r="AF1346" s="1">
        <f t="shared" si="185"/>
        <v>10870092.148046399</v>
      </c>
    </row>
    <row r="1347" spans="1:32" ht="15" customHeight="1" x14ac:dyDescent="0.25">
      <c r="A1347" s="5">
        <f t="shared" si="181"/>
        <v>1319</v>
      </c>
      <c r="B1347" s="23">
        <f t="shared" si="159"/>
        <v>64</v>
      </c>
      <c r="C1347" s="3" t="s">
        <v>104</v>
      </c>
      <c r="D1347" s="3" t="s">
        <v>1317</v>
      </c>
      <c r="E1347" s="6">
        <v>1996</v>
      </c>
      <c r="F1347" s="6"/>
      <c r="G1347" s="6" t="s">
        <v>65</v>
      </c>
      <c r="H1347" s="6">
        <v>2</v>
      </c>
      <c r="I1347" s="6">
        <v>1</v>
      </c>
      <c r="J1347" s="29">
        <v>314.39999999999998</v>
      </c>
      <c r="K1347" s="29">
        <v>275.5</v>
      </c>
      <c r="L1347" s="29"/>
      <c r="M1347" s="7">
        <v>15</v>
      </c>
      <c r="N1347" s="1">
        <f t="shared" si="174"/>
        <v>3794020.7200000007</v>
      </c>
      <c r="O1347" s="21"/>
      <c r="P1347" s="1">
        <v>3503900.6640000008</v>
      </c>
      <c r="Q1347" s="1"/>
      <c r="R1347" s="1">
        <v>76883.055999999997</v>
      </c>
      <c r="S1347" s="1">
        <v>213237</v>
      </c>
      <c r="T1347" s="29"/>
      <c r="U1347" s="1">
        <f t="shared" si="166"/>
        <v>13771.400072595283</v>
      </c>
      <c r="V1347" s="1">
        <f t="shared" si="166"/>
        <v>13771.400072595283</v>
      </c>
      <c r="W1347" s="8">
        <v>2021</v>
      </c>
      <c r="X1347" s="107"/>
      <c r="Y1347" s="9">
        <f t="shared" si="182"/>
        <v>213237</v>
      </c>
      <c r="Z1347" s="9">
        <f t="shared" si="183"/>
        <v>18125.145</v>
      </c>
      <c r="AA1347" s="12">
        <f t="shared" si="179"/>
        <v>76883.055999999997</v>
      </c>
      <c r="AB1347" s="117">
        <f t="shared" si="180"/>
        <v>95008.201000000001</v>
      </c>
      <c r="AC1347" s="9">
        <v>58757.911</v>
      </c>
      <c r="AD1347" s="28">
        <f>+'Прил 2 оконч'!E1347-'Приложение №1'!N1347</f>
        <v>0</v>
      </c>
      <c r="AE1347" s="1">
        <f t="shared" si="184"/>
        <v>163576389.9456</v>
      </c>
      <c r="AF1347" s="1">
        <f t="shared" si="185"/>
        <v>13903993.145375999</v>
      </c>
    </row>
    <row r="1348" spans="1:32" ht="15" customHeight="1" x14ac:dyDescent="0.25">
      <c r="A1348" s="5">
        <f t="shared" si="181"/>
        <v>1320</v>
      </c>
      <c r="B1348" s="23">
        <f t="shared" si="181"/>
        <v>65</v>
      </c>
      <c r="C1348" s="3" t="s">
        <v>104</v>
      </c>
      <c r="D1348" s="3" t="s">
        <v>1318</v>
      </c>
      <c r="E1348" s="6">
        <v>1996</v>
      </c>
      <c r="F1348" s="6"/>
      <c r="G1348" s="6" t="s">
        <v>65</v>
      </c>
      <c r="H1348" s="6">
        <v>2</v>
      </c>
      <c r="I1348" s="6">
        <v>1</v>
      </c>
      <c r="J1348" s="29">
        <v>313</v>
      </c>
      <c r="K1348" s="29">
        <v>274.10000000000002</v>
      </c>
      <c r="L1348" s="29"/>
      <c r="M1348" s="7">
        <v>18</v>
      </c>
      <c r="N1348" s="1">
        <f t="shared" si="174"/>
        <v>3108066.5000000009</v>
      </c>
      <c r="O1348" s="21"/>
      <c r="P1348" s="1">
        <v>2825134.7808000012</v>
      </c>
      <c r="Q1348" s="1"/>
      <c r="R1348" s="1">
        <v>70778.319200000013</v>
      </c>
      <c r="S1348" s="1">
        <v>212153.40000000002</v>
      </c>
      <c r="T1348" s="29"/>
      <c r="U1348" s="1">
        <f t="shared" si="166"/>
        <v>11339.170010944914</v>
      </c>
      <c r="V1348" s="1">
        <f t="shared" si="166"/>
        <v>11339.170010944914</v>
      </c>
      <c r="W1348" s="8">
        <v>2021</v>
      </c>
      <c r="X1348" s="107"/>
      <c r="Y1348" s="9">
        <f t="shared" si="182"/>
        <v>212153.40000000002</v>
      </c>
      <c r="Z1348" s="9">
        <f t="shared" si="183"/>
        <v>18033.039000000004</v>
      </c>
      <c r="AA1348" s="12">
        <f t="shared" si="179"/>
        <v>70778.319200000013</v>
      </c>
      <c r="AB1348" s="117">
        <f t="shared" si="180"/>
        <v>88811.358200000017</v>
      </c>
      <c r="AC1348" s="9">
        <v>52745.280200000008</v>
      </c>
      <c r="AD1348" s="28">
        <f>+'Прил 2 оконч'!E1348-'Приложение №1'!N1348</f>
        <v>0</v>
      </c>
      <c r="AE1348" s="1">
        <f t="shared" si="184"/>
        <v>150587951.92992005</v>
      </c>
      <c r="AF1348" s="1">
        <f t="shared" si="185"/>
        <v>12799975.914043203</v>
      </c>
    </row>
    <row r="1349" spans="1:32" ht="15" customHeight="1" x14ac:dyDescent="0.25">
      <c r="A1349" s="5">
        <f t="shared" si="181"/>
        <v>1321</v>
      </c>
      <c r="B1349" s="23">
        <f t="shared" si="181"/>
        <v>66</v>
      </c>
      <c r="C1349" s="3" t="s">
        <v>104</v>
      </c>
      <c r="D1349" s="3" t="s">
        <v>1319</v>
      </c>
      <c r="E1349" s="6">
        <v>1996</v>
      </c>
      <c r="F1349" s="6"/>
      <c r="G1349" s="6" t="s">
        <v>65</v>
      </c>
      <c r="H1349" s="6">
        <v>2</v>
      </c>
      <c r="I1349" s="6">
        <v>1</v>
      </c>
      <c r="J1349" s="29">
        <v>314.39999999999998</v>
      </c>
      <c r="K1349" s="29">
        <v>275.5</v>
      </c>
      <c r="L1349" s="29"/>
      <c r="M1349" s="7">
        <v>19</v>
      </c>
      <c r="N1349" s="1">
        <f t="shared" si="174"/>
        <v>3123941.3499999996</v>
      </c>
      <c r="O1349" s="21"/>
      <c r="P1349" s="1">
        <v>2857472.9039999996</v>
      </c>
      <c r="Q1349" s="1"/>
      <c r="R1349" s="1">
        <v>53231.445999999996</v>
      </c>
      <c r="S1349" s="1">
        <v>213237</v>
      </c>
      <c r="T1349" s="29"/>
      <c r="U1349" s="1">
        <f t="shared" si="166"/>
        <v>11339.17005444646</v>
      </c>
      <c r="V1349" s="1">
        <f t="shared" si="166"/>
        <v>11339.17005444646</v>
      </c>
      <c r="W1349" s="8">
        <v>2021</v>
      </c>
      <c r="X1349" s="107"/>
      <c r="Y1349" s="9">
        <f t="shared" si="182"/>
        <v>213237</v>
      </c>
      <c r="Z1349" s="9">
        <f t="shared" si="183"/>
        <v>18125.145</v>
      </c>
      <c r="AA1349" s="12">
        <f t="shared" si="179"/>
        <v>53231.445999999996</v>
      </c>
      <c r="AB1349" s="117">
        <f t="shared" si="180"/>
        <v>71356.591</v>
      </c>
      <c r="AC1349" s="9">
        <v>35106.300999999999</v>
      </c>
      <c r="AD1349" s="28">
        <f>+'Прил 2 оконч'!E1349-'Приложение №1'!N1349</f>
        <v>0</v>
      </c>
      <c r="AE1349" s="1">
        <f t="shared" si="184"/>
        <v>113255224.50959998</v>
      </c>
      <c r="AF1349" s="1">
        <f t="shared" si="185"/>
        <v>9626694.0833159983</v>
      </c>
    </row>
    <row r="1350" spans="1:32" ht="15" customHeight="1" x14ac:dyDescent="0.25">
      <c r="A1350" s="5">
        <f t="shared" si="181"/>
        <v>1322</v>
      </c>
      <c r="B1350" s="23">
        <f t="shared" si="181"/>
        <v>67</v>
      </c>
      <c r="C1350" s="3" t="s">
        <v>104</v>
      </c>
      <c r="D1350" s="3" t="s">
        <v>1320</v>
      </c>
      <c r="E1350" s="6">
        <v>1996</v>
      </c>
      <c r="F1350" s="6"/>
      <c r="G1350" s="6" t="s">
        <v>65</v>
      </c>
      <c r="H1350" s="6">
        <v>2</v>
      </c>
      <c r="I1350" s="6">
        <v>1</v>
      </c>
      <c r="J1350" s="29">
        <v>314.60000000000002</v>
      </c>
      <c r="K1350" s="29">
        <v>275.7</v>
      </c>
      <c r="L1350" s="29"/>
      <c r="M1350" s="7">
        <v>23</v>
      </c>
      <c r="N1350" s="1">
        <f t="shared" si="174"/>
        <v>3126209.1700000004</v>
      </c>
      <c r="O1350" s="21"/>
      <c r="P1350" s="1">
        <v>2842797.9116000007</v>
      </c>
      <c r="Q1350" s="1"/>
      <c r="R1350" s="1">
        <v>70019.458400000003</v>
      </c>
      <c r="S1350" s="1">
        <v>213391.8</v>
      </c>
      <c r="T1350" s="29"/>
      <c r="U1350" s="1">
        <f t="shared" si="166"/>
        <v>11339.170003627132</v>
      </c>
      <c r="V1350" s="1">
        <f t="shared" si="166"/>
        <v>11339.170003627132</v>
      </c>
      <c r="W1350" s="8">
        <v>2021</v>
      </c>
      <c r="X1350" s="107"/>
      <c r="Y1350" s="9">
        <f t="shared" si="182"/>
        <v>213391.8</v>
      </c>
      <c r="Z1350" s="9">
        <f t="shared" si="183"/>
        <v>18138.303</v>
      </c>
      <c r="AA1350" s="12">
        <f t="shared" si="179"/>
        <v>70019.458400000003</v>
      </c>
      <c r="AB1350" s="117">
        <f t="shared" si="180"/>
        <v>88157.761400000003</v>
      </c>
      <c r="AC1350" s="9">
        <v>51881.155400000003</v>
      </c>
      <c r="AD1350" s="28">
        <f>+'Прил 2 оконч'!E1350-'Приложение №1'!N1350</f>
        <v>0</v>
      </c>
      <c r="AE1350" s="1">
        <f t="shared" si="184"/>
        <v>148973399.69183999</v>
      </c>
      <c r="AF1350" s="1">
        <f t="shared" si="185"/>
        <v>12662738.9738064</v>
      </c>
    </row>
    <row r="1351" spans="1:32" ht="15" customHeight="1" x14ac:dyDescent="0.25">
      <c r="A1351" s="5">
        <f t="shared" si="181"/>
        <v>1323</v>
      </c>
      <c r="B1351" s="23">
        <f t="shared" si="181"/>
        <v>68</v>
      </c>
      <c r="C1351" s="3" t="s">
        <v>104</v>
      </c>
      <c r="D1351" s="3" t="s">
        <v>1321</v>
      </c>
      <c r="E1351" s="6">
        <v>1996</v>
      </c>
      <c r="F1351" s="6"/>
      <c r="G1351" s="6" t="s">
        <v>65</v>
      </c>
      <c r="H1351" s="6">
        <v>2</v>
      </c>
      <c r="I1351" s="6">
        <v>1</v>
      </c>
      <c r="J1351" s="29">
        <v>313.2</v>
      </c>
      <c r="K1351" s="29">
        <v>274.3</v>
      </c>
      <c r="L1351" s="29"/>
      <c r="M1351" s="7">
        <v>17</v>
      </c>
      <c r="N1351" s="1">
        <f t="shared" si="174"/>
        <v>1419107.51</v>
      </c>
      <c r="O1351" s="21"/>
      <c r="P1351" s="1">
        <v>1150762.5183999999</v>
      </c>
      <c r="Q1351" s="1"/>
      <c r="R1351" s="1">
        <v>56036.791600000004</v>
      </c>
      <c r="S1351" s="1">
        <v>212308.2</v>
      </c>
      <c r="T1351" s="29"/>
      <c r="U1351" s="1">
        <f t="shared" si="166"/>
        <v>5173.5600072912866</v>
      </c>
      <c r="V1351" s="1">
        <f t="shared" si="166"/>
        <v>5173.5600072912866</v>
      </c>
      <c r="W1351" s="8">
        <v>2021</v>
      </c>
      <c r="X1351" s="107"/>
      <c r="Y1351" s="9">
        <f t="shared" si="182"/>
        <v>212308.2</v>
      </c>
      <c r="Z1351" s="9">
        <f t="shared" si="183"/>
        <v>18046.197</v>
      </c>
      <c r="AA1351" s="12">
        <f t="shared" si="179"/>
        <v>56036.791600000004</v>
      </c>
      <c r="AB1351" s="117">
        <f t="shared" si="180"/>
        <v>74082.988600000012</v>
      </c>
      <c r="AC1351" s="9">
        <v>37990.594600000004</v>
      </c>
      <c r="AD1351" s="28">
        <f>+'Прил 2 оконч'!E1351-'Приложение №1'!N1351</f>
        <v>0</v>
      </c>
      <c r="AE1351" s="1">
        <f t="shared" si="184"/>
        <v>119223877.80816002</v>
      </c>
      <c r="AF1351" s="1">
        <f t="shared" si="185"/>
        <v>10134029.613693601</v>
      </c>
    </row>
    <row r="1352" spans="1:32" ht="15" customHeight="1" x14ac:dyDescent="0.25">
      <c r="A1352" s="5">
        <f t="shared" si="181"/>
        <v>1324</v>
      </c>
      <c r="B1352" s="23">
        <f t="shared" si="181"/>
        <v>69</v>
      </c>
      <c r="C1352" s="3" t="s">
        <v>104</v>
      </c>
      <c r="D1352" s="3" t="s">
        <v>1322</v>
      </c>
      <c r="E1352" s="6">
        <v>1996</v>
      </c>
      <c r="F1352" s="6"/>
      <c r="G1352" s="6" t="s">
        <v>65</v>
      </c>
      <c r="H1352" s="6">
        <v>2</v>
      </c>
      <c r="I1352" s="6">
        <v>1</v>
      </c>
      <c r="J1352" s="29">
        <v>313.8</v>
      </c>
      <c r="K1352" s="29">
        <v>274.89999999999998</v>
      </c>
      <c r="L1352" s="29"/>
      <c r="M1352" s="7">
        <v>15</v>
      </c>
      <c r="N1352" s="1">
        <f t="shared" si="174"/>
        <v>3117137.84</v>
      </c>
      <c r="O1352" s="21"/>
      <c r="P1352" s="1">
        <v>2839632.7911999999</v>
      </c>
      <c r="Q1352" s="1"/>
      <c r="R1352" s="1">
        <v>64732.448799999998</v>
      </c>
      <c r="S1352" s="1">
        <v>212772.59999999998</v>
      </c>
      <c r="T1352" s="29"/>
      <c r="U1352" s="1">
        <f t="shared" si="166"/>
        <v>11339.170025463805</v>
      </c>
      <c r="V1352" s="1">
        <f t="shared" si="166"/>
        <v>11339.170025463805</v>
      </c>
      <c r="W1352" s="8">
        <v>2021</v>
      </c>
      <c r="X1352" s="107"/>
      <c r="Y1352" s="9">
        <f t="shared" si="182"/>
        <v>212772.59999999998</v>
      </c>
      <c r="Z1352" s="9">
        <f t="shared" si="183"/>
        <v>18085.670999999998</v>
      </c>
      <c r="AA1352" s="12">
        <f t="shared" si="179"/>
        <v>64732.448799999998</v>
      </c>
      <c r="AB1352" s="117">
        <f t="shared" si="180"/>
        <v>82818.1198</v>
      </c>
      <c r="AC1352" s="9">
        <v>46646.777799999996</v>
      </c>
      <c r="AD1352" s="28">
        <f>+'Прил 2 оконч'!E1352-'Приложение №1'!N1352</f>
        <v>0</v>
      </c>
      <c r="AE1352" s="1">
        <f t="shared" si="184"/>
        <v>137724758.06687999</v>
      </c>
      <c r="AF1352" s="1">
        <f t="shared" si="185"/>
        <v>11706604.4356848</v>
      </c>
    </row>
    <row r="1353" spans="1:32" ht="15" customHeight="1" x14ac:dyDescent="0.25">
      <c r="A1353" s="5">
        <f t="shared" si="181"/>
        <v>1325</v>
      </c>
      <c r="B1353" s="23">
        <f t="shared" si="181"/>
        <v>70</v>
      </c>
      <c r="C1353" s="3" t="s">
        <v>104</v>
      </c>
      <c r="D1353" s="3" t="s">
        <v>1323</v>
      </c>
      <c r="E1353" s="6">
        <v>1996</v>
      </c>
      <c r="F1353" s="6"/>
      <c r="G1353" s="6" t="s">
        <v>65</v>
      </c>
      <c r="H1353" s="6">
        <v>2</v>
      </c>
      <c r="I1353" s="6">
        <v>1</v>
      </c>
      <c r="J1353" s="29">
        <v>314.60000000000002</v>
      </c>
      <c r="K1353" s="29">
        <v>275.7</v>
      </c>
      <c r="L1353" s="29"/>
      <c r="M1353" s="7">
        <v>23</v>
      </c>
      <c r="N1353" s="1">
        <f t="shared" si="174"/>
        <v>3126209.1700000004</v>
      </c>
      <c r="O1353" s="21"/>
      <c r="P1353" s="1">
        <v>2848224.6516000004</v>
      </c>
      <c r="Q1353" s="1"/>
      <c r="R1353" s="1">
        <v>64592.718399999998</v>
      </c>
      <c r="S1353" s="1">
        <v>213391.8</v>
      </c>
      <c r="T1353" s="29"/>
      <c r="U1353" s="1">
        <f t="shared" si="166"/>
        <v>11339.170003627132</v>
      </c>
      <c r="V1353" s="1">
        <f t="shared" si="166"/>
        <v>11339.170003627132</v>
      </c>
      <c r="W1353" s="8">
        <v>2021</v>
      </c>
      <c r="X1353" s="107"/>
      <c r="Y1353" s="9">
        <f t="shared" si="182"/>
        <v>213391.8</v>
      </c>
      <c r="Z1353" s="9">
        <f t="shared" si="183"/>
        <v>18138.303</v>
      </c>
      <c r="AA1353" s="12">
        <f t="shared" si="179"/>
        <v>64592.718399999998</v>
      </c>
      <c r="AB1353" s="117">
        <f t="shared" si="180"/>
        <v>82731.021399999998</v>
      </c>
      <c r="AC1353" s="9">
        <v>46454.415399999998</v>
      </c>
      <c r="AD1353" s="28">
        <f>+'Прил 2 оконч'!E1353-'Приложение №1'!N1353</f>
        <v>0</v>
      </c>
      <c r="AE1353" s="1">
        <f t="shared" si="184"/>
        <v>137427467.66784</v>
      </c>
      <c r="AF1353" s="1">
        <f t="shared" si="185"/>
        <v>11681334.7517664</v>
      </c>
    </row>
    <row r="1354" spans="1:32" ht="15" customHeight="1" x14ac:dyDescent="0.25">
      <c r="A1354" s="5">
        <f t="shared" si="181"/>
        <v>1326</v>
      </c>
      <c r="B1354" s="23">
        <f t="shared" si="181"/>
        <v>71</v>
      </c>
      <c r="C1354" s="3" t="s">
        <v>104</v>
      </c>
      <c r="D1354" s="3" t="s">
        <v>1324</v>
      </c>
      <c r="E1354" s="6">
        <v>1996</v>
      </c>
      <c r="F1354" s="6"/>
      <c r="G1354" s="6" t="s">
        <v>65</v>
      </c>
      <c r="H1354" s="6">
        <v>2</v>
      </c>
      <c r="I1354" s="6">
        <v>1</v>
      </c>
      <c r="J1354" s="29">
        <v>312</v>
      </c>
      <c r="K1354" s="29">
        <v>273.10000000000002</v>
      </c>
      <c r="L1354" s="29"/>
      <c r="M1354" s="7">
        <v>21</v>
      </c>
      <c r="N1354" s="1">
        <f t="shared" si="174"/>
        <v>3096727.3299999996</v>
      </c>
      <c r="O1354" s="21"/>
      <c r="P1354" s="1">
        <v>2830696.8127999995</v>
      </c>
      <c r="Q1354" s="1"/>
      <c r="R1354" s="1">
        <v>54651.117200000008</v>
      </c>
      <c r="S1354" s="1">
        <v>211379.40000000002</v>
      </c>
      <c r="T1354" s="29"/>
      <c r="U1354" s="1">
        <f t="shared" si="166"/>
        <v>11339.170010984984</v>
      </c>
      <c r="V1354" s="1">
        <f t="shared" si="166"/>
        <v>11339.170010984984</v>
      </c>
      <c r="W1354" s="8">
        <v>2021</v>
      </c>
      <c r="X1354" s="107"/>
      <c r="Y1354" s="9">
        <f t="shared" si="182"/>
        <v>211379.40000000002</v>
      </c>
      <c r="Z1354" s="9">
        <f t="shared" si="183"/>
        <v>17967.249</v>
      </c>
      <c r="AA1354" s="12">
        <f t="shared" si="179"/>
        <v>54651.117200000008</v>
      </c>
      <c r="AB1354" s="117">
        <f t="shared" si="180"/>
        <v>72618.366200000004</v>
      </c>
      <c r="AC1354" s="9">
        <v>36683.868200000004</v>
      </c>
      <c r="AD1354" s="28">
        <f>+'Прил 2 оконч'!E1354-'Приложение №1'!N1354</f>
        <v>0</v>
      </c>
      <c r="AE1354" s="1">
        <f t="shared" si="184"/>
        <v>116275716.95472002</v>
      </c>
      <c r="AF1354" s="1">
        <f t="shared" si="185"/>
        <v>9883435.9411512017</v>
      </c>
    </row>
    <row r="1355" spans="1:32" ht="15" customHeight="1" x14ac:dyDescent="0.25">
      <c r="A1355" s="5">
        <f t="shared" si="181"/>
        <v>1327</v>
      </c>
      <c r="B1355" s="23">
        <f t="shared" si="181"/>
        <v>72</v>
      </c>
      <c r="C1355" s="3" t="s">
        <v>104</v>
      </c>
      <c r="D1355" s="3" t="s">
        <v>1325</v>
      </c>
      <c r="E1355" s="6">
        <v>1996</v>
      </c>
      <c r="F1355" s="6"/>
      <c r="G1355" s="6" t="s">
        <v>65</v>
      </c>
      <c r="H1355" s="6">
        <v>2</v>
      </c>
      <c r="I1355" s="6">
        <v>1</v>
      </c>
      <c r="J1355" s="29">
        <v>313.89999999999998</v>
      </c>
      <c r="K1355" s="29">
        <v>275</v>
      </c>
      <c r="L1355" s="29"/>
      <c r="M1355" s="7">
        <v>18</v>
      </c>
      <c r="N1355" s="1">
        <f t="shared" si="174"/>
        <v>3118271.75</v>
      </c>
      <c r="O1355" s="21"/>
      <c r="P1355" s="1">
        <v>2829098.33</v>
      </c>
      <c r="Q1355" s="1"/>
      <c r="R1355" s="1">
        <v>76323.42</v>
      </c>
      <c r="S1355" s="1">
        <v>212850</v>
      </c>
      <c r="T1355" s="29"/>
      <c r="U1355" s="1">
        <f t="shared" si="166"/>
        <v>11339.17</v>
      </c>
      <c r="V1355" s="1">
        <f t="shared" si="166"/>
        <v>11339.17</v>
      </c>
      <c r="W1355" s="8">
        <v>2021</v>
      </c>
      <c r="X1355" s="107"/>
      <c r="Y1355" s="9">
        <f t="shared" si="182"/>
        <v>212850</v>
      </c>
      <c r="Z1355" s="9">
        <f t="shared" si="183"/>
        <v>18092.25</v>
      </c>
      <c r="AA1355" s="12">
        <f t="shared" si="179"/>
        <v>76323.42</v>
      </c>
      <c r="AB1355" s="117">
        <f t="shared" si="180"/>
        <v>94415.67</v>
      </c>
      <c r="AC1355" s="9">
        <v>58231.17</v>
      </c>
      <c r="AD1355" s="28">
        <f>+'Прил 2 оконч'!E1355-'Приложение №1'!N1355</f>
        <v>0</v>
      </c>
      <c r="AE1355" s="1">
        <f t="shared" si="184"/>
        <v>162385708.39199999</v>
      </c>
      <c r="AF1355" s="1">
        <f t="shared" si="185"/>
        <v>13802785.213319998</v>
      </c>
    </row>
    <row r="1356" spans="1:32" ht="15" customHeight="1" x14ac:dyDescent="0.25">
      <c r="A1356" s="5">
        <f t="shared" si="181"/>
        <v>1328</v>
      </c>
      <c r="B1356" s="23">
        <f t="shared" si="181"/>
        <v>73</v>
      </c>
      <c r="C1356" s="3" t="s">
        <v>104</v>
      </c>
      <c r="D1356" s="3" t="s">
        <v>1326</v>
      </c>
      <c r="E1356" s="6">
        <v>1996</v>
      </c>
      <c r="F1356" s="6"/>
      <c r="G1356" s="6" t="s">
        <v>65</v>
      </c>
      <c r="H1356" s="6">
        <v>2</v>
      </c>
      <c r="I1356" s="6">
        <v>1</v>
      </c>
      <c r="J1356" s="29">
        <v>314.10000000000002</v>
      </c>
      <c r="K1356" s="29">
        <v>275.2</v>
      </c>
      <c r="L1356" s="29"/>
      <c r="M1356" s="7">
        <v>22</v>
      </c>
      <c r="N1356" s="1">
        <f t="shared" si="174"/>
        <v>2295514.75</v>
      </c>
      <c r="O1356" s="21"/>
      <c r="P1356" s="1">
        <v>2013540.8075999999</v>
      </c>
      <c r="Q1356" s="1"/>
      <c r="R1356" s="1">
        <v>68969.142399999997</v>
      </c>
      <c r="S1356" s="1">
        <v>213004.79999999999</v>
      </c>
      <c r="T1356" s="29"/>
      <c r="U1356" s="1">
        <f t="shared" si="166"/>
        <v>8341.2599927325591</v>
      </c>
      <c r="V1356" s="1">
        <f t="shared" si="166"/>
        <v>8341.2599927325591</v>
      </c>
      <c r="W1356" s="8">
        <v>2021</v>
      </c>
      <c r="X1356" s="107"/>
      <c r="Y1356" s="9">
        <f t="shared" si="182"/>
        <v>213004.79999999999</v>
      </c>
      <c r="Z1356" s="9">
        <f t="shared" si="183"/>
        <v>18105.407999999999</v>
      </c>
      <c r="AA1356" s="12">
        <f t="shared" si="179"/>
        <v>68969.142399999997</v>
      </c>
      <c r="AB1356" s="117">
        <f t="shared" si="180"/>
        <v>87074.550399999993</v>
      </c>
      <c r="AC1356" s="9">
        <v>50863.734400000001</v>
      </c>
      <c r="AD1356" s="28">
        <f>+'Прил 2 оконч'!E1356-'Приложение №1'!N1356</f>
        <v>0</v>
      </c>
      <c r="AE1356" s="1">
        <f t="shared" si="184"/>
        <v>146738747.37024</v>
      </c>
      <c r="AF1356" s="1">
        <f t="shared" si="185"/>
        <v>12472793.5264704</v>
      </c>
    </row>
    <row r="1357" spans="1:32" ht="15" customHeight="1" x14ac:dyDescent="0.25">
      <c r="A1357" s="5">
        <f t="shared" ref="A1357:B1372" si="186">A1356+1</f>
        <v>1329</v>
      </c>
      <c r="B1357" s="23">
        <f t="shared" si="186"/>
        <v>74</v>
      </c>
      <c r="C1357" s="3" t="s">
        <v>104</v>
      </c>
      <c r="D1357" s="3" t="s">
        <v>1314</v>
      </c>
      <c r="E1357" s="6">
        <v>1996</v>
      </c>
      <c r="F1357" s="6"/>
      <c r="G1357" s="6" t="s">
        <v>65</v>
      </c>
      <c r="H1357" s="6">
        <v>2</v>
      </c>
      <c r="I1357" s="6">
        <v>1</v>
      </c>
      <c r="J1357" s="29">
        <v>313.8</v>
      </c>
      <c r="K1357" s="29">
        <v>274.89999999999998</v>
      </c>
      <c r="L1357" s="29"/>
      <c r="M1357" s="7">
        <v>14</v>
      </c>
      <c r="N1357" s="1">
        <f t="shared" si="174"/>
        <v>2188800.5400000005</v>
      </c>
      <c r="O1357" s="21"/>
      <c r="P1357" s="1">
        <v>1911439.5312000003</v>
      </c>
      <c r="Q1357" s="1"/>
      <c r="R1357" s="1">
        <v>64588.408800000005</v>
      </c>
      <c r="S1357" s="1">
        <v>212772.59999999998</v>
      </c>
      <c r="T1357" s="29"/>
      <c r="U1357" s="1">
        <f t="shared" si="166"/>
        <v>7962.1700254638072</v>
      </c>
      <c r="V1357" s="1">
        <f t="shared" si="166"/>
        <v>7962.1700254638072</v>
      </c>
      <c r="W1357" s="8">
        <v>2021</v>
      </c>
      <c r="X1357" s="107"/>
      <c r="Y1357" s="9">
        <f t="shared" si="182"/>
        <v>212772.59999999998</v>
      </c>
      <c r="Z1357" s="9">
        <f t="shared" si="183"/>
        <v>18085.670999999998</v>
      </c>
      <c r="AA1357" s="12">
        <f t="shared" si="179"/>
        <v>64588.408800000005</v>
      </c>
      <c r="AB1357" s="117">
        <f t="shared" si="180"/>
        <v>82674.079800000007</v>
      </c>
      <c r="AC1357" s="9">
        <v>46502.737800000003</v>
      </c>
      <c r="AD1357" s="28">
        <f>+'Прил 2 оконч'!E1357-'Приложение №1'!N1357</f>
        <v>0</v>
      </c>
      <c r="AE1357" s="1">
        <f t="shared" si="184"/>
        <v>137418298.56288001</v>
      </c>
      <c r="AF1357" s="1">
        <f t="shared" si="185"/>
        <v>11680555.377844801</v>
      </c>
    </row>
    <row r="1358" spans="1:32" ht="15" customHeight="1" x14ac:dyDescent="0.25">
      <c r="A1358" s="5">
        <f t="shared" si="186"/>
        <v>1330</v>
      </c>
      <c r="B1358" s="23">
        <f t="shared" si="186"/>
        <v>75</v>
      </c>
      <c r="C1358" s="3" t="s">
        <v>104</v>
      </c>
      <c r="D1358" s="3" t="s">
        <v>1392</v>
      </c>
      <c r="E1358" s="6">
        <v>1996</v>
      </c>
      <c r="F1358" s="6"/>
      <c r="G1358" s="6" t="s">
        <v>65</v>
      </c>
      <c r="H1358" s="6">
        <v>2</v>
      </c>
      <c r="I1358" s="6">
        <v>1</v>
      </c>
      <c r="J1358" s="29">
        <v>352.9</v>
      </c>
      <c r="K1358" s="29">
        <v>314</v>
      </c>
      <c r="L1358" s="29"/>
      <c r="M1358" s="7">
        <v>23</v>
      </c>
      <c r="N1358" s="1">
        <f t="shared" si="174"/>
        <v>1424798.42</v>
      </c>
      <c r="O1358" s="21"/>
      <c r="P1358" s="1">
        <v>1098125.7319999998</v>
      </c>
      <c r="Q1358" s="1"/>
      <c r="R1358" s="1">
        <v>83636.687999999995</v>
      </c>
      <c r="S1358" s="1">
        <v>243036</v>
      </c>
      <c r="T1358" s="29"/>
      <c r="U1358" s="1">
        <f t="shared" si="166"/>
        <v>4537.5745859872613</v>
      </c>
      <c r="V1358" s="1">
        <f t="shared" si="166"/>
        <v>4537.5745859872613</v>
      </c>
      <c r="W1358" s="8">
        <v>2021</v>
      </c>
      <c r="X1358" s="107"/>
      <c r="Y1358" s="9">
        <f t="shared" si="182"/>
        <v>243036</v>
      </c>
      <c r="Z1358" s="9">
        <f t="shared" si="183"/>
        <v>20658.059999999998</v>
      </c>
      <c r="AA1358" s="12">
        <f t="shared" si="179"/>
        <v>83636.687999999995</v>
      </c>
      <c r="AB1358" s="117">
        <f t="shared" si="180"/>
        <v>104294.74799999999</v>
      </c>
      <c r="AC1358" s="9">
        <v>62978.627999999997</v>
      </c>
      <c r="AD1358" s="28">
        <f>+'Прил 2 оконч'!E1358-'Приложение №1'!N1358</f>
        <v>0</v>
      </c>
      <c r="AE1358" s="1">
        <f t="shared" si="184"/>
        <v>177945417.38879997</v>
      </c>
      <c r="AF1358" s="1">
        <f t="shared" si="185"/>
        <v>15125360.478047997</v>
      </c>
    </row>
    <row r="1359" spans="1:32" ht="15" customHeight="1" x14ac:dyDescent="0.25">
      <c r="A1359" s="5">
        <f t="shared" si="186"/>
        <v>1331</v>
      </c>
      <c r="B1359" s="23">
        <f t="shared" si="186"/>
        <v>76</v>
      </c>
      <c r="C1359" s="3" t="s">
        <v>104</v>
      </c>
      <c r="D1359" s="3" t="s">
        <v>1327</v>
      </c>
      <c r="E1359" s="6">
        <v>1996</v>
      </c>
      <c r="F1359" s="6"/>
      <c r="G1359" s="6" t="s">
        <v>65</v>
      </c>
      <c r="H1359" s="6">
        <v>2</v>
      </c>
      <c r="I1359" s="6">
        <v>1</v>
      </c>
      <c r="J1359" s="29">
        <v>318.5</v>
      </c>
      <c r="K1359" s="29">
        <v>279.60000000000002</v>
      </c>
      <c r="L1359" s="29"/>
      <c r="M1359" s="7">
        <v>27</v>
      </c>
      <c r="N1359" s="1">
        <f t="shared" si="174"/>
        <v>2332216.2999999998</v>
      </c>
      <c r="O1359" s="21"/>
      <c r="P1359" s="1">
        <v>2064248.8447999998</v>
      </c>
      <c r="Q1359" s="1"/>
      <c r="R1359" s="1">
        <v>51557.055200000003</v>
      </c>
      <c r="S1359" s="1">
        <v>216410.40000000005</v>
      </c>
      <c r="T1359" s="29"/>
      <c r="U1359" s="1">
        <f t="shared" si="166"/>
        <v>8341.26001430615</v>
      </c>
      <c r="V1359" s="1">
        <f t="shared" si="166"/>
        <v>8341.26001430615</v>
      </c>
      <c r="W1359" s="8">
        <v>2021</v>
      </c>
      <c r="X1359" s="107"/>
      <c r="Y1359" s="9">
        <f t="shared" si="182"/>
        <v>216410.40000000005</v>
      </c>
      <c r="Z1359" s="9">
        <f t="shared" si="183"/>
        <v>18394.884000000002</v>
      </c>
      <c r="AA1359" s="12">
        <f t="shared" si="179"/>
        <v>51557.055200000003</v>
      </c>
      <c r="AB1359" s="117">
        <f t="shared" si="180"/>
        <v>69951.939200000008</v>
      </c>
      <c r="AC1359" s="9">
        <v>33162.171200000004</v>
      </c>
      <c r="AD1359" s="28">
        <f>+'Прил 2 оконч'!E1359-'Приложение №1'!N1359</f>
        <v>0</v>
      </c>
      <c r="AE1359" s="1">
        <f t="shared" si="184"/>
        <v>109692790.64352</v>
      </c>
      <c r="AF1359" s="1">
        <f t="shared" si="185"/>
        <v>9323887.2046991996</v>
      </c>
    </row>
    <row r="1360" spans="1:32" ht="15" customHeight="1" x14ac:dyDescent="0.25">
      <c r="A1360" s="5">
        <f t="shared" si="186"/>
        <v>1332</v>
      </c>
      <c r="B1360" s="23">
        <f t="shared" si="186"/>
        <v>77</v>
      </c>
      <c r="C1360" s="3" t="s">
        <v>104</v>
      </c>
      <c r="D1360" s="3" t="s">
        <v>1328</v>
      </c>
      <c r="E1360" s="6">
        <v>1996</v>
      </c>
      <c r="F1360" s="6"/>
      <c r="G1360" s="6" t="s">
        <v>65</v>
      </c>
      <c r="H1360" s="6">
        <v>2</v>
      </c>
      <c r="I1360" s="6">
        <v>1</v>
      </c>
      <c r="J1360" s="29">
        <v>314.89999999999998</v>
      </c>
      <c r="K1360" s="29">
        <v>276</v>
      </c>
      <c r="L1360" s="29"/>
      <c r="M1360" s="7">
        <v>15</v>
      </c>
      <c r="N1360" s="1">
        <f t="shared" si="174"/>
        <v>3129610.92</v>
      </c>
      <c r="O1360" s="21"/>
      <c r="P1360" s="1">
        <v>2839263.6880000001</v>
      </c>
      <c r="Q1360" s="1"/>
      <c r="R1360" s="1">
        <v>76723.231999999989</v>
      </c>
      <c r="S1360" s="1">
        <v>213624</v>
      </c>
      <c r="T1360" s="29"/>
      <c r="U1360" s="1">
        <f t="shared" si="166"/>
        <v>11339.17</v>
      </c>
      <c r="V1360" s="1">
        <f t="shared" si="166"/>
        <v>11339.17</v>
      </c>
      <c r="W1360" s="8">
        <v>2021</v>
      </c>
      <c r="X1360" s="107"/>
      <c r="Y1360" s="9">
        <f t="shared" si="182"/>
        <v>213624</v>
      </c>
      <c r="Z1360" s="9">
        <f t="shared" si="183"/>
        <v>18158.04</v>
      </c>
      <c r="AA1360" s="12">
        <f t="shared" si="179"/>
        <v>76723.231999999989</v>
      </c>
      <c r="AB1360" s="117">
        <f t="shared" si="180"/>
        <v>94881.271999999997</v>
      </c>
      <c r="AC1360" s="9">
        <v>58565.191999999995</v>
      </c>
      <c r="AD1360" s="28">
        <f>+'Прил 2 оконч'!E1360-'Приложение №1'!N1360</f>
        <v>0</v>
      </c>
      <c r="AE1360" s="1">
        <f t="shared" si="184"/>
        <v>163236348.40319997</v>
      </c>
      <c r="AF1360" s="1">
        <f t="shared" si="185"/>
        <v>13875089.614271998</v>
      </c>
    </row>
    <row r="1361" spans="1:32" ht="15" customHeight="1" x14ac:dyDescent="0.25">
      <c r="A1361" s="5">
        <f t="shared" si="186"/>
        <v>1333</v>
      </c>
      <c r="B1361" s="23">
        <f t="shared" si="186"/>
        <v>78</v>
      </c>
      <c r="C1361" s="3" t="s">
        <v>104</v>
      </c>
      <c r="D1361" s="3" t="s">
        <v>1329</v>
      </c>
      <c r="E1361" s="6">
        <v>1996</v>
      </c>
      <c r="F1361" s="6"/>
      <c r="G1361" s="6" t="s">
        <v>65</v>
      </c>
      <c r="H1361" s="6">
        <v>2</v>
      </c>
      <c r="I1361" s="6">
        <v>1</v>
      </c>
      <c r="J1361" s="29">
        <v>313.39999999999998</v>
      </c>
      <c r="K1361" s="29">
        <v>274.5</v>
      </c>
      <c r="L1361" s="29"/>
      <c r="M1361" s="7">
        <v>18</v>
      </c>
      <c r="N1361" s="1">
        <f t="shared" si="174"/>
        <v>2289675.88</v>
      </c>
      <c r="O1361" s="21"/>
      <c r="P1361" s="1">
        <v>2011648.0859999999</v>
      </c>
      <c r="Q1361" s="1"/>
      <c r="R1361" s="1">
        <v>65564.793999999994</v>
      </c>
      <c r="S1361" s="1">
        <v>212463.00000000003</v>
      </c>
      <c r="T1361" s="29"/>
      <c r="U1361" s="1">
        <f t="shared" si="166"/>
        <v>8341.2600364298723</v>
      </c>
      <c r="V1361" s="1">
        <f t="shared" si="166"/>
        <v>8341.2600364298723</v>
      </c>
      <c r="W1361" s="8">
        <v>2021</v>
      </c>
      <c r="X1361" s="107"/>
      <c r="Y1361" s="9">
        <f t="shared" si="182"/>
        <v>212463.00000000003</v>
      </c>
      <c r="Z1361" s="9">
        <f t="shared" si="183"/>
        <v>18059.355000000003</v>
      </c>
      <c r="AA1361" s="12">
        <f t="shared" si="179"/>
        <v>65564.793999999994</v>
      </c>
      <c r="AB1361" s="117">
        <f t="shared" si="180"/>
        <v>83624.149000000005</v>
      </c>
      <c r="AC1361" s="9">
        <v>47505.438999999998</v>
      </c>
      <c r="AD1361" s="28">
        <f>+'Прил 2 оконч'!E1361-'Приложение №1'!N1361</f>
        <v>0</v>
      </c>
      <c r="AE1361" s="1">
        <f t="shared" si="184"/>
        <v>139495655.71439999</v>
      </c>
      <c r="AF1361" s="1">
        <f t="shared" si="185"/>
        <v>11857130.735723998</v>
      </c>
    </row>
    <row r="1362" spans="1:32" ht="15" customHeight="1" x14ac:dyDescent="0.25">
      <c r="A1362" s="5">
        <f t="shared" si="186"/>
        <v>1334</v>
      </c>
      <c r="B1362" s="23">
        <f t="shared" si="186"/>
        <v>79</v>
      </c>
      <c r="C1362" s="3" t="s">
        <v>104</v>
      </c>
      <c r="D1362" s="3" t="s">
        <v>1330</v>
      </c>
      <c r="E1362" s="6">
        <v>1996</v>
      </c>
      <c r="F1362" s="6"/>
      <c r="G1362" s="6" t="s">
        <v>65</v>
      </c>
      <c r="H1362" s="6">
        <v>2</v>
      </c>
      <c r="I1362" s="6">
        <v>1</v>
      </c>
      <c r="J1362" s="29">
        <v>314.39999999999998</v>
      </c>
      <c r="K1362" s="29">
        <v>275.5</v>
      </c>
      <c r="L1362" s="29"/>
      <c r="M1362" s="7">
        <v>25</v>
      </c>
      <c r="N1362" s="1">
        <f t="shared" si="174"/>
        <v>1425315.78</v>
      </c>
      <c r="O1362" s="21"/>
      <c r="P1362" s="1">
        <v>1147117.274</v>
      </c>
      <c r="Q1362" s="1"/>
      <c r="R1362" s="1">
        <v>64961.506000000008</v>
      </c>
      <c r="S1362" s="1">
        <v>213237</v>
      </c>
      <c r="T1362" s="29"/>
      <c r="U1362" s="1">
        <f t="shared" si="166"/>
        <v>5173.5600000000004</v>
      </c>
      <c r="V1362" s="1">
        <f t="shared" si="166"/>
        <v>5173.5600000000004</v>
      </c>
      <c r="W1362" s="8">
        <v>2021</v>
      </c>
      <c r="X1362" s="107"/>
      <c r="Y1362" s="9">
        <f t="shared" si="182"/>
        <v>213237</v>
      </c>
      <c r="Z1362" s="9">
        <f t="shared" si="183"/>
        <v>18125.145</v>
      </c>
      <c r="AA1362" s="12">
        <f t="shared" si="179"/>
        <v>64961.506000000008</v>
      </c>
      <c r="AB1362" s="117">
        <f t="shared" si="180"/>
        <v>83086.651000000013</v>
      </c>
      <c r="AC1362" s="9">
        <v>46836.361000000004</v>
      </c>
      <c r="AD1362" s="28">
        <f>+'Прил 2 оконч'!E1362-'Приложение №1'!N1362</f>
        <v>0</v>
      </c>
      <c r="AE1362" s="1">
        <f t="shared" si="184"/>
        <v>138212100.16560003</v>
      </c>
      <c r="AF1362" s="1">
        <f t="shared" si="185"/>
        <v>11748028.514076002</v>
      </c>
    </row>
    <row r="1363" spans="1:32" ht="15" customHeight="1" x14ac:dyDescent="0.25">
      <c r="A1363" s="5">
        <f t="shared" si="186"/>
        <v>1335</v>
      </c>
      <c r="B1363" s="23">
        <f t="shared" si="186"/>
        <v>80</v>
      </c>
      <c r="C1363" s="3" t="s">
        <v>104</v>
      </c>
      <c r="D1363" s="3" t="s">
        <v>1331</v>
      </c>
      <c r="E1363" s="6">
        <v>1996</v>
      </c>
      <c r="F1363" s="6"/>
      <c r="G1363" s="6" t="s">
        <v>65</v>
      </c>
      <c r="H1363" s="6">
        <v>2</v>
      </c>
      <c r="I1363" s="6">
        <v>1</v>
      </c>
      <c r="J1363" s="29">
        <v>314.39999999999998</v>
      </c>
      <c r="K1363" s="29">
        <v>275.5</v>
      </c>
      <c r="L1363" s="29"/>
      <c r="M1363" s="7">
        <v>20</v>
      </c>
      <c r="N1363" s="1">
        <f t="shared" si="174"/>
        <v>872701.35999999987</v>
      </c>
      <c r="O1363" s="21"/>
      <c r="P1363" s="1">
        <v>593265.17399999988</v>
      </c>
      <c r="Q1363" s="1"/>
      <c r="R1363" s="1">
        <v>66199.186000000002</v>
      </c>
      <c r="S1363" s="1">
        <v>213237</v>
      </c>
      <c r="T1363" s="29"/>
      <c r="U1363" s="1">
        <f t="shared" si="166"/>
        <v>3167.7000362976401</v>
      </c>
      <c r="V1363" s="1">
        <f t="shared" si="166"/>
        <v>3167.7000362976401</v>
      </c>
      <c r="W1363" s="8">
        <v>2021</v>
      </c>
      <c r="X1363" s="107"/>
      <c r="Y1363" s="9">
        <f t="shared" si="182"/>
        <v>213237</v>
      </c>
      <c r="Z1363" s="9">
        <f t="shared" si="183"/>
        <v>18125.145</v>
      </c>
      <c r="AA1363" s="12">
        <f t="shared" si="179"/>
        <v>66199.186000000002</v>
      </c>
      <c r="AB1363" s="117">
        <f t="shared" si="180"/>
        <v>84324.331000000006</v>
      </c>
      <c r="AC1363" s="9">
        <v>48074.040999999997</v>
      </c>
      <c r="AD1363" s="28">
        <f>+'Прил 2 оконч'!E1363-'Приложение №1'!N1363</f>
        <v>0</v>
      </c>
      <c r="AE1363" s="1">
        <f t="shared" si="184"/>
        <v>140845388.13360003</v>
      </c>
      <c r="AF1363" s="1">
        <f t="shared" si="185"/>
        <v>11971857.991356002</v>
      </c>
    </row>
    <row r="1364" spans="1:32" ht="15" customHeight="1" x14ac:dyDescent="0.25">
      <c r="A1364" s="5">
        <f t="shared" si="186"/>
        <v>1336</v>
      </c>
      <c r="B1364" s="23">
        <f t="shared" si="186"/>
        <v>81</v>
      </c>
      <c r="C1364" s="3" t="s">
        <v>104</v>
      </c>
      <c r="D1364" s="3" t="s">
        <v>1332</v>
      </c>
      <c r="E1364" s="6">
        <v>1996</v>
      </c>
      <c r="F1364" s="6"/>
      <c r="G1364" s="6" t="s">
        <v>65</v>
      </c>
      <c r="H1364" s="6">
        <v>2</v>
      </c>
      <c r="I1364" s="6">
        <v>1</v>
      </c>
      <c r="J1364" s="29">
        <v>314.39999999999998</v>
      </c>
      <c r="K1364" s="29">
        <v>275.5</v>
      </c>
      <c r="L1364" s="29"/>
      <c r="M1364" s="7">
        <v>16</v>
      </c>
      <c r="N1364" s="1">
        <f t="shared" si="174"/>
        <v>3123941.3499999996</v>
      </c>
      <c r="O1364" s="21"/>
      <c r="P1364" s="1">
        <v>2850213.8939999994</v>
      </c>
      <c r="Q1364" s="1"/>
      <c r="R1364" s="1">
        <v>60490.456000000006</v>
      </c>
      <c r="S1364" s="1">
        <v>213237</v>
      </c>
      <c r="T1364" s="29"/>
      <c r="U1364" s="1">
        <f t="shared" si="166"/>
        <v>11339.17005444646</v>
      </c>
      <c r="V1364" s="1">
        <f t="shared" si="166"/>
        <v>11339.17005444646</v>
      </c>
      <c r="W1364" s="8">
        <v>2021</v>
      </c>
      <c r="X1364" s="107"/>
      <c r="Y1364" s="9">
        <f t="shared" si="182"/>
        <v>213237</v>
      </c>
      <c r="Z1364" s="9">
        <f t="shared" si="183"/>
        <v>18125.145</v>
      </c>
      <c r="AA1364" s="12">
        <f t="shared" si="179"/>
        <v>60490.456000000006</v>
      </c>
      <c r="AB1364" s="117">
        <f t="shared" si="180"/>
        <v>78615.60100000001</v>
      </c>
      <c r="AC1364" s="9">
        <v>42365.311000000002</v>
      </c>
      <c r="AD1364" s="28">
        <f>+'Прил 2 оконч'!E1364-'Приложение №1'!N1364</f>
        <v>0</v>
      </c>
      <c r="AE1364" s="1">
        <f t="shared" si="184"/>
        <v>128699494.18560001</v>
      </c>
      <c r="AF1364" s="1">
        <f t="shared" si="185"/>
        <v>10939457.005776001</v>
      </c>
    </row>
    <row r="1365" spans="1:32" ht="15" customHeight="1" x14ac:dyDescent="0.25">
      <c r="A1365" s="5">
        <f t="shared" si="186"/>
        <v>1337</v>
      </c>
      <c r="B1365" s="23">
        <f t="shared" si="186"/>
        <v>82</v>
      </c>
      <c r="C1365" s="3" t="s">
        <v>104</v>
      </c>
      <c r="D1365" s="3" t="s">
        <v>1333</v>
      </c>
      <c r="E1365" s="6">
        <v>1996</v>
      </c>
      <c r="F1365" s="6"/>
      <c r="G1365" s="6" t="s">
        <v>65</v>
      </c>
      <c r="H1365" s="6">
        <v>2</v>
      </c>
      <c r="I1365" s="6">
        <v>1</v>
      </c>
      <c r="J1365" s="29">
        <v>314.3</v>
      </c>
      <c r="K1365" s="29">
        <v>275.39999999999998</v>
      </c>
      <c r="L1365" s="29"/>
      <c r="M1365" s="7">
        <v>17</v>
      </c>
      <c r="N1365" s="1">
        <f t="shared" si="174"/>
        <v>2250422.83</v>
      </c>
      <c r="O1365" s="21"/>
      <c r="P1365" s="1">
        <v>1965893.2152</v>
      </c>
      <c r="Q1365" s="1"/>
      <c r="R1365" s="1">
        <v>71370.014800000004</v>
      </c>
      <c r="S1365" s="1">
        <v>213159.59999999998</v>
      </c>
      <c r="T1365" s="29"/>
      <c r="U1365" s="1">
        <f t="shared" si="166"/>
        <v>8171.4699709513443</v>
      </c>
      <c r="V1365" s="1">
        <f t="shared" si="166"/>
        <v>8171.4699709513443</v>
      </c>
      <c r="W1365" s="8">
        <v>2021</v>
      </c>
      <c r="X1365" s="107"/>
      <c r="Y1365" s="9">
        <f t="shared" si="182"/>
        <v>213159.59999999998</v>
      </c>
      <c r="Z1365" s="9">
        <f t="shared" si="183"/>
        <v>18118.565999999999</v>
      </c>
      <c r="AA1365" s="12">
        <f t="shared" si="179"/>
        <v>71370.014800000004</v>
      </c>
      <c r="AB1365" s="117">
        <f t="shared" si="180"/>
        <v>89488.580799999996</v>
      </c>
      <c r="AC1365" s="9">
        <v>53251.448799999998</v>
      </c>
      <c r="AD1365" s="28">
        <f>+'Прил 2 оконч'!E1365-'Приложение №1'!N1365</f>
        <v>0</v>
      </c>
      <c r="AE1365" s="1">
        <f t="shared" si="184"/>
        <v>151846843.48848</v>
      </c>
      <c r="AF1365" s="1">
        <f t="shared" si="185"/>
        <v>12906981.6965208</v>
      </c>
    </row>
    <row r="1366" spans="1:32" ht="15" customHeight="1" x14ac:dyDescent="0.25">
      <c r="A1366" s="5">
        <f t="shared" si="186"/>
        <v>1338</v>
      </c>
      <c r="B1366" s="23">
        <f t="shared" si="186"/>
        <v>83</v>
      </c>
      <c r="C1366" s="3" t="s">
        <v>104</v>
      </c>
      <c r="D1366" s="3" t="s">
        <v>1334</v>
      </c>
      <c r="E1366" s="6">
        <v>1996</v>
      </c>
      <c r="F1366" s="6"/>
      <c r="G1366" s="6" t="s">
        <v>65</v>
      </c>
      <c r="H1366" s="6">
        <v>2</v>
      </c>
      <c r="I1366" s="6">
        <v>1</v>
      </c>
      <c r="J1366" s="29">
        <v>313.89999999999998</v>
      </c>
      <c r="K1366" s="29">
        <v>275</v>
      </c>
      <c r="L1366" s="29"/>
      <c r="M1366" s="7">
        <v>22</v>
      </c>
      <c r="N1366" s="1">
        <f t="shared" si="174"/>
        <v>2293846.5</v>
      </c>
      <c r="O1366" s="21"/>
      <c r="P1366" s="1">
        <v>2009470.24</v>
      </c>
      <c r="Q1366" s="1"/>
      <c r="R1366" s="1">
        <v>71526.259999999995</v>
      </c>
      <c r="S1366" s="1">
        <v>212850</v>
      </c>
      <c r="T1366" s="29"/>
      <c r="U1366" s="1">
        <f t="shared" si="166"/>
        <v>8341.26</v>
      </c>
      <c r="V1366" s="1">
        <f t="shared" si="166"/>
        <v>8341.26</v>
      </c>
      <c r="W1366" s="8">
        <v>2021</v>
      </c>
      <c r="X1366" s="107"/>
      <c r="Y1366" s="9">
        <f t="shared" si="182"/>
        <v>212850</v>
      </c>
      <c r="Z1366" s="9">
        <f t="shared" si="183"/>
        <v>18092.25</v>
      </c>
      <c r="AA1366" s="12">
        <f t="shared" si="179"/>
        <v>71526.259999999995</v>
      </c>
      <c r="AB1366" s="117">
        <f t="shared" si="180"/>
        <v>89618.51</v>
      </c>
      <c r="AC1366" s="9">
        <v>53434.009999999995</v>
      </c>
      <c r="AD1366" s="28">
        <f>+'Прил 2 оконч'!E1366-'Приложение №1'!N1366</f>
        <v>0</v>
      </c>
      <c r="AE1366" s="1">
        <f t="shared" si="184"/>
        <v>152179270.77599999</v>
      </c>
      <c r="AF1366" s="1">
        <f t="shared" si="185"/>
        <v>12935238.015959999</v>
      </c>
    </row>
    <row r="1367" spans="1:32" ht="15" customHeight="1" x14ac:dyDescent="0.25">
      <c r="A1367" s="5">
        <f t="shared" si="186"/>
        <v>1339</v>
      </c>
      <c r="B1367" s="23">
        <f t="shared" si="186"/>
        <v>84</v>
      </c>
      <c r="C1367" s="3" t="s">
        <v>104</v>
      </c>
      <c r="D1367" s="3" t="s">
        <v>1335</v>
      </c>
      <c r="E1367" s="6">
        <v>1996</v>
      </c>
      <c r="F1367" s="6"/>
      <c r="G1367" s="6" t="s">
        <v>65</v>
      </c>
      <c r="H1367" s="6">
        <v>2</v>
      </c>
      <c r="I1367" s="6">
        <v>1</v>
      </c>
      <c r="J1367" s="29">
        <v>313.60000000000002</v>
      </c>
      <c r="K1367" s="29">
        <v>274.7</v>
      </c>
      <c r="L1367" s="29"/>
      <c r="M1367" s="7">
        <v>21</v>
      </c>
      <c r="N1367" s="1">
        <f t="shared" si="174"/>
        <v>3114870</v>
      </c>
      <c r="O1367" s="21"/>
      <c r="P1367" s="1">
        <v>2830949.5236</v>
      </c>
      <c r="Q1367" s="1"/>
      <c r="R1367" s="1">
        <v>71302.676399999997</v>
      </c>
      <c r="S1367" s="1">
        <v>212617.8</v>
      </c>
      <c r="T1367" s="29"/>
      <c r="U1367" s="1">
        <f t="shared" si="166"/>
        <v>11339.170003640334</v>
      </c>
      <c r="V1367" s="1">
        <f t="shared" si="166"/>
        <v>11339.170003640334</v>
      </c>
      <c r="W1367" s="8">
        <v>2021</v>
      </c>
      <c r="X1367" s="107"/>
      <c r="Y1367" s="9">
        <f t="shared" si="182"/>
        <v>212617.8</v>
      </c>
      <c r="Z1367" s="9">
        <f t="shared" si="183"/>
        <v>18072.512999999999</v>
      </c>
      <c r="AA1367" s="12">
        <f t="shared" si="179"/>
        <v>71302.676399999997</v>
      </c>
      <c r="AB1367" s="117">
        <f t="shared" si="180"/>
        <v>89375.189400000003</v>
      </c>
      <c r="AC1367" s="9">
        <v>53230.163399999998</v>
      </c>
      <c r="AD1367" s="28">
        <f>+'Прил 2 оконч'!E1367-'Приложение №1'!N1367</f>
        <v>0</v>
      </c>
      <c r="AE1367" s="1">
        <f t="shared" si="184"/>
        <v>151703574.30864</v>
      </c>
      <c r="AF1367" s="1">
        <f t="shared" si="185"/>
        <v>12894803.816234399</v>
      </c>
    </row>
    <row r="1368" spans="1:32" ht="15" customHeight="1" x14ac:dyDescent="0.25">
      <c r="A1368" s="5">
        <f t="shared" si="186"/>
        <v>1340</v>
      </c>
      <c r="B1368" s="23">
        <f t="shared" si="186"/>
        <v>85</v>
      </c>
      <c r="C1368" s="3" t="s">
        <v>104</v>
      </c>
      <c r="D1368" s="3" t="s">
        <v>1336</v>
      </c>
      <c r="E1368" s="6">
        <v>1996</v>
      </c>
      <c r="F1368" s="6"/>
      <c r="G1368" s="6" t="s">
        <v>65</v>
      </c>
      <c r="H1368" s="6">
        <v>2</v>
      </c>
      <c r="I1368" s="6">
        <v>1</v>
      </c>
      <c r="J1368" s="29">
        <v>352.6</v>
      </c>
      <c r="K1368" s="29">
        <v>313.7</v>
      </c>
      <c r="L1368" s="29"/>
      <c r="M1368" s="7">
        <v>16</v>
      </c>
      <c r="N1368" s="1">
        <f t="shared" si="174"/>
        <v>1934151.86</v>
      </c>
      <c r="O1368" s="21"/>
      <c r="P1368" s="1">
        <v>1609674.6856</v>
      </c>
      <c r="Q1368" s="1"/>
      <c r="R1368" s="1">
        <v>81673.374400000001</v>
      </c>
      <c r="S1368" s="1">
        <v>242803.80000000002</v>
      </c>
      <c r="T1368" s="29"/>
      <c r="U1368" s="1">
        <f t="shared" si="166"/>
        <v>6165.6100095632773</v>
      </c>
      <c r="V1368" s="1">
        <f t="shared" si="166"/>
        <v>6165.6100095632773</v>
      </c>
      <c r="W1368" s="8">
        <v>2021</v>
      </c>
      <c r="X1368" s="107"/>
      <c r="Y1368" s="9">
        <f t="shared" si="182"/>
        <v>242803.80000000002</v>
      </c>
      <c r="Z1368" s="9">
        <f t="shared" si="183"/>
        <v>20638.323</v>
      </c>
      <c r="AA1368" s="12">
        <f t="shared" si="179"/>
        <v>81673.374400000001</v>
      </c>
      <c r="AB1368" s="117">
        <f t="shared" si="180"/>
        <v>102311.6974</v>
      </c>
      <c r="AC1368" s="9">
        <v>61035.051399999997</v>
      </c>
      <c r="AD1368" s="28">
        <f>+'Прил 2 оконч'!E1368-'Приложение №1'!N1368</f>
        <v>0</v>
      </c>
      <c r="AE1368" s="1">
        <f t="shared" si="184"/>
        <v>173768271.37344</v>
      </c>
      <c r="AF1368" s="1">
        <f t="shared" si="185"/>
        <v>14770303.066742398</v>
      </c>
    </row>
    <row r="1369" spans="1:32" ht="15" customHeight="1" x14ac:dyDescent="0.25">
      <c r="A1369" s="5">
        <f t="shared" si="186"/>
        <v>1341</v>
      </c>
      <c r="B1369" s="23">
        <f t="shared" si="186"/>
        <v>86</v>
      </c>
      <c r="C1369" s="3" t="s">
        <v>104</v>
      </c>
      <c r="D1369" s="3" t="s">
        <v>1337</v>
      </c>
      <c r="E1369" s="6">
        <v>1996</v>
      </c>
      <c r="F1369" s="6"/>
      <c r="G1369" s="6" t="s">
        <v>65</v>
      </c>
      <c r="H1369" s="6">
        <v>2</v>
      </c>
      <c r="I1369" s="6">
        <v>1</v>
      </c>
      <c r="J1369" s="29">
        <v>314.10000000000002</v>
      </c>
      <c r="K1369" s="29">
        <v>275.2</v>
      </c>
      <c r="L1369" s="29"/>
      <c r="M1369" s="7">
        <v>23</v>
      </c>
      <c r="N1369" s="1">
        <f t="shared" si="174"/>
        <v>1452081.7899999998</v>
      </c>
      <c r="O1369" s="21"/>
      <c r="P1369" s="1">
        <v>1172368.3975999998</v>
      </c>
      <c r="Q1369" s="1"/>
      <c r="R1369" s="1">
        <v>66708.592399999994</v>
      </c>
      <c r="S1369" s="1">
        <v>213004.79999999999</v>
      </c>
      <c r="T1369" s="29"/>
      <c r="U1369" s="1">
        <f t="shared" si="166"/>
        <v>5276.459992732558</v>
      </c>
      <c r="V1369" s="1">
        <f t="shared" si="166"/>
        <v>5276.459992732558</v>
      </c>
      <c r="W1369" s="8">
        <v>2021</v>
      </c>
      <c r="X1369" s="107"/>
      <c r="Y1369" s="9">
        <f t="shared" si="182"/>
        <v>213004.79999999999</v>
      </c>
      <c r="Z1369" s="9">
        <f t="shared" si="183"/>
        <v>18105.407999999999</v>
      </c>
      <c r="AA1369" s="12">
        <f t="shared" si="179"/>
        <v>66708.592399999994</v>
      </c>
      <c r="AB1369" s="117">
        <f t="shared" si="180"/>
        <v>84814.00039999999</v>
      </c>
      <c r="AC1369" s="9">
        <v>48603.184399999998</v>
      </c>
      <c r="AD1369" s="28">
        <f>+'Прил 2 оконч'!E1369-'Приложение №1'!N1369</f>
        <v>0</v>
      </c>
      <c r="AE1369" s="1">
        <f t="shared" si="184"/>
        <v>141929201.19024</v>
      </c>
      <c r="AF1369" s="1">
        <f t="shared" si="185"/>
        <v>12063982.101170398</v>
      </c>
    </row>
    <row r="1370" spans="1:32" ht="15" customHeight="1" x14ac:dyDescent="0.25">
      <c r="A1370" s="5">
        <f t="shared" si="186"/>
        <v>1342</v>
      </c>
      <c r="B1370" s="23">
        <f t="shared" si="186"/>
        <v>87</v>
      </c>
      <c r="C1370" s="3" t="s">
        <v>104</v>
      </c>
      <c r="D1370" s="3" t="s">
        <v>1338</v>
      </c>
      <c r="E1370" s="6">
        <v>1996</v>
      </c>
      <c r="F1370" s="6"/>
      <c r="G1370" s="6" t="s">
        <v>65</v>
      </c>
      <c r="H1370" s="6">
        <v>2</v>
      </c>
      <c r="I1370" s="6">
        <v>1</v>
      </c>
      <c r="J1370" s="29">
        <v>313.8</v>
      </c>
      <c r="K1370" s="29">
        <v>274.89999999999998</v>
      </c>
      <c r="L1370" s="29"/>
      <c r="M1370" s="7">
        <v>23</v>
      </c>
      <c r="N1370" s="1">
        <f t="shared" si="174"/>
        <v>3117137.84</v>
      </c>
      <c r="O1370" s="21"/>
      <c r="P1370" s="1">
        <v>2842346.1711999997</v>
      </c>
      <c r="Q1370" s="1"/>
      <c r="R1370" s="1">
        <v>62019.068799999994</v>
      </c>
      <c r="S1370" s="1">
        <v>212772.59999999998</v>
      </c>
      <c r="T1370" s="29"/>
      <c r="U1370" s="1">
        <f t="shared" si="166"/>
        <v>11339.170025463805</v>
      </c>
      <c r="V1370" s="1">
        <f t="shared" si="166"/>
        <v>11339.170025463805</v>
      </c>
      <c r="W1370" s="8">
        <v>2021</v>
      </c>
      <c r="X1370" s="107"/>
      <c r="Y1370" s="9">
        <f t="shared" si="182"/>
        <v>212772.59999999998</v>
      </c>
      <c r="Z1370" s="9">
        <f t="shared" si="183"/>
        <v>18085.670999999998</v>
      </c>
      <c r="AA1370" s="12">
        <f t="shared" si="179"/>
        <v>62019.068799999994</v>
      </c>
      <c r="AB1370" s="117">
        <f t="shared" si="180"/>
        <v>80104.739799999996</v>
      </c>
      <c r="AC1370" s="9">
        <v>43933.397799999999</v>
      </c>
      <c r="AD1370" s="28">
        <f>+'Прил 2 оконч'!E1370-'Приложение №1'!N1370</f>
        <v>0</v>
      </c>
      <c r="AE1370" s="1">
        <f t="shared" si="184"/>
        <v>131951770.77887999</v>
      </c>
      <c r="AF1370" s="1">
        <f t="shared" si="185"/>
        <v>11215900.516204799</v>
      </c>
    </row>
    <row r="1371" spans="1:32" ht="15" customHeight="1" x14ac:dyDescent="0.25">
      <c r="A1371" s="5">
        <f t="shared" si="186"/>
        <v>1343</v>
      </c>
      <c r="B1371" s="23">
        <f t="shared" si="186"/>
        <v>88</v>
      </c>
      <c r="C1371" s="3" t="s">
        <v>104</v>
      </c>
      <c r="D1371" s="3" t="s">
        <v>1339</v>
      </c>
      <c r="E1371" s="6">
        <v>1996</v>
      </c>
      <c r="F1371" s="6"/>
      <c r="G1371" s="6" t="s">
        <v>65</v>
      </c>
      <c r="H1371" s="6">
        <v>2</v>
      </c>
      <c r="I1371" s="6">
        <v>1</v>
      </c>
      <c r="J1371" s="29">
        <v>313.2</v>
      </c>
      <c r="K1371" s="29">
        <v>274.3</v>
      </c>
      <c r="L1371" s="29"/>
      <c r="M1371" s="7">
        <v>14</v>
      </c>
      <c r="N1371" s="1">
        <f t="shared" si="174"/>
        <v>3110334.34</v>
      </c>
      <c r="O1371" s="21"/>
      <c r="P1371" s="1">
        <v>2826719.8683999996</v>
      </c>
      <c r="Q1371" s="1"/>
      <c r="R1371" s="1">
        <v>71306.271600000007</v>
      </c>
      <c r="S1371" s="1">
        <v>212308.2</v>
      </c>
      <c r="T1371" s="29"/>
      <c r="U1371" s="1">
        <f t="shared" si="166"/>
        <v>11339.170032810791</v>
      </c>
      <c r="V1371" s="1">
        <f t="shared" si="166"/>
        <v>11339.170032810791</v>
      </c>
      <c r="W1371" s="8">
        <v>2021</v>
      </c>
      <c r="X1371" s="107"/>
      <c r="Y1371" s="9">
        <f t="shared" si="182"/>
        <v>212308.2</v>
      </c>
      <c r="Z1371" s="9">
        <f t="shared" si="183"/>
        <v>18046.197</v>
      </c>
      <c r="AA1371" s="12">
        <f t="shared" si="179"/>
        <v>71306.271600000007</v>
      </c>
      <c r="AB1371" s="117">
        <f t="shared" si="180"/>
        <v>89352.468600000007</v>
      </c>
      <c r="AC1371" s="9">
        <v>53260.074600000007</v>
      </c>
      <c r="AD1371" s="28">
        <f>+'Прил 2 оконч'!E1371-'Приложение №1'!N1371</f>
        <v>0</v>
      </c>
      <c r="AE1371" s="1">
        <f t="shared" si="184"/>
        <v>151711223.45616001</v>
      </c>
      <c r="AF1371" s="1">
        <f t="shared" si="185"/>
        <v>12895453.993773602</v>
      </c>
    </row>
    <row r="1372" spans="1:32" ht="15" customHeight="1" x14ac:dyDescent="0.25">
      <c r="A1372" s="5">
        <f t="shared" si="186"/>
        <v>1344</v>
      </c>
      <c r="B1372" s="23">
        <f t="shared" si="186"/>
        <v>89</v>
      </c>
      <c r="C1372" s="3" t="s">
        <v>104</v>
      </c>
      <c r="D1372" s="3" t="s">
        <v>1340</v>
      </c>
      <c r="E1372" s="6">
        <v>1996</v>
      </c>
      <c r="F1372" s="6"/>
      <c r="G1372" s="6" t="s">
        <v>65</v>
      </c>
      <c r="H1372" s="6">
        <v>2</v>
      </c>
      <c r="I1372" s="6">
        <v>1</v>
      </c>
      <c r="J1372" s="29">
        <v>314.3</v>
      </c>
      <c r="K1372" s="29">
        <v>275.39999999999998</v>
      </c>
      <c r="L1372" s="29"/>
      <c r="M1372" s="7">
        <v>16</v>
      </c>
      <c r="N1372" s="1">
        <f t="shared" si="174"/>
        <v>3122807.4099999997</v>
      </c>
      <c r="O1372" s="21"/>
      <c r="P1372" s="1">
        <v>2833704.2851999998</v>
      </c>
      <c r="Q1372" s="1"/>
      <c r="R1372" s="1">
        <v>75943.524799999985</v>
      </c>
      <c r="S1372" s="1">
        <v>213159.59999999998</v>
      </c>
      <c r="T1372" s="29"/>
      <c r="U1372" s="1">
        <f t="shared" si="166"/>
        <v>11339.169970951343</v>
      </c>
      <c r="V1372" s="1">
        <f t="shared" si="166"/>
        <v>11339.169970951343</v>
      </c>
      <c r="W1372" s="8">
        <v>2021</v>
      </c>
      <c r="X1372" s="107"/>
      <c r="Y1372" s="9">
        <f t="shared" si="182"/>
        <v>213159.59999999998</v>
      </c>
      <c r="Z1372" s="9">
        <f t="shared" si="183"/>
        <v>18118.565999999999</v>
      </c>
      <c r="AA1372" s="12">
        <f t="shared" si="179"/>
        <v>75943.524799999985</v>
      </c>
      <c r="AB1372" s="117">
        <f t="shared" si="180"/>
        <v>94062.090799999976</v>
      </c>
      <c r="AC1372" s="9">
        <v>57824.958799999993</v>
      </c>
      <c r="AD1372" s="28">
        <f>+'Прил 2 оконч'!E1372-'Приложение №1'!N1372</f>
        <v>0</v>
      </c>
      <c r="AE1372" s="1">
        <f t="shared" si="184"/>
        <v>161577443.36447996</v>
      </c>
      <c r="AF1372" s="1">
        <f t="shared" si="185"/>
        <v>13734082.685980795</v>
      </c>
    </row>
    <row r="1373" spans="1:32" ht="15" customHeight="1" x14ac:dyDescent="0.25">
      <c r="A1373" s="5">
        <f>A1372+1</f>
        <v>1345</v>
      </c>
      <c r="B1373" s="23">
        <f>B1372+1</f>
        <v>90</v>
      </c>
      <c r="C1373" s="3" t="s">
        <v>104</v>
      </c>
      <c r="D1373" s="3" t="s">
        <v>1341</v>
      </c>
      <c r="E1373" s="6">
        <v>1996</v>
      </c>
      <c r="F1373" s="6"/>
      <c r="G1373" s="6" t="s">
        <v>65</v>
      </c>
      <c r="H1373" s="6">
        <v>2</v>
      </c>
      <c r="I1373" s="6">
        <v>1</v>
      </c>
      <c r="J1373" s="29">
        <v>314.5</v>
      </c>
      <c r="K1373" s="29">
        <v>275.60000000000002</v>
      </c>
      <c r="L1373" s="29"/>
      <c r="M1373" s="7">
        <v>22</v>
      </c>
      <c r="N1373" s="1">
        <f t="shared" si="174"/>
        <v>2298851.2599999998</v>
      </c>
      <c r="O1373" s="21"/>
      <c r="P1373" s="1">
        <v>2018568.2127999999</v>
      </c>
      <c r="Q1373" s="1"/>
      <c r="R1373" s="1">
        <v>66968.647200000007</v>
      </c>
      <c r="S1373" s="1">
        <v>213314.40000000002</v>
      </c>
      <c r="T1373" s="29"/>
      <c r="U1373" s="1">
        <f t="shared" si="166"/>
        <v>8341.2600145137858</v>
      </c>
      <c r="V1373" s="1">
        <f t="shared" si="166"/>
        <v>8341.2600145137858</v>
      </c>
      <c r="W1373" s="8">
        <v>2021</v>
      </c>
      <c r="X1373" s="107"/>
      <c r="Y1373" s="9">
        <f t="shared" si="182"/>
        <v>213314.40000000002</v>
      </c>
      <c r="Z1373" s="9">
        <f t="shared" si="183"/>
        <v>18131.724000000002</v>
      </c>
      <c r="AA1373" s="12">
        <f t="shared" si="179"/>
        <v>66968.647200000007</v>
      </c>
      <c r="AB1373" s="117">
        <f t="shared" si="180"/>
        <v>85100.371200000009</v>
      </c>
      <c r="AC1373" s="9">
        <v>48836.923200000005</v>
      </c>
      <c r="AD1373" s="28">
        <f>+'Прил 2 оконч'!E1373-'Приложение №1'!N1373</f>
        <v>0</v>
      </c>
      <c r="AE1373" s="1">
        <f t="shared" si="184"/>
        <v>142482493.78272</v>
      </c>
      <c r="AF1373" s="1">
        <f t="shared" si="185"/>
        <v>12111011.971531201</v>
      </c>
    </row>
    <row r="1374" spans="1:32" ht="15" customHeight="1" x14ac:dyDescent="0.25">
      <c r="A1374" s="5">
        <f>A1373+1</f>
        <v>1346</v>
      </c>
      <c r="B1374" s="23">
        <f>B1373+1</f>
        <v>91</v>
      </c>
      <c r="C1374" s="3" t="s">
        <v>104</v>
      </c>
      <c r="D1374" s="3" t="s">
        <v>1342</v>
      </c>
      <c r="E1374" s="6">
        <v>1996</v>
      </c>
      <c r="F1374" s="6"/>
      <c r="G1374" s="6" t="s">
        <v>65</v>
      </c>
      <c r="H1374" s="6">
        <v>2</v>
      </c>
      <c r="I1374" s="6">
        <v>1</v>
      </c>
      <c r="J1374" s="29">
        <v>314.5</v>
      </c>
      <c r="K1374" s="29">
        <v>275.60000000000002</v>
      </c>
      <c r="L1374" s="29"/>
      <c r="M1374" s="7">
        <v>15</v>
      </c>
      <c r="N1374" s="1">
        <f t="shared" si="174"/>
        <v>2252057.1399999997</v>
      </c>
      <c r="O1374" s="21"/>
      <c r="P1374" s="1">
        <v>1976231.4727999996</v>
      </c>
      <c r="Q1374" s="1"/>
      <c r="R1374" s="1">
        <v>62511.267200000002</v>
      </c>
      <c r="S1374" s="1">
        <v>213314.40000000002</v>
      </c>
      <c r="T1374" s="29"/>
      <c r="U1374" s="1">
        <f t="shared" si="166"/>
        <v>8171.4700290275741</v>
      </c>
      <c r="V1374" s="1">
        <f t="shared" si="166"/>
        <v>8171.4700290275741</v>
      </c>
      <c r="W1374" s="8">
        <v>2021</v>
      </c>
      <c r="X1374" s="107"/>
      <c r="Y1374" s="9">
        <f t="shared" si="182"/>
        <v>213314.40000000002</v>
      </c>
      <c r="Z1374" s="9">
        <f t="shared" si="183"/>
        <v>18131.724000000002</v>
      </c>
      <c r="AA1374" s="12">
        <f t="shared" si="179"/>
        <v>62511.267200000002</v>
      </c>
      <c r="AB1374" s="117">
        <f t="shared" si="180"/>
        <v>80642.991200000004</v>
      </c>
      <c r="AC1374" s="9">
        <v>44379.5432</v>
      </c>
      <c r="AD1374" s="28">
        <f>+'Прил 2 оконч'!E1374-'Приложение №1'!N1374</f>
        <v>0</v>
      </c>
      <c r="AE1374" s="1">
        <f t="shared" si="184"/>
        <v>132998972.09472001</v>
      </c>
      <c r="AF1374" s="1">
        <f t="shared" si="185"/>
        <v>11304912.628051201</v>
      </c>
    </row>
    <row r="1375" spans="1:32" ht="15" customHeight="1" x14ac:dyDescent="0.25">
      <c r="A1375" s="5">
        <f t="shared" ref="A1375:B1382" si="187">A1374+1</f>
        <v>1347</v>
      </c>
      <c r="B1375" s="23">
        <f t="shared" si="187"/>
        <v>92</v>
      </c>
      <c r="C1375" s="3" t="s">
        <v>104</v>
      </c>
      <c r="D1375" s="3" t="s">
        <v>797</v>
      </c>
      <c r="E1375" s="6">
        <v>1964</v>
      </c>
      <c r="F1375" s="6">
        <v>2013</v>
      </c>
      <c r="G1375" s="6" t="s">
        <v>50</v>
      </c>
      <c r="H1375" s="6">
        <v>5</v>
      </c>
      <c r="I1375" s="6">
        <v>7</v>
      </c>
      <c r="J1375" s="29">
        <v>5522.53</v>
      </c>
      <c r="K1375" s="29">
        <v>5226.03</v>
      </c>
      <c r="L1375" s="29">
        <v>0</v>
      </c>
      <c r="M1375" s="7">
        <v>210</v>
      </c>
      <c r="N1375" s="1">
        <f t="shared" si="174"/>
        <v>31039639.368981633</v>
      </c>
      <c r="O1375" s="29"/>
      <c r="P1375" s="1">
        <v>18516086.076521635</v>
      </c>
      <c r="Q1375" s="1"/>
      <c r="R1375" s="1"/>
      <c r="S1375" s="1">
        <v>12523553.292459998</v>
      </c>
      <c r="T1375" s="1"/>
      <c r="U1375" s="1">
        <f t="shared" si="166"/>
        <v>5939.4300011637197</v>
      </c>
      <c r="V1375" s="1">
        <f t="shared" si="166"/>
        <v>5939.4300011637197</v>
      </c>
      <c r="W1375" s="8">
        <v>2021</v>
      </c>
      <c r="X1375" s="107"/>
      <c r="Y1375" s="116">
        <f t="shared" ref="Y1375:Y1380" si="188">+(K1375*9.1+L1375*18.19)*12*30</f>
        <v>17120474.279999997</v>
      </c>
      <c r="Z1375" s="116">
        <f t="shared" ref="Z1375:Z1380" si="189">+(K1375*9.1+L1375*18.19)*12*0.85</f>
        <v>485080.1045999999</v>
      </c>
      <c r="AA1375" s="12">
        <f>+AC1375+Z1375-R977</f>
        <v>-1604478.8054000002</v>
      </c>
      <c r="AB1375" s="117">
        <f t="shared" si="180"/>
        <v>485080.1045999999</v>
      </c>
      <c r="AC1375" s="9">
        <v>421646.55245999998</v>
      </c>
      <c r="AD1375" s="28">
        <f>+'Прил 2 оконч'!E1375-'Приложение №1'!N1375</f>
        <v>0</v>
      </c>
      <c r="AE1375" s="1">
        <f t="shared" ref="AE1375:AE1380" si="190">+(Q1375*9.1+R1375*18.19)*12*30</f>
        <v>0</v>
      </c>
      <c r="AF1375" s="1">
        <f t="shared" ref="AF1375:AF1380" si="191">+(Q1375*9.1+R1375*18.19)*12*0.85</f>
        <v>0</v>
      </c>
    </row>
    <row r="1376" spans="1:32" ht="15" customHeight="1" x14ac:dyDescent="0.25">
      <c r="A1376" s="5">
        <f t="shared" ref="A1376:A1381" si="192">A1375+1</f>
        <v>1348</v>
      </c>
      <c r="B1376" s="23">
        <f t="shared" si="187"/>
        <v>93</v>
      </c>
      <c r="C1376" s="3" t="s">
        <v>104</v>
      </c>
      <c r="D1376" s="3" t="s">
        <v>1085</v>
      </c>
      <c r="E1376" s="6">
        <v>1954</v>
      </c>
      <c r="F1376" s="6">
        <v>2005</v>
      </c>
      <c r="G1376" s="6" t="s">
        <v>50</v>
      </c>
      <c r="H1376" s="6">
        <v>3</v>
      </c>
      <c r="I1376" s="6">
        <v>3</v>
      </c>
      <c r="J1376" s="29">
        <v>1780.9</v>
      </c>
      <c r="K1376" s="29">
        <v>1626.2</v>
      </c>
      <c r="L1376" s="29">
        <v>0</v>
      </c>
      <c r="M1376" s="7">
        <v>35</v>
      </c>
      <c r="N1376" s="1">
        <f t="shared" si="174"/>
        <v>16373215.82</v>
      </c>
      <c r="O1376" s="29"/>
      <c r="P1376" s="1">
        <v>10963088.844692513</v>
      </c>
      <c r="Q1376" s="1"/>
      <c r="R1376" s="1">
        <v>820090.46239999996</v>
      </c>
      <c r="S1376" s="1">
        <v>4590036.5129074864</v>
      </c>
      <c r="T1376" s="1"/>
      <c r="U1376" s="1">
        <f t="shared" si="166"/>
        <v>10068.390001229862</v>
      </c>
      <c r="V1376" s="1">
        <f t="shared" si="166"/>
        <v>10068.390001229862</v>
      </c>
      <c r="W1376" s="8">
        <v>2021</v>
      </c>
      <c r="X1376" s="107"/>
      <c r="Y1376" s="116">
        <f t="shared" si="188"/>
        <v>5327431.2</v>
      </c>
      <c r="Z1376" s="116">
        <f t="shared" si="189"/>
        <v>150943.88399999999</v>
      </c>
      <c r="AA1376" s="12">
        <f t="shared" ref="AA1376:AA1382" si="193">+AC1376+Z1376</f>
        <v>820090.46239999996</v>
      </c>
      <c r="AB1376" s="117">
        <f t="shared" si="180"/>
        <v>971034.34639999992</v>
      </c>
      <c r="AC1376" s="9">
        <v>669146.5784</v>
      </c>
      <c r="AD1376" s="28">
        <f>+'Прил 2 оконч'!E1376-'Приложение №1'!N1376</f>
        <v>0</v>
      </c>
      <c r="AE1376" s="1">
        <f t="shared" si="190"/>
        <v>5370280383.9801607</v>
      </c>
      <c r="AF1376" s="1">
        <f t="shared" si="191"/>
        <v>152157944.21277121</v>
      </c>
    </row>
    <row r="1377" spans="1:32" ht="15" customHeight="1" x14ac:dyDescent="0.25">
      <c r="A1377" s="5">
        <f t="shared" si="192"/>
        <v>1349</v>
      </c>
      <c r="B1377" s="23">
        <f t="shared" si="187"/>
        <v>94</v>
      </c>
      <c r="C1377" s="3" t="s">
        <v>104</v>
      </c>
      <c r="D1377" s="3" t="s">
        <v>1086</v>
      </c>
      <c r="E1377" s="6">
        <v>1968</v>
      </c>
      <c r="F1377" s="6">
        <v>2013</v>
      </c>
      <c r="G1377" s="6" t="s">
        <v>50</v>
      </c>
      <c r="H1377" s="6">
        <v>5</v>
      </c>
      <c r="I1377" s="6">
        <v>4</v>
      </c>
      <c r="J1377" s="29">
        <v>2744.29</v>
      </c>
      <c r="K1377" s="29">
        <v>2487.9899999999998</v>
      </c>
      <c r="L1377" s="29">
        <v>0</v>
      </c>
      <c r="M1377" s="7">
        <v>136</v>
      </c>
      <c r="N1377" s="1">
        <f t="shared" si="174"/>
        <v>27107198.400000002</v>
      </c>
      <c r="O1377" s="29"/>
      <c r="P1377" s="1">
        <v>17617996.979020003</v>
      </c>
      <c r="Q1377" s="1"/>
      <c r="R1377" s="1">
        <v>1338546.1809799999</v>
      </c>
      <c r="S1377" s="1">
        <v>8150655.2399999993</v>
      </c>
      <c r="T1377" s="1"/>
      <c r="U1377" s="1">
        <f t="shared" si="166"/>
        <v>10895.21999686494</v>
      </c>
      <c r="V1377" s="1">
        <f t="shared" si="166"/>
        <v>10895.21999686494</v>
      </c>
      <c r="W1377" s="8">
        <v>2021</v>
      </c>
      <c r="X1377" s="107"/>
      <c r="Y1377" s="116">
        <f t="shared" si="188"/>
        <v>8150655.2399999993</v>
      </c>
      <c r="Z1377" s="116">
        <f t="shared" si="189"/>
        <v>230935.23179999998</v>
      </c>
      <c r="AA1377" s="12">
        <f t="shared" si="193"/>
        <v>1338546.1809799999</v>
      </c>
      <c r="AB1377" s="117">
        <f t="shared" si="180"/>
        <v>1569481.4127799999</v>
      </c>
      <c r="AC1377" s="9">
        <v>1107610.94918</v>
      </c>
      <c r="AD1377" s="28">
        <f>+'Прил 2 оконч'!E1377-'Приложение №1'!N1377</f>
        <v>0</v>
      </c>
      <c r="AE1377" s="1">
        <f t="shared" si="190"/>
        <v>8765335811.5294323</v>
      </c>
      <c r="AF1377" s="1">
        <f t="shared" si="191"/>
        <v>248351181.32666725</v>
      </c>
    </row>
    <row r="1378" spans="1:32" ht="15" customHeight="1" x14ac:dyDescent="0.25">
      <c r="A1378" s="5">
        <f t="shared" si="192"/>
        <v>1350</v>
      </c>
      <c r="B1378" s="23">
        <f t="shared" si="187"/>
        <v>95</v>
      </c>
      <c r="C1378" s="3" t="s">
        <v>104</v>
      </c>
      <c r="D1378" s="3" t="s">
        <v>1087</v>
      </c>
      <c r="E1378" s="6">
        <v>1965</v>
      </c>
      <c r="F1378" s="6">
        <v>2005</v>
      </c>
      <c r="G1378" s="6" t="s">
        <v>50</v>
      </c>
      <c r="H1378" s="6">
        <v>4</v>
      </c>
      <c r="I1378" s="6">
        <v>2</v>
      </c>
      <c r="J1378" s="29">
        <v>1948.5</v>
      </c>
      <c r="K1378" s="29">
        <v>1747.8</v>
      </c>
      <c r="L1378" s="29">
        <v>0</v>
      </c>
      <c r="M1378" s="7">
        <v>38</v>
      </c>
      <c r="N1378" s="1">
        <f t="shared" si="174"/>
        <v>10380935.740000002</v>
      </c>
      <c r="O1378" s="29"/>
      <c r="P1378" s="1">
        <v>4666842.1000000024</v>
      </c>
      <c r="Q1378" s="1"/>
      <c r="R1378" s="1">
        <v>960966.24559999991</v>
      </c>
      <c r="S1378" s="1">
        <v>4753127.3943999996</v>
      </c>
      <c r="T1378" s="1"/>
      <c r="U1378" s="1">
        <f t="shared" si="166"/>
        <v>5939.4299919899313</v>
      </c>
      <c r="V1378" s="1">
        <f t="shared" si="166"/>
        <v>5939.4299919899313</v>
      </c>
      <c r="W1378" s="8">
        <v>2021</v>
      </c>
      <c r="X1378" s="107"/>
      <c r="Y1378" s="116">
        <f t="shared" si="188"/>
        <v>5725792.8000000007</v>
      </c>
      <c r="Z1378" s="116">
        <f t="shared" si="189"/>
        <v>162230.796</v>
      </c>
      <c r="AA1378" s="12">
        <f t="shared" si="193"/>
        <v>960966.24559999991</v>
      </c>
      <c r="AC1378" s="9">
        <v>798735.44959999993</v>
      </c>
      <c r="AD1378" s="28">
        <f>+'Прил 2 оконч'!E1378-'Приложение №1'!N1378</f>
        <v>0</v>
      </c>
      <c r="AE1378" s="1">
        <f t="shared" si="190"/>
        <v>6292791362.6870394</v>
      </c>
      <c r="AF1378" s="1">
        <f t="shared" si="191"/>
        <v>178295755.27613279</v>
      </c>
    </row>
    <row r="1379" spans="1:32" ht="15" customHeight="1" x14ac:dyDescent="0.25">
      <c r="A1379" s="5">
        <f t="shared" si="192"/>
        <v>1351</v>
      </c>
      <c r="B1379" s="23">
        <f t="shared" si="187"/>
        <v>96</v>
      </c>
      <c r="C1379" s="3" t="s">
        <v>104</v>
      </c>
      <c r="D1379" s="3" t="s">
        <v>1088</v>
      </c>
      <c r="E1379" s="6">
        <v>1963</v>
      </c>
      <c r="F1379" s="6">
        <v>2013</v>
      </c>
      <c r="G1379" s="6" t="s">
        <v>50</v>
      </c>
      <c r="H1379" s="6">
        <v>4</v>
      </c>
      <c r="I1379" s="6">
        <v>3</v>
      </c>
      <c r="J1379" s="29">
        <v>2212.3000000000002</v>
      </c>
      <c r="K1379" s="29">
        <v>2004.7</v>
      </c>
      <c r="L1379" s="29">
        <v>0</v>
      </c>
      <c r="M1379" s="7">
        <v>49</v>
      </c>
      <c r="N1379" s="1">
        <f t="shared" si="174"/>
        <v>11906775.319999998</v>
      </c>
      <c r="O1379" s="29"/>
      <c r="P1379" s="1">
        <v>5352796.87</v>
      </c>
      <c r="Q1379" s="1"/>
      <c r="R1379" s="1">
        <v>1077270.8093999999</v>
      </c>
      <c r="S1379" s="1">
        <v>5476707.6405999986</v>
      </c>
      <c r="T1379" s="1"/>
      <c r="U1379" s="1">
        <f t="shared" si="166"/>
        <v>5939.4299995011716</v>
      </c>
      <c r="V1379" s="1">
        <f t="shared" si="166"/>
        <v>5939.4299995011716</v>
      </c>
      <c r="W1379" s="8">
        <v>2021</v>
      </c>
      <c r="X1379" s="107"/>
      <c r="Y1379" s="116">
        <f t="shared" si="188"/>
        <v>6567397.1999999993</v>
      </c>
      <c r="Z1379" s="116">
        <f t="shared" si="189"/>
        <v>186076.25399999999</v>
      </c>
      <c r="AA1379" s="12">
        <f t="shared" si="193"/>
        <v>1077270.8093999999</v>
      </c>
      <c r="AC1379" s="9">
        <v>891194.55539999995</v>
      </c>
      <c r="AD1379" s="28">
        <f>+'Прил 2 оконч'!E1379-'Приложение №1'!N1379</f>
        <v>0</v>
      </c>
      <c r="AE1379" s="1">
        <f t="shared" si="190"/>
        <v>7054400168.2749596</v>
      </c>
      <c r="AF1379" s="1">
        <f t="shared" si="191"/>
        <v>199874671.43445718</v>
      </c>
    </row>
    <row r="1380" spans="1:32" ht="15" customHeight="1" x14ac:dyDescent="0.25">
      <c r="A1380" s="5">
        <f t="shared" si="192"/>
        <v>1352</v>
      </c>
      <c r="B1380" s="23">
        <f t="shared" si="187"/>
        <v>97</v>
      </c>
      <c r="C1380" s="3" t="s">
        <v>104</v>
      </c>
      <c r="D1380" s="3" t="s">
        <v>1343</v>
      </c>
      <c r="E1380" s="6">
        <v>1962</v>
      </c>
      <c r="F1380" s="6"/>
      <c r="G1380" s="6" t="s">
        <v>50</v>
      </c>
      <c r="H1380" s="6">
        <v>4</v>
      </c>
      <c r="I1380" s="6">
        <v>4</v>
      </c>
      <c r="J1380" s="29">
        <v>2667.1</v>
      </c>
      <c r="K1380" s="29">
        <v>1967.6</v>
      </c>
      <c r="L1380" s="29"/>
      <c r="M1380" s="7">
        <v>96</v>
      </c>
      <c r="N1380" s="1">
        <f t="shared" si="174"/>
        <v>992142.62</v>
      </c>
      <c r="O1380" s="29"/>
      <c r="P1380" s="1">
        <v>684406.75</v>
      </c>
      <c r="Q1380" s="1"/>
      <c r="R1380" s="1">
        <v>307735.87</v>
      </c>
      <c r="S1380" s="1">
        <v>0</v>
      </c>
      <c r="T1380" s="1"/>
      <c r="U1380" s="1">
        <f t="shared" si="166"/>
        <v>504.23999796706647</v>
      </c>
      <c r="V1380" s="1">
        <f t="shared" si="166"/>
        <v>504.23999796706647</v>
      </c>
      <c r="W1380" s="8">
        <v>2021</v>
      </c>
      <c r="X1380" s="107"/>
      <c r="Y1380" s="116">
        <f t="shared" si="188"/>
        <v>6445857.5999999996</v>
      </c>
      <c r="Z1380" s="116">
        <f t="shared" si="189"/>
        <v>182632.63199999998</v>
      </c>
      <c r="AA1380" s="12">
        <f t="shared" si="193"/>
        <v>490368.50199999998</v>
      </c>
      <c r="AC1380" s="9">
        <v>307735.87</v>
      </c>
      <c r="AD1380" s="28">
        <f>+'Прил 2 оконч'!E1380-'Приложение №1'!N1380</f>
        <v>0</v>
      </c>
      <c r="AE1380" s="1">
        <f t="shared" si="190"/>
        <v>2015177571.108</v>
      </c>
      <c r="AF1380" s="1">
        <f t="shared" si="191"/>
        <v>57096697.848060004</v>
      </c>
    </row>
    <row r="1381" spans="1:32" ht="15" customHeight="1" x14ac:dyDescent="0.25">
      <c r="A1381" s="5">
        <f t="shared" si="192"/>
        <v>1353</v>
      </c>
      <c r="B1381" s="23">
        <f t="shared" si="187"/>
        <v>98</v>
      </c>
      <c r="C1381" s="3" t="s">
        <v>104</v>
      </c>
      <c r="D1381" s="3" t="s">
        <v>1089</v>
      </c>
      <c r="E1381" s="6">
        <v>1968</v>
      </c>
      <c r="F1381" s="6">
        <v>2016</v>
      </c>
      <c r="G1381" s="6" t="s">
        <v>65</v>
      </c>
      <c r="H1381" s="6">
        <v>2</v>
      </c>
      <c r="I1381" s="6">
        <v>2</v>
      </c>
      <c r="J1381" s="29">
        <v>573.20000000000005</v>
      </c>
      <c r="K1381" s="29">
        <v>525.4</v>
      </c>
      <c r="L1381" s="29">
        <v>0</v>
      </c>
      <c r="M1381" s="7">
        <v>67</v>
      </c>
      <c r="N1381" s="1">
        <f t="shared" si="174"/>
        <v>4739354.9399999995</v>
      </c>
      <c r="O1381" s="29"/>
      <c r="P1381" s="1">
        <v>4173276.4652</v>
      </c>
      <c r="Q1381" s="1"/>
      <c r="R1381" s="1">
        <v>159418.87479999999</v>
      </c>
      <c r="S1381" s="1">
        <v>406659.6</v>
      </c>
      <c r="T1381" s="29"/>
      <c r="U1381" s="1">
        <f t="shared" si="166"/>
        <v>9020.4700038066221</v>
      </c>
      <c r="V1381" s="1">
        <f t="shared" si="166"/>
        <v>9020.4700038066221</v>
      </c>
      <c r="W1381" s="8">
        <v>2021</v>
      </c>
      <c r="X1381" s="107"/>
      <c r="Y1381" s="9">
        <f>+(K1381*6.45+L1381*17.73)*12*10</f>
        <v>406659.6</v>
      </c>
      <c r="Z1381" s="9">
        <f>+(K1381*6.45+L1381*17.73)*12*0.85</f>
        <v>34566.065999999999</v>
      </c>
      <c r="AA1381" s="12">
        <f t="shared" si="193"/>
        <v>159418.87479999999</v>
      </c>
      <c r="AB1381" s="117">
        <f t="shared" ref="AB1381:AB1389" si="194">+R1381+Z1381</f>
        <v>193984.94079999998</v>
      </c>
      <c r="AC1381" s="9">
        <v>124852.8088</v>
      </c>
      <c r="AD1381" s="28">
        <f>+'Прил 2 оконч'!E1381-'Приложение №1'!N1381</f>
        <v>0</v>
      </c>
      <c r="AE1381" s="1">
        <f>+(Q1381*6.45+R1381*17.73)*12*10</f>
        <v>339179598.02448004</v>
      </c>
      <c r="AF1381" s="1">
        <f>+(Q1381*6.45+R1381*17.73)*12*0.85</f>
        <v>28830265.832080804</v>
      </c>
    </row>
    <row r="1382" spans="1:32" ht="15" customHeight="1" x14ac:dyDescent="0.25">
      <c r="A1382" s="5">
        <f t="shared" ref="A1382" si="195">A1381+1</f>
        <v>1354</v>
      </c>
      <c r="B1382" s="23">
        <f t="shared" si="187"/>
        <v>99</v>
      </c>
      <c r="C1382" s="3" t="s">
        <v>104</v>
      </c>
      <c r="D1382" s="3" t="s">
        <v>1090</v>
      </c>
      <c r="E1382" s="6">
        <v>1962</v>
      </c>
      <c r="F1382" s="6">
        <v>2013</v>
      </c>
      <c r="G1382" s="6" t="s">
        <v>50</v>
      </c>
      <c r="H1382" s="6">
        <v>3</v>
      </c>
      <c r="I1382" s="6">
        <v>4</v>
      </c>
      <c r="J1382" s="29">
        <v>2475.3000000000002</v>
      </c>
      <c r="K1382" s="29">
        <v>2305.3000000000002</v>
      </c>
      <c r="L1382" s="29">
        <v>0</v>
      </c>
      <c r="M1382" s="7">
        <v>67</v>
      </c>
      <c r="N1382" s="1">
        <f t="shared" ref="N1382:N1434" si="196">+P1382+Q1382+R1382+S1382</f>
        <v>42587143.969999999</v>
      </c>
      <c r="O1382" s="29"/>
      <c r="P1382" s="1">
        <v>33924965.099399999</v>
      </c>
      <c r="Q1382" s="1"/>
      <c r="R1382" s="1">
        <v>1110016.0706</v>
      </c>
      <c r="S1382" s="1">
        <v>7552162.8000000007</v>
      </c>
      <c r="T1382" s="1"/>
      <c r="U1382" s="1">
        <f t="shared" si="166"/>
        <v>18473.579998264868</v>
      </c>
      <c r="V1382" s="1">
        <f t="shared" si="166"/>
        <v>18473.579998264868</v>
      </c>
      <c r="W1382" s="8">
        <v>2021</v>
      </c>
      <c r="X1382" s="107"/>
      <c r="Y1382" s="116">
        <f>+(K1382*9.1+L1382*18.19)*12*30</f>
        <v>7552162.8000000007</v>
      </c>
      <c r="Z1382" s="116">
        <f>+(K1382*9.1+L1382*18.19)*12*0.85</f>
        <v>213977.946</v>
      </c>
      <c r="AA1382" s="12">
        <f t="shared" si="193"/>
        <v>1110016.0706</v>
      </c>
      <c r="AB1382" s="117">
        <f t="shared" si="194"/>
        <v>1323994.0166</v>
      </c>
      <c r="AC1382" s="9">
        <v>896038.12459999998</v>
      </c>
      <c r="AD1382" s="28">
        <f>+'Прил 2 оконч'!E1382-'Приложение №1'!N1382</f>
        <v>0</v>
      </c>
      <c r="AE1382" s="1">
        <f>+(Q1382*9.1+R1382*18.19)*12*30</f>
        <v>7268829236.717041</v>
      </c>
      <c r="AF1382" s="1">
        <f>+(Q1382*9.1+R1382*18.19)*12*0.85</f>
        <v>205950161.70698282</v>
      </c>
    </row>
    <row r="1383" spans="1:32" ht="15" customHeight="1" x14ac:dyDescent="0.25">
      <c r="A1383" s="5">
        <f t="shared" ref="A1383:B1383" si="197">A1382+1</f>
        <v>1355</v>
      </c>
      <c r="B1383" s="23">
        <f t="shared" si="197"/>
        <v>100</v>
      </c>
      <c r="C1383" s="3" t="s">
        <v>104</v>
      </c>
      <c r="D1383" s="3" t="s">
        <v>1091</v>
      </c>
      <c r="E1383" s="6">
        <v>1966</v>
      </c>
      <c r="F1383" s="6">
        <v>1966</v>
      </c>
      <c r="G1383" s="6" t="s">
        <v>65</v>
      </c>
      <c r="H1383" s="6">
        <v>2</v>
      </c>
      <c r="I1383" s="6">
        <v>1</v>
      </c>
      <c r="J1383" s="29">
        <v>873.4</v>
      </c>
      <c r="K1383" s="29">
        <v>873.4</v>
      </c>
      <c r="L1383" s="29">
        <v>0</v>
      </c>
      <c r="M1383" s="7">
        <v>51</v>
      </c>
      <c r="N1383" s="1">
        <f t="shared" si="196"/>
        <v>12397065.799999999</v>
      </c>
      <c r="O1383" s="29"/>
      <c r="P1383" s="1">
        <v>11433122.799199998</v>
      </c>
      <c r="Q1383" s="1"/>
      <c r="R1383" s="1">
        <v>287931.4008</v>
      </c>
      <c r="S1383" s="1">
        <v>676011.60000000009</v>
      </c>
      <c r="T1383" s="29"/>
      <c r="U1383" s="1">
        <f t="shared" ref="U1383:V1450" si="198">$N1383/($K1383+$L1383)</f>
        <v>14194.029997710097</v>
      </c>
      <c r="V1383" s="1">
        <f t="shared" si="198"/>
        <v>14194.029997710097</v>
      </c>
      <c r="W1383" s="8">
        <v>2021</v>
      </c>
      <c r="X1383" s="107"/>
      <c r="Y1383" s="9">
        <f t="shared" ref="Y1383:Y1389" si="199">+(K1383*6.45+L1383*17.73)*12*10</f>
        <v>676011.60000000009</v>
      </c>
      <c r="Z1383" s="9">
        <f t="shared" ref="Z1383:Z1389" si="200">+(K1383*6.45+L1383*17.73)*12*0.85</f>
        <v>57460.986000000004</v>
      </c>
      <c r="AA1383" s="12">
        <f t="shared" ref="AA1383:AA1392" si="201">+AC1383+Z1383</f>
        <v>287931.4008</v>
      </c>
      <c r="AB1383" s="117">
        <f t="shared" si="194"/>
        <v>345392.38679999998</v>
      </c>
      <c r="AC1383" s="9">
        <v>230470.4148</v>
      </c>
      <c r="AD1383" s="28">
        <f>+'Прил 2 оконч'!E1383-'Приложение №1'!N1383</f>
        <v>0</v>
      </c>
      <c r="AE1383" s="1">
        <f t="shared" ref="AE1383:AE1389" si="202">+(Q1383*6.45+R1383*17.73)*12*10</f>
        <v>612602848.34208</v>
      </c>
      <c r="AF1383" s="1">
        <f t="shared" ref="AF1383:AF1389" si="203">+(Q1383*6.45+R1383*17.73)*12*0.85</f>
        <v>52071242.109076798</v>
      </c>
    </row>
    <row r="1384" spans="1:32" ht="15" customHeight="1" x14ac:dyDescent="0.25">
      <c r="A1384" s="5">
        <f t="shared" ref="A1384:B1384" si="204">A1383+1</f>
        <v>1356</v>
      </c>
      <c r="B1384" s="23">
        <f t="shared" si="204"/>
        <v>101</v>
      </c>
      <c r="C1384" s="3" t="s">
        <v>104</v>
      </c>
      <c r="D1384" s="3" t="s">
        <v>1092</v>
      </c>
      <c r="E1384" s="6">
        <v>1973</v>
      </c>
      <c r="F1384" s="6">
        <v>1973</v>
      </c>
      <c r="G1384" s="6" t="s">
        <v>65</v>
      </c>
      <c r="H1384" s="6">
        <v>2</v>
      </c>
      <c r="I1384" s="6">
        <v>2</v>
      </c>
      <c r="J1384" s="29">
        <v>539.5</v>
      </c>
      <c r="K1384" s="29">
        <v>496.3</v>
      </c>
      <c r="L1384" s="29">
        <v>0</v>
      </c>
      <c r="M1384" s="7">
        <v>35</v>
      </c>
      <c r="N1384" s="1">
        <f t="shared" si="196"/>
        <v>2379495.46</v>
      </c>
      <c r="O1384" s="29"/>
      <c r="P1384" s="1">
        <v>1863667.7944</v>
      </c>
      <c r="Q1384" s="1"/>
      <c r="R1384" s="1">
        <v>131691.4656</v>
      </c>
      <c r="S1384" s="1">
        <v>384136.2</v>
      </c>
      <c r="T1384" s="29"/>
      <c r="U1384" s="1">
        <f t="shared" si="198"/>
        <v>4794.4699979850893</v>
      </c>
      <c r="V1384" s="1">
        <f t="shared" si="198"/>
        <v>4794.4699979850893</v>
      </c>
      <c r="W1384" s="8">
        <v>2021</v>
      </c>
      <c r="X1384" s="107"/>
      <c r="Y1384" s="9">
        <f t="shared" si="199"/>
        <v>384136.2</v>
      </c>
      <c r="Z1384" s="9">
        <f t="shared" si="200"/>
        <v>32651.577000000001</v>
      </c>
      <c r="AA1384" s="12">
        <f t="shared" si="201"/>
        <v>131691.4656</v>
      </c>
      <c r="AB1384" s="117">
        <f t="shared" si="194"/>
        <v>164343.04259999999</v>
      </c>
      <c r="AC1384" s="9">
        <v>99039.888600000006</v>
      </c>
      <c r="AD1384" s="28">
        <f>+'Прил 2 оконч'!E1384-'Приложение №1'!N1384</f>
        <v>0</v>
      </c>
      <c r="AE1384" s="1">
        <f t="shared" si="202"/>
        <v>280186762.21055996</v>
      </c>
      <c r="AF1384" s="1">
        <f t="shared" si="203"/>
        <v>23815874.787897598</v>
      </c>
    </row>
    <row r="1385" spans="1:32" ht="15" customHeight="1" x14ac:dyDescent="0.25">
      <c r="A1385" s="5">
        <f t="shared" ref="A1385:B1385" si="205">A1384+1</f>
        <v>1357</v>
      </c>
      <c r="B1385" s="23">
        <f t="shared" si="205"/>
        <v>102</v>
      </c>
      <c r="C1385" s="3" t="s">
        <v>104</v>
      </c>
      <c r="D1385" s="3" t="s">
        <v>1093</v>
      </c>
      <c r="E1385" s="6">
        <v>1974</v>
      </c>
      <c r="F1385" s="6">
        <v>1974</v>
      </c>
      <c r="G1385" s="6" t="s">
        <v>65</v>
      </c>
      <c r="H1385" s="6">
        <v>2</v>
      </c>
      <c r="I1385" s="6">
        <v>2</v>
      </c>
      <c r="J1385" s="29">
        <v>541.9</v>
      </c>
      <c r="K1385" s="29">
        <v>500.3</v>
      </c>
      <c r="L1385" s="29">
        <v>0</v>
      </c>
      <c r="M1385" s="7">
        <v>24</v>
      </c>
      <c r="N1385" s="1">
        <f t="shared" si="196"/>
        <v>2398673.34</v>
      </c>
      <c r="O1385" s="29"/>
      <c r="P1385" s="1">
        <v>1837589.4264</v>
      </c>
      <c r="Q1385" s="1"/>
      <c r="R1385" s="1">
        <v>173851.71359999999</v>
      </c>
      <c r="S1385" s="1">
        <v>387232.2</v>
      </c>
      <c r="T1385" s="29"/>
      <c r="U1385" s="1">
        <f t="shared" si="198"/>
        <v>4794.4699980011992</v>
      </c>
      <c r="V1385" s="1">
        <f t="shared" si="198"/>
        <v>4794.4699980011992</v>
      </c>
      <c r="W1385" s="8">
        <v>2021</v>
      </c>
      <c r="X1385" s="107"/>
      <c r="Y1385" s="9">
        <f t="shared" si="199"/>
        <v>387232.2</v>
      </c>
      <c r="Z1385" s="9">
        <f t="shared" si="200"/>
        <v>32914.737000000001</v>
      </c>
      <c r="AA1385" s="12">
        <f t="shared" si="201"/>
        <v>173851.71359999999</v>
      </c>
      <c r="AB1385" s="117">
        <f t="shared" si="194"/>
        <v>206766.45059999998</v>
      </c>
      <c r="AC1385" s="9">
        <v>140936.97659999999</v>
      </c>
      <c r="AD1385" s="28">
        <f>+'Прил 2 оконч'!E1385-'Приложение №1'!N1385</f>
        <v>0</v>
      </c>
      <c r="AE1385" s="1">
        <f t="shared" si="202"/>
        <v>369886905.85535997</v>
      </c>
      <c r="AF1385" s="1">
        <f t="shared" si="203"/>
        <v>31440386.997705594</v>
      </c>
    </row>
    <row r="1386" spans="1:32" ht="15" customHeight="1" x14ac:dyDescent="0.25">
      <c r="A1386" s="5">
        <f t="shared" ref="A1386:B1386" si="206">A1385+1</f>
        <v>1358</v>
      </c>
      <c r="B1386" s="23">
        <f t="shared" si="206"/>
        <v>103</v>
      </c>
      <c r="C1386" s="3" t="s">
        <v>104</v>
      </c>
      <c r="D1386" s="3" t="s">
        <v>1094</v>
      </c>
      <c r="E1386" s="6">
        <v>1972</v>
      </c>
      <c r="F1386" s="6">
        <v>2014</v>
      </c>
      <c r="G1386" s="6" t="s">
        <v>65</v>
      </c>
      <c r="H1386" s="6">
        <v>2</v>
      </c>
      <c r="I1386" s="6">
        <v>2</v>
      </c>
      <c r="J1386" s="29">
        <v>539.1</v>
      </c>
      <c r="K1386" s="29">
        <v>492.3</v>
      </c>
      <c r="L1386" s="29">
        <v>0</v>
      </c>
      <c r="M1386" s="7">
        <v>39</v>
      </c>
      <c r="N1386" s="1">
        <f t="shared" si="196"/>
        <v>4686948.9400000013</v>
      </c>
      <c r="O1386" s="29"/>
      <c r="P1386" s="1">
        <v>4168000.4524000012</v>
      </c>
      <c r="Q1386" s="1"/>
      <c r="R1386" s="1">
        <v>137908.28759999998</v>
      </c>
      <c r="S1386" s="1">
        <v>381040.20000000007</v>
      </c>
      <c r="T1386" s="29"/>
      <c r="U1386" s="1">
        <f t="shared" si="198"/>
        <v>9520.5137924030096</v>
      </c>
      <c r="V1386" s="1">
        <f t="shared" si="198"/>
        <v>9520.5137924030096</v>
      </c>
      <c r="W1386" s="8">
        <v>2021</v>
      </c>
      <c r="X1386" s="107"/>
      <c r="Y1386" s="9">
        <f t="shared" si="199"/>
        <v>381040.20000000007</v>
      </c>
      <c r="Z1386" s="9">
        <f t="shared" si="200"/>
        <v>32388.417000000001</v>
      </c>
      <c r="AA1386" s="12">
        <f t="shared" si="201"/>
        <v>137908.28759999998</v>
      </c>
      <c r="AB1386" s="117">
        <f t="shared" si="194"/>
        <v>170296.7046</v>
      </c>
      <c r="AC1386" s="9">
        <v>105519.87059999999</v>
      </c>
      <c r="AD1386" s="28">
        <f>+'Прил 2 оконч'!E1386-'Приложение №1'!N1386</f>
        <v>0</v>
      </c>
      <c r="AE1386" s="1">
        <f t="shared" si="202"/>
        <v>293413672.69775993</v>
      </c>
      <c r="AF1386" s="1">
        <f t="shared" si="203"/>
        <v>24940162.179309595</v>
      </c>
    </row>
    <row r="1387" spans="1:32" ht="15" customHeight="1" x14ac:dyDescent="0.25">
      <c r="A1387" s="5">
        <f t="shared" ref="A1387:B1387" si="207">A1386+1</f>
        <v>1359</v>
      </c>
      <c r="B1387" s="23">
        <f t="shared" si="207"/>
        <v>104</v>
      </c>
      <c r="C1387" s="3" t="s">
        <v>104</v>
      </c>
      <c r="D1387" s="3" t="s">
        <v>1095</v>
      </c>
      <c r="E1387" s="6">
        <v>1977</v>
      </c>
      <c r="F1387" s="6">
        <v>1977</v>
      </c>
      <c r="G1387" s="6" t="s">
        <v>65</v>
      </c>
      <c r="H1387" s="6">
        <v>2</v>
      </c>
      <c r="I1387" s="6">
        <v>2</v>
      </c>
      <c r="J1387" s="29">
        <v>551.4</v>
      </c>
      <c r="K1387" s="29">
        <v>485</v>
      </c>
      <c r="L1387" s="29">
        <v>0</v>
      </c>
      <c r="M1387" s="7">
        <v>22</v>
      </c>
      <c r="N1387" s="1">
        <f t="shared" si="196"/>
        <v>2325317.9500000002</v>
      </c>
      <c r="O1387" s="29"/>
      <c r="P1387" s="1">
        <v>1801386.2000000002</v>
      </c>
      <c r="Q1387" s="1"/>
      <c r="R1387" s="1">
        <v>148541.75</v>
      </c>
      <c r="S1387" s="1">
        <v>375390</v>
      </c>
      <c r="T1387" s="29"/>
      <c r="U1387" s="1">
        <f t="shared" si="198"/>
        <v>4794.47</v>
      </c>
      <c r="V1387" s="1">
        <f t="shared" si="198"/>
        <v>4794.47</v>
      </c>
      <c r="W1387" s="8">
        <v>2021</v>
      </c>
      <c r="X1387" s="107"/>
      <c r="Y1387" s="9">
        <f t="shared" si="199"/>
        <v>375390</v>
      </c>
      <c r="Z1387" s="9">
        <f t="shared" si="200"/>
        <v>31908.149999999998</v>
      </c>
      <c r="AA1387" s="12">
        <f t="shared" si="201"/>
        <v>148541.75</v>
      </c>
      <c r="AB1387" s="117">
        <f t="shared" si="194"/>
        <v>180449.9</v>
      </c>
      <c r="AC1387" s="9">
        <v>116633.59999999999</v>
      </c>
      <c r="AD1387" s="28">
        <f>+'Прил 2 оконч'!E1387-'Приложение №1'!N1387</f>
        <v>0</v>
      </c>
      <c r="AE1387" s="1">
        <f t="shared" si="202"/>
        <v>316037427.30000001</v>
      </c>
      <c r="AF1387" s="1">
        <f t="shared" si="203"/>
        <v>26863181.320500001</v>
      </c>
    </row>
    <row r="1388" spans="1:32" ht="15" customHeight="1" x14ac:dyDescent="0.25">
      <c r="A1388" s="5">
        <f t="shared" ref="A1388:B1388" si="208">A1387+1</f>
        <v>1360</v>
      </c>
      <c r="B1388" s="23">
        <f t="shared" si="208"/>
        <v>105</v>
      </c>
      <c r="C1388" s="3" t="s">
        <v>104</v>
      </c>
      <c r="D1388" s="3" t="s">
        <v>1096</v>
      </c>
      <c r="E1388" s="6">
        <v>1967</v>
      </c>
      <c r="F1388" s="6">
        <v>1967</v>
      </c>
      <c r="G1388" s="6" t="s">
        <v>65</v>
      </c>
      <c r="H1388" s="6">
        <v>2</v>
      </c>
      <c r="I1388" s="6">
        <v>1</v>
      </c>
      <c r="J1388" s="29">
        <v>939</v>
      </c>
      <c r="K1388" s="29">
        <v>732.9</v>
      </c>
      <c r="L1388" s="29">
        <v>0</v>
      </c>
      <c r="M1388" s="7">
        <v>48</v>
      </c>
      <c r="N1388" s="1">
        <f t="shared" si="196"/>
        <v>12599972.830000002</v>
      </c>
      <c r="O1388" s="29"/>
      <c r="P1388" s="1">
        <v>11846274.035200002</v>
      </c>
      <c r="Q1388" s="1"/>
      <c r="R1388" s="1">
        <v>186434.1948</v>
      </c>
      <c r="S1388" s="1">
        <v>567264.6</v>
      </c>
      <c r="T1388" s="29"/>
      <c r="U1388" s="1">
        <f t="shared" si="198"/>
        <v>17191.940005457775</v>
      </c>
      <c r="V1388" s="1">
        <f t="shared" si="198"/>
        <v>17191.940005457775</v>
      </c>
      <c r="W1388" s="8">
        <v>2021</v>
      </c>
      <c r="X1388" s="107"/>
      <c r="Y1388" s="9">
        <f t="shared" si="199"/>
        <v>567264.6</v>
      </c>
      <c r="Z1388" s="9">
        <f t="shared" si="200"/>
        <v>48217.490999999995</v>
      </c>
      <c r="AA1388" s="12">
        <f t="shared" si="201"/>
        <v>186434.1948</v>
      </c>
      <c r="AB1388" s="117">
        <f t="shared" si="194"/>
        <v>234651.68579999998</v>
      </c>
      <c r="AC1388" s="9">
        <v>138216.70380000002</v>
      </c>
      <c r="AD1388" s="28">
        <f>+'Прил 2 оконч'!E1388-'Приложение №1'!N1388</f>
        <v>0</v>
      </c>
      <c r="AE1388" s="1">
        <f t="shared" si="202"/>
        <v>396657392.85648</v>
      </c>
      <c r="AF1388" s="1">
        <f t="shared" si="203"/>
        <v>33715878.392800801</v>
      </c>
    </row>
    <row r="1389" spans="1:32" ht="15" customHeight="1" x14ac:dyDescent="0.25">
      <c r="A1389" s="5">
        <f t="shared" ref="A1389:B1389" si="209">A1388+1</f>
        <v>1361</v>
      </c>
      <c r="B1389" s="23">
        <f t="shared" si="209"/>
        <v>106</v>
      </c>
      <c r="C1389" s="3" t="s">
        <v>104</v>
      </c>
      <c r="D1389" s="3" t="s">
        <v>1097</v>
      </c>
      <c r="E1389" s="6">
        <v>1971</v>
      </c>
      <c r="F1389" s="6">
        <v>1971</v>
      </c>
      <c r="G1389" s="6" t="s">
        <v>65</v>
      </c>
      <c r="H1389" s="6">
        <v>2</v>
      </c>
      <c r="I1389" s="6">
        <v>2</v>
      </c>
      <c r="J1389" s="29">
        <v>531.79999999999995</v>
      </c>
      <c r="K1389" s="29">
        <v>493.4</v>
      </c>
      <c r="L1389" s="29">
        <v>0</v>
      </c>
      <c r="M1389" s="7">
        <v>31</v>
      </c>
      <c r="N1389" s="1">
        <f t="shared" si="196"/>
        <v>5128596.9600000009</v>
      </c>
      <c r="O1389" s="29"/>
      <c r="P1389" s="1">
        <v>4601168.8292000014</v>
      </c>
      <c r="Q1389" s="1"/>
      <c r="R1389" s="1">
        <v>145536.53080000001</v>
      </c>
      <c r="S1389" s="1">
        <v>381891.6</v>
      </c>
      <c r="T1389" s="29"/>
      <c r="U1389" s="1">
        <f t="shared" si="198"/>
        <v>10394.400000000001</v>
      </c>
      <c r="V1389" s="1">
        <f t="shared" si="198"/>
        <v>10394.400000000001</v>
      </c>
      <c r="W1389" s="8">
        <v>2021</v>
      </c>
      <c r="X1389" s="107"/>
      <c r="Y1389" s="9">
        <f t="shared" si="199"/>
        <v>381891.6</v>
      </c>
      <c r="Z1389" s="9">
        <f t="shared" si="200"/>
        <v>32460.785999999996</v>
      </c>
      <c r="AA1389" s="12">
        <f t="shared" si="201"/>
        <v>145536.53080000001</v>
      </c>
      <c r="AB1389" s="117">
        <f t="shared" si="194"/>
        <v>177997.3168</v>
      </c>
      <c r="AC1389" s="9">
        <v>113075.7448</v>
      </c>
      <c r="AD1389" s="28">
        <f>+'Прил 2 оконч'!E1389-'Приложение №1'!N1389</f>
        <v>0</v>
      </c>
      <c r="AE1389" s="1">
        <f t="shared" si="202"/>
        <v>309643522.93008006</v>
      </c>
      <c r="AF1389" s="1">
        <f t="shared" si="203"/>
        <v>26319699.4490568</v>
      </c>
    </row>
    <row r="1390" spans="1:32" ht="15" customHeight="1" x14ac:dyDescent="0.25">
      <c r="A1390" s="5">
        <f t="shared" ref="A1390:B1390" si="210">A1389+1</f>
        <v>1362</v>
      </c>
      <c r="B1390" s="23">
        <f t="shared" si="210"/>
        <v>107</v>
      </c>
      <c r="C1390" s="3" t="s">
        <v>104</v>
      </c>
      <c r="D1390" s="3" t="s">
        <v>1353</v>
      </c>
      <c r="E1390" s="6">
        <v>1993</v>
      </c>
      <c r="F1390" s="6">
        <v>1993</v>
      </c>
      <c r="G1390" s="6" t="s">
        <v>50</v>
      </c>
      <c r="H1390" s="6">
        <v>3</v>
      </c>
      <c r="I1390" s="6">
        <v>2</v>
      </c>
      <c r="J1390" s="29">
        <v>1461.3</v>
      </c>
      <c r="K1390" s="29">
        <v>1320.6</v>
      </c>
      <c r="L1390" s="29">
        <v>0</v>
      </c>
      <c r="M1390" s="7">
        <v>67</v>
      </c>
      <c r="N1390" s="1">
        <f t="shared" si="196"/>
        <v>10345989.789999999</v>
      </c>
      <c r="O1390" s="29"/>
      <c r="P1390" s="1">
        <v>7029966.5135726547</v>
      </c>
      <c r="Q1390" s="1"/>
      <c r="R1390" s="1">
        <v>229126.74119999999</v>
      </c>
      <c r="S1390" s="1">
        <v>3086896.5352273444</v>
      </c>
      <c r="T1390" s="1"/>
      <c r="U1390" s="29">
        <f t="shared" si="198"/>
        <v>7834.3100030289261</v>
      </c>
      <c r="V1390" s="29">
        <f t="shared" si="198"/>
        <v>7834.3100030289261</v>
      </c>
      <c r="W1390" s="8">
        <v>2021</v>
      </c>
      <c r="X1390" s="107"/>
      <c r="Y1390" s="116">
        <f>+(K1390*9.1+L1390*18.19)*12*30</f>
        <v>4326285.5999999996</v>
      </c>
      <c r="Z1390" s="116">
        <f>+(K1390*9.1+L1390*18.19)*12*0.85</f>
        <v>122578.09199999999</v>
      </c>
      <c r="AA1390" s="12">
        <f t="shared" si="201"/>
        <v>229126.74119999999</v>
      </c>
      <c r="AC1390" s="9">
        <v>106548.6492</v>
      </c>
      <c r="AD1390" s="28">
        <f>+'Прил 2 оконч'!E1390-'Приложение №1'!N1390</f>
        <v>0</v>
      </c>
      <c r="AE1390" s="1">
        <f>+(Q1390*9.1+R1390*18.19)*12*30</f>
        <v>1500413552.07408</v>
      </c>
      <c r="AF1390" s="1">
        <f>+(Q1390*9.1+R1390*18.19)*12*0.85</f>
        <v>42511717.308765598</v>
      </c>
    </row>
    <row r="1391" spans="1:32" ht="15" customHeight="1" x14ac:dyDescent="0.25">
      <c r="A1391" s="5">
        <f t="shared" ref="A1391:B1391" si="211">A1390+1</f>
        <v>1363</v>
      </c>
      <c r="B1391" s="23">
        <f t="shared" si="211"/>
        <v>108</v>
      </c>
      <c r="C1391" s="3" t="s">
        <v>104</v>
      </c>
      <c r="D1391" s="3" t="s">
        <v>1354</v>
      </c>
      <c r="E1391" s="6">
        <v>1993</v>
      </c>
      <c r="F1391" s="6">
        <v>1993</v>
      </c>
      <c r="G1391" s="6" t="s">
        <v>50</v>
      </c>
      <c r="H1391" s="6">
        <v>3</v>
      </c>
      <c r="I1391" s="6">
        <v>2</v>
      </c>
      <c r="J1391" s="29">
        <v>1431.7</v>
      </c>
      <c r="K1391" s="29">
        <v>1289.0999999999999</v>
      </c>
      <c r="L1391" s="29">
        <v>0</v>
      </c>
      <c r="M1391" s="7">
        <v>67</v>
      </c>
      <c r="N1391" s="1">
        <f t="shared" si="196"/>
        <v>10099209.02</v>
      </c>
      <c r="O1391" s="29"/>
      <c r="P1391" s="1">
        <v>6862282.1638263343</v>
      </c>
      <c r="Q1391" s="1"/>
      <c r="R1391" s="1">
        <v>223661.42819999999</v>
      </c>
      <c r="S1391" s="1">
        <v>3013265.4279736653</v>
      </c>
      <c r="T1391" s="1"/>
      <c r="U1391" s="29">
        <f t="shared" si="198"/>
        <v>7834.3099992242651</v>
      </c>
      <c r="V1391" s="29">
        <f t="shared" si="198"/>
        <v>7834.3099992242651</v>
      </c>
      <c r="W1391" s="8">
        <v>2021</v>
      </c>
      <c r="X1391" s="107"/>
      <c r="Y1391" s="116">
        <f>+(K1391*9.1+L1391*18.19)*12*30</f>
        <v>4223091.5999999996</v>
      </c>
      <c r="Z1391" s="116">
        <f>+(K1391*9.1+L1391*18.19)*12*0.85</f>
        <v>119654.262</v>
      </c>
      <c r="AA1391" s="12">
        <f t="shared" si="201"/>
        <v>223661.42819999999</v>
      </c>
      <c r="AC1391" s="9">
        <v>104007.16619999999</v>
      </c>
      <c r="AD1391" s="28">
        <f>+'Прил 2 оконч'!E1391-'Приложение №1'!N1391</f>
        <v>0</v>
      </c>
      <c r="AE1391" s="1">
        <f>+(Q1391*9.1+R1391*18.19)*12*30</f>
        <v>1464624496.4248803</v>
      </c>
      <c r="AF1391" s="1">
        <f>+(Q1391*9.1+R1391*18.19)*12*0.85</f>
        <v>41497694.065371603</v>
      </c>
    </row>
    <row r="1392" spans="1:32" ht="15" customHeight="1" x14ac:dyDescent="0.25">
      <c r="A1392" s="5">
        <f t="shared" ref="A1392:B1392" si="212">A1391+1</f>
        <v>1364</v>
      </c>
      <c r="B1392" s="23">
        <f t="shared" si="212"/>
        <v>109</v>
      </c>
      <c r="C1392" s="3" t="s">
        <v>104</v>
      </c>
      <c r="D1392" s="3" t="s">
        <v>136</v>
      </c>
      <c r="E1392" s="6">
        <v>1974</v>
      </c>
      <c r="F1392" s="6">
        <v>2013</v>
      </c>
      <c r="G1392" s="6" t="s">
        <v>62</v>
      </c>
      <c r="H1392" s="6">
        <v>4</v>
      </c>
      <c r="I1392" s="6">
        <v>4</v>
      </c>
      <c r="J1392" s="29">
        <v>3980.6</v>
      </c>
      <c r="K1392" s="29">
        <v>3493.4</v>
      </c>
      <c r="L1392" s="29">
        <v>0</v>
      </c>
      <c r="M1392" s="7">
        <v>143</v>
      </c>
      <c r="N1392" s="1">
        <f t="shared" si="196"/>
        <v>6549111.9100000001</v>
      </c>
      <c r="O1392" s="21"/>
      <c r="P1392" s="1">
        <v>1456733.8099999998</v>
      </c>
      <c r="Q1392" s="1"/>
      <c r="R1392" s="1">
        <v>324257.38799999998</v>
      </c>
      <c r="S1392" s="1">
        <v>4768120.7120000003</v>
      </c>
      <c r="T1392" s="1"/>
      <c r="U1392" s="1">
        <f t="shared" si="198"/>
        <v>1874.7099988549837</v>
      </c>
      <c r="V1392" s="1">
        <f t="shared" si="198"/>
        <v>1874.7099988549837</v>
      </c>
      <c r="W1392" s="8">
        <v>2021</v>
      </c>
      <c r="X1392" s="107"/>
      <c r="Y1392" s="116">
        <f>+(K1392*9.1+L1392*18.19)*12*30</f>
        <v>11444378.399999999</v>
      </c>
      <c r="Z1392" s="116">
        <f>+(K1392*9.1+L1392*18.19)*12*0.85</f>
        <v>324257.38799999998</v>
      </c>
      <c r="AA1392" s="12">
        <f t="shared" si="201"/>
        <v>324257.38799999998</v>
      </c>
      <c r="AD1392" s="28">
        <f>+'Прил 2 оконч'!E1392-'Приложение №1'!N1392</f>
        <v>0</v>
      </c>
      <c r="AE1392" s="1">
        <f>+(Q1392*9.1+R1392*18.19)*12*30</f>
        <v>2123367079.5792</v>
      </c>
      <c r="AF1392" s="1">
        <f>+(Q1392*9.1+R1392*18.19)*12*0.85</f>
        <v>60162067.254744001</v>
      </c>
    </row>
    <row r="1393" spans="1:32" x14ac:dyDescent="0.25">
      <c r="A1393" s="5">
        <f t="shared" ref="A1393:B1393" si="213">A1392+1</f>
        <v>1365</v>
      </c>
      <c r="B1393" s="23">
        <f t="shared" si="213"/>
        <v>110</v>
      </c>
      <c r="C1393" s="3" t="s">
        <v>104</v>
      </c>
      <c r="D1393" s="3" t="s">
        <v>134</v>
      </c>
      <c r="E1393" s="6">
        <v>1972</v>
      </c>
      <c r="F1393" s="6">
        <v>2013</v>
      </c>
      <c r="G1393" s="6" t="s">
        <v>50</v>
      </c>
      <c r="H1393" s="6">
        <v>5</v>
      </c>
      <c r="I1393" s="6">
        <v>2</v>
      </c>
      <c r="J1393" s="29">
        <v>3245.1</v>
      </c>
      <c r="K1393" s="29">
        <v>2546.0500000000002</v>
      </c>
      <c r="L1393" s="29">
        <v>0</v>
      </c>
      <c r="M1393" s="7">
        <v>190</v>
      </c>
      <c r="N1393" s="27">
        <f>SUM(O1393:T1393)</f>
        <v>6826036.4299999997</v>
      </c>
      <c r="O1393" s="21"/>
      <c r="P1393" s="1">
        <v>5735308.6101756385</v>
      </c>
      <c r="Q1393" s="1"/>
      <c r="R1393" s="1"/>
      <c r="S1393" s="1">
        <v>1090727.8198243612</v>
      </c>
      <c r="T1393" s="1"/>
      <c r="U1393" s="1">
        <f t="shared" si="198"/>
        <v>2681.0299994108518</v>
      </c>
      <c r="V1393" s="1">
        <f t="shared" si="198"/>
        <v>2681.0299994108518</v>
      </c>
      <c r="W1393" s="8">
        <v>2021</v>
      </c>
      <c r="X1393" s="107"/>
      <c r="AD1393" s="28">
        <f>+K1393*9.1*12*30-S399</f>
        <v>1090727.8198243612</v>
      </c>
    </row>
    <row r="1394" spans="1:32" ht="15" customHeight="1" x14ac:dyDescent="0.25">
      <c r="A1394" s="5">
        <f t="shared" ref="A1394:B1394" si="214">A1393+1</f>
        <v>1366</v>
      </c>
      <c r="B1394" s="23">
        <f t="shared" si="214"/>
        <v>111</v>
      </c>
      <c r="C1394" s="3" t="s">
        <v>104</v>
      </c>
      <c r="D1394" s="3" t="s">
        <v>145</v>
      </c>
      <c r="E1394" s="6">
        <v>1974</v>
      </c>
      <c r="F1394" s="6">
        <v>2017</v>
      </c>
      <c r="G1394" s="6" t="s">
        <v>62</v>
      </c>
      <c r="H1394" s="6">
        <v>4</v>
      </c>
      <c r="I1394" s="6">
        <v>4</v>
      </c>
      <c r="J1394" s="29">
        <v>3937.2</v>
      </c>
      <c r="K1394" s="29">
        <v>3446.8</v>
      </c>
      <c r="L1394" s="29">
        <v>0</v>
      </c>
      <c r="M1394" s="7">
        <v>127</v>
      </c>
      <c r="N1394" s="1">
        <f t="shared" si="196"/>
        <v>6461750.4299999997</v>
      </c>
      <c r="O1394" s="21"/>
      <c r="P1394" s="1">
        <v>1429607.62</v>
      </c>
      <c r="Q1394" s="1"/>
      <c r="R1394" s="1"/>
      <c r="S1394" s="1">
        <v>5032142.8099999996</v>
      </c>
      <c r="T1394" s="1"/>
      <c r="U1394" s="1">
        <f t="shared" si="198"/>
        <v>1874.7100005802481</v>
      </c>
      <c r="V1394" s="1">
        <f t="shared" si="198"/>
        <v>1874.7100005802481</v>
      </c>
      <c r="W1394" s="8">
        <v>2021</v>
      </c>
      <c r="X1394" s="107"/>
      <c r="Y1394" s="116">
        <f>+(K1394*9.1+L1394*18.19)*12*30</f>
        <v>11291716.800000001</v>
      </c>
      <c r="Z1394" s="116">
        <f>+(K1394*9.1+L1394*18.19)*12*0.85</f>
        <v>319931.97599999997</v>
      </c>
      <c r="AA1394" s="12">
        <f>+AC1394+Z1394-R410</f>
        <v>-661579.74160000018</v>
      </c>
      <c r="AC1394" s="9">
        <v>176022.28</v>
      </c>
      <c r="AD1394" s="28">
        <f>+'Прил 2 оконч'!E1394-'Приложение №1'!N1394</f>
        <v>0</v>
      </c>
      <c r="AE1394" s="1">
        <f>+(Q1394*9.1+R1394*18.19)*12*30</f>
        <v>0</v>
      </c>
      <c r="AF1394" s="1">
        <f>+(Q1394*9.1+R1394*18.19)*12*0.85</f>
        <v>0</v>
      </c>
    </row>
    <row r="1395" spans="1:32" ht="15" customHeight="1" x14ac:dyDescent="0.25">
      <c r="A1395" s="5">
        <f t="shared" ref="A1395:B1395" si="215">A1394+1</f>
        <v>1367</v>
      </c>
      <c r="B1395" s="23">
        <f t="shared" si="215"/>
        <v>112</v>
      </c>
      <c r="C1395" s="3" t="s">
        <v>104</v>
      </c>
      <c r="D1395" s="3" t="s">
        <v>1099</v>
      </c>
      <c r="E1395" s="6">
        <v>1968</v>
      </c>
      <c r="F1395" s="6">
        <v>1968</v>
      </c>
      <c r="G1395" s="6" t="s">
        <v>65</v>
      </c>
      <c r="H1395" s="6">
        <v>2</v>
      </c>
      <c r="I1395" s="6">
        <v>2</v>
      </c>
      <c r="J1395" s="29">
        <v>554.9</v>
      </c>
      <c r="K1395" s="29">
        <v>525.70000000000005</v>
      </c>
      <c r="L1395" s="29">
        <v>0</v>
      </c>
      <c r="M1395" s="7">
        <v>25</v>
      </c>
      <c r="N1395" s="1">
        <f t="shared" si="196"/>
        <v>4462270.169999999</v>
      </c>
      <c r="O1395" s="29"/>
      <c r="P1395" s="1">
        <v>3896347.1815999993</v>
      </c>
      <c r="Q1395" s="1"/>
      <c r="R1395" s="1">
        <v>159031.18840000001</v>
      </c>
      <c r="S1395" s="1">
        <v>406891.80000000005</v>
      </c>
      <c r="T1395" s="29"/>
      <c r="U1395" s="1">
        <f t="shared" si="198"/>
        <v>8488.2445691458979</v>
      </c>
      <c r="V1395" s="1">
        <f t="shared" si="198"/>
        <v>8488.2445691458979</v>
      </c>
      <c r="W1395" s="8">
        <v>2021</v>
      </c>
      <c r="X1395" s="107"/>
      <c r="Y1395" s="9">
        <f t="shared" ref="Y1395:Y1400" si="216">+(K1395*6.45+L1395*17.73)*12*10</f>
        <v>406891.80000000005</v>
      </c>
      <c r="Z1395" s="9">
        <f t="shared" ref="Z1395:Z1400" si="217">+(K1395*6.45+L1395*17.73)*12*0.85</f>
        <v>34585.803000000007</v>
      </c>
      <c r="AA1395" s="12">
        <f t="shared" ref="AA1395:AA1402" si="218">+AC1395+Z1395</f>
        <v>159031.18840000001</v>
      </c>
      <c r="AB1395" s="117">
        <f t="shared" ref="AB1395:AB1400" si="219">+R1395+Z1395</f>
        <v>193616.99140000003</v>
      </c>
      <c r="AC1395" s="9">
        <v>124445.3854</v>
      </c>
      <c r="AD1395" s="28">
        <f>+'Прил 2 оконч'!E1395-'Приложение №1'!N1395</f>
        <v>0</v>
      </c>
      <c r="AE1395" s="1">
        <f t="shared" ref="AE1395:AE1400" si="220">+(Q1395*6.45+R1395*17.73)*12*10</f>
        <v>338354756.43984008</v>
      </c>
      <c r="AF1395" s="1">
        <f t="shared" ref="AF1395:AF1400" si="221">+(Q1395*6.45+R1395*17.73)*12*0.85</f>
        <v>28760154.297386404</v>
      </c>
    </row>
    <row r="1396" spans="1:32" ht="15" customHeight="1" x14ac:dyDescent="0.25">
      <c r="A1396" s="5">
        <f t="shared" ref="A1396:B1396" si="222">A1395+1</f>
        <v>1368</v>
      </c>
      <c r="B1396" s="23">
        <f t="shared" si="222"/>
        <v>113</v>
      </c>
      <c r="C1396" s="3" t="s">
        <v>104</v>
      </c>
      <c r="D1396" s="3" t="s">
        <v>1100</v>
      </c>
      <c r="E1396" s="6">
        <v>1967</v>
      </c>
      <c r="F1396" s="6">
        <v>1967</v>
      </c>
      <c r="G1396" s="6" t="s">
        <v>65</v>
      </c>
      <c r="H1396" s="6">
        <v>2</v>
      </c>
      <c r="I1396" s="6">
        <v>2</v>
      </c>
      <c r="J1396" s="29">
        <v>602.9</v>
      </c>
      <c r="K1396" s="29">
        <v>554</v>
      </c>
      <c r="L1396" s="29">
        <v>0</v>
      </c>
      <c r="M1396" s="7">
        <v>40</v>
      </c>
      <c r="N1396" s="1">
        <f t="shared" si="196"/>
        <v>4703328.72</v>
      </c>
      <c r="O1396" s="29"/>
      <c r="P1396" s="1">
        <v>4104933.4319999996</v>
      </c>
      <c r="Q1396" s="1"/>
      <c r="R1396" s="1">
        <v>169599.288</v>
      </c>
      <c r="S1396" s="1">
        <v>428796.00000000006</v>
      </c>
      <c r="T1396" s="29"/>
      <c r="U1396" s="1">
        <f t="shared" si="198"/>
        <v>8489.7630324909751</v>
      </c>
      <c r="V1396" s="1">
        <f t="shared" si="198"/>
        <v>8489.7630324909751</v>
      </c>
      <c r="W1396" s="8">
        <v>2021</v>
      </c>
      <c r="X1396" s="107"/>
      <c r="Y1396" s="9">
        <f t="shared" si="216"/>
        <v>428796.00000000006</v>
      </c>
      <c r="Z1396" s="9">
        <f t="shared" si="217"/>
        <v>36447.660000000003</v>
      </c>
      <c r="AA1396" s="12">
        <f t="shared" si="218"/>
        <v>169599.288</v>
      </c>
      <c r="AB1396" s="117">
        <f t="shared" si="219"/>
        <v>206046.948</v>
      </c>
      <c r="AC1396" s="9">
        <v>133151.628</v>
      </c>
      <c r="AD1396" s="28">
        <f>+'Прил 2 оконч'!E1396-'Приложение №1'!N1396</f>
        <v>0</v>
      </c>
      <c r="AE1396" s="1">
        <f t="shared" si="220"/>
        <v>360839445.14880002</v>
      </c>
      <c r="AF1396" s="1">
        <f t="shared" si="221"/>
        <v>30671352.837648001</v>
      </c>
    </row>
    <row r="1397" spans="1:32" ht="15" customHeight="1" x14ac:dyDescent="0.25">
      <c r="A1397" s="5">
        <f t="shared" ref="A1397:B1397" si="223">A1396+1</f>
        <v>1369</v>
      </c>
      <c r="B1397" s="23">
        <f t="shared" si="223"/>
        <v>114</v>
      </c>
      <c r="C1397" s="3" t="s">
        <v>104</v>
      </c>
      <c r="D1397" s="3" t="s">
        <v>1101</v>
      </c>
      <c r="E1397" s="6">
        <v>1973</v>
      </c>
      <c r="F1397" s="6">
        <v>1973</v>
      </c>
      <c r="G1397" s="6" t="s">
        <v>65</v>
      </c>
      <c r="H1397" s="6">
        <v>2</v>
      </c>
      <c r="I1397" s="6">
        <v>2</v>
      </c>
      <c r="J1397" s="29">
        <v>548.70000000000005</v>
      </c>
      <c r="K1397" s="29">
        <v>502.5</v>
      </c>
      <c r="L1397" s="29">
        <v>0</v>
      </c>
      <c r="M1397" s="7">
        <v>39</v>
      </c>
      <c r="N1397" s="1">
        <f t="shared" si="196"/>
        <v>2409221.1799999997</v>
      </c>
      <c r="O1397" s="29"/>
      <c r="P1397" s="1">
        <v>1861966.3699999996</v>
      </c>
      <c r="Q1397" s="1"/>
      <c r="R1397" s="1">
        <v>158319.81</v>
      </c>
      <c r="S1397" s="1">
        <v>388935</v>
      </c>
      <c r="T1397" s="29"/>
      <c r="U1397" s="1">
        <f t="shared" si="198"/>
        <v>4794.4700099502479</v>
      </c>
      <c r="V1397" s="1">
        <f t="shared" si="198"/>
        <v>4794.4700099502479</v>
      </c>
      <c r="W1397" s="8">
        <v>2021</v>
      </c>
      <c r="X1397" s="107"/>
      <c r="Y1397" s="9">
        <f t="shared" si="216"/>
        <v>388935</v>
      </c>
      <c r="Z1397" s="9">
        <f t="shared" si="217"/>
        <v>33059.474999999999</v>
      </c>
      <c r="AA1397" s="12">
        <f t="shared" si="218"/>
        <v>158319.81</v>
      </c>
      <c r="AB1397" s="117">
        <f t="shared" si="219"/>
        <v>191379.285</v>
      </c>
      <c r="AC1397" s="9">
        <v>125260.33499999999</v>
      </c>
      <c r="AD1397" s="28">
        <f>+'Прил 2 оконч'!E1397-'Приложение №1'!N1397</f>
        <v>0</v>
      </c>
      <c r="AE1397" s="1">
        <f t="shared" si="220"/>
        <v>336841227.75600004</v>
      </c>
      <c r="AF1397" s="1">
        <f t="shared" si="221"/>
        <v>28631504.35926</v>
      </c>
    </row>
    <row r="1398" spans="1:32" ht="15" customHeight="1" x14ac:dyDescent="0.25">
      <c r="A1398" s="5">
        <f t="shared" ref="A1398:B1398" si="224">A1397+1</f>
        <v>1370</v>
      </c>
      <c r="B1398" s="23">
        <f t="shared" si="224"/>
        <v>115</v>
      </c>
      <c r="C1398" s="3" t="s">
        <v>104</v>
      </c>
      <c r="D1398" s="3" t="s">
        <v>1102</v>
      </c>
      <c r="E1398" s="6">
        <v>1973</v>
      </c>
      <c r="F1398" s="6">
        <v>1973</v>
      </c>
      <c r="G1398" s="6" t="s">
        <v>65</v>
      </c>
      <c r="H1398" s="6">
        <v>2</v>
      </c>
      <c r="I1398" s="6">
        <v>2</v>
      </c>
      <c r="J1398" s="29">
        <v>550.29999999999995</v>
      </c>
      <c r="K1398" s="29">
        <v>503.7</v>
      </c>
      <c r="L1398" s="29">
        <v>0</v>
      </c>
      <c r="M1398" s="7">
        <v>34</v>
      </c>
      <c r="N1398" s="1">
        <f t="shared" si="196"/>
        <v>4746596.8000000007</v>
      </c>
      <c r="O1398" s="29"/>
      <c r="P1398" s="1">
        <v>4230673.9056000011</v>
      </c>
      <c r="Q1398" s="1"/>
      <c r="R1398" s="1">
        <v>126059.0944</v>
      </c>
      <c r="S1398" s="1">
        <v>389863.80000000005</v>
      </c>
      <c r="T1398" s="29"/>
      <c r="U1398" s="1">
        <f t="shared" si="198"/>
        <v>9423.4599960293835</v>
      </c>
      <c r="V1398" s="1">
        <f t="shared" si="198"/>
        <v>9423.4599960293835</v>
      </c>
      <c r="W1398" s="8">
        <v>2021</v>
      </c>
      <c r="X1398" s="107"/>
      <c r="Y1398" s="9">
        <f t="shared" si="216"/>
        <v>389863.80000000005</v>
      </c>
      <c r="Z1398" s="9">
        <f t="shared" si="217"/>
        <v>33138.423000000003</v>
      </c>
      <c r="AA1398" s="12">
        <f t="shared" si="218"/>
        <v>126059.0944</v>
      </c>
      <c r="AB1398" s="117">
        <f t="shared" si="219"/>
        <v>159197.51740000001</v>
      </c>
      <c r="AC1398" s="9">
        <v>92920.671399999992</v>
      </c>
      <c r="AD1398" s="28">
        <f>+'Прил 2 оконч'!E1398-'Приложение №1'!N1398</f>
        <v>0</v>
      </c>
      <c r="AE1398" s="1">
        <f t="shared" si="220"/>
        <v>268203329.24544001</v>
      </c>
      <c r="AF1398" s="1">
        <f t="shared" si="221"/>
        <v>22797282.9858624</v>
      </c>
    </row>
    <row r="1399" spans="1:32" ht="15" customHeight="1" x14ac:dyDescent="0.25">
      <c r="A1399" s="5">
        <f t="shared" ref="A1399:B1399" si="225">A1398+1</f>
        <v>1371</v>
      </c>
      <c r="B1399" s="23">
        <f t="shared" si="225"/>
        <v>116</v>
      </c>
      <c r="C1399" s="3" t="s">
        <v>104</v>
      </c>
      <c r="D1399" s="3" t="s">
        <v>1103</v>
      </c>
      <c r="E1399" s="6">
        <v>1972</v>
      </c>
      <c r="F1399" s="6">
        <v>1972</v>
      </c>
      <c r="G1399" s="6" t="s">
        <v>65</v>
      </c>
      <c r="H1399" s="6">
        <v>2</v>
      </c>
      <c r="I1399" s="6">
        <v>2</v>
      </c>
      <c r="J1399" s="29">
        <v>469</v>
      </c>
      <c r="K1399" s="29">
        <v>422.6</v>
      </c>
      <c r="L1399" s="29">
        <v>0</v>
      </c>
      <c r="M1399" s="7">
        <v>33</v>
      </c>
      <c r="N1399" s="1">
        <f t="shared" si="196"/>
        <v>3436295.8299999996</v>
      </c>
      <c r="O1399" s="29"/>
      <c r="P1399" s="1">
        <v>2962955.9687999999</v>
      </c>
      <c r="Q1399" s="1"/>
      <c r="R1399" s="1">
        <v>146247.46119999999</v>
      </c>
      <c r="S1399" s="1">
        <v>327092.40000000002</v>
      </c>
      <c r="T1399" s="29"/>
      <c r="U1399" s="1">
        <f t="shared" si="198"/>
        <v>8131.3199952673913</v>
      </c>
      <c r="V1399" s="1">
        <f t="shared" si="198"/>
        <v>8131.3199952673913</v>
      </c>
      <c r="W1399" s="8">
        <v>2021</v>
      </c>
      <c r="X1399" s="107"/>
      <c r="Y1399" s="9">
        <f t="shared" si="216"/>
        <v>327092.40000000002</v>
      </c>
      <c r="Z1399" s="9">
        <f t="shared" si="217"/>
        <v>27802.854000000003</v>
      </c>
      <c r="AA1399" s="12">
        <f t="shared" si="218"/>
        <v>146247.46119999999</v>
      </c>
      <c r="AB1399" s="117">
        <f t="shared" si="219"/>
        <v>174050.31519999998</v>
      </c>
      <c r="AC1399" s="9">
        <v>118444.6072</v>
      </c>
      <c r="AD1399" s="28">
        <f>+'Прил 2 оконч'!E1399-'Приложение №1'!N1399</f>
        <v>0</v>
      </c>
      <c r="AE1399" s="1">
        <f t="shared" si="220"/>
        <v>311156098.44911999</v>
      </c>
      <c r="AF1399" s="1">
        <f t="shared" si="221"/>
        <v>26448268.368175201</v>
      </c>
    </row>
    <row r="1400" spans="1:32" ht="15" customHeight="1" x14ac:dyDescent="0.25">
      <c r="A1400" s="5">
        <f t="shared" ref="A1400:B1400" si="226">A1399+1</f>
        <v>1372</v>
      </c>
      <c r="B1400" s="23">
        <f t="shared" si="226"/>
        <v>117</v>
      </c>
      <c r="C1400" s="3" t="s">
        <v>104</v>
      </c>
      <c r="D1400" s="3" t="s">
        <v>1104</v>
      </c>
      <c r="E1400" s="6">
        <v>1973</v>
      </c>
      <c r="F1400" s="6">
        <v>1973</v>
      </c>
      <c r="G1400" s="6" t="s">
        <v>65</v>
      </c>
      <c r="H1400" s="6">
        <v>2</v>
      </c>
      <c r="I1400" s="6">
        <v>2</v>
      </c>
      <c r="J1400" s="29">
        <v>537.1</v>
      </c>
      <c r="K1400" s="29">
        <v>496.9</v>
      </c>
      <c r="L1400" s="29">
        <v>0</v>
      </c>
      <c r="M1400" s="7">
        <v>27</v>
      </c>
      <c r="N1400" s="1">
        <f t="shared" si="196"/>
        <v>2382372.14</v>
      </c>
      <c r="O1400" s="29"/>
      <c r="P1400" s="1">
        <v>1853753.9772000001</v>
      </c>
      <c r="Q1400" s="1"/>
      <c r="R1400" s="1">
        <v>144017.56279999999</v>
      </c>
      <c r="S1400" s="1">
        <v>384600.6</v>
      </c>
      <c r="T1400" s="29"/>
      <c r="U1400" s="1">
        <f t="shared" si="198"/>
        <v>4794.469993962568</v>
      </c>
      <c r="V1400" s="1">
        <f t="shared" si="198"/>
        <v>4794.469993962568</v>
      </c>
      <c r="W1400" s="8">
        <v>2021</v>
      </c>
      <c r="X1400" s="107"/>
      <c r="Y1400" s="9">
        <f t="shared" si="216"/>
        <v>384600.6</v>
      </c>
      <c r="Z1400" s="9">
        <f t="shared" si="217"/>
        <v>32691.050999999996</v>
      </c>
      <c r="AA1400" s="12">
        <f t="shared" si="218"/>
        <v>144017.56279999999</v>
      </c>
      <c r="AB1400" s="117">
        <f t="shared" si="219"/>
        <v>176708.61379999999</v>
      </c>
      <c r="AC1400" s="9">
        <v>111326.51179999999</v>
      </c>
      <c r="AD1400" s="28">
        <f>+'Прил 2 оконч'!E1400-'Приложение №1'!N1400</f>
        <v>0</v>
      </c>
      <c r="AE1400" s="1">
        <f t="shared" si="220"/>
        <v>306411766.61328</v>
      </c>
      <c r="AF1400" s="1">
        <f t="shared" si="221"/>
        <v>26045000.162128799</v>
      </c>
    </row>
    <row r="1401" spans="1:32" ht="15" customHeight="1" x14ac:dyDescent="0.25">
      <c r="A1401" s="5">
        <f t="shared" ref="A1401:B1401" si="227">A1400+1</f>
        <v>1373</v>
      </c>
      <c r="B1401" s="23">
        <f t="shared" si="227"/>
        <v>118</v>
      </c>
      <c r="C1401" s="3" t="s">
        <v>104</v>
      </c>
      <c r="D1401" s="3" t="s">
        <v>1105</v>
      </c>
      <c r="E1401" s="6">
        <v>1995</v>
      </c>
      <c r="F1401" s="6">
        <v>2013</v>
      </c>
      <c r="G1401" s="6" t="s">
        <v>50</v>
      </c>
      <c r="H1401" s="6">
        <v>5</v>
      </c>
      <c r="I1401" s="6">
        <v>2</v>
      </c>
      <c r="J1401" s="29">
        <v>2090</v>
      </c>
      <c r="K1401" s="29">
        <v>1893.8</v>
      </c>
      <c r="L1401" s="29">
        <v>0</v>
      </c>
      <c r="M1401" s="7">
        <v>98</v>
      </c>
      <c r="N1401" s="1">
        <f t="shared" si="196"/>
        <v>954929.71</v>
      </c>
      <c r="O1401" s="29"/>
      <c r="P1401" s="1">
        <v>658736.28</v>
      </c>
      <c r="Q1401" s="1"/>
      <c r="R1401" s="1">
        <v>296193.43</v>
      </c>
      <c r="S1401" s="1">
        <v>0</v>
      </c>
      <c r="T1401" s="1"/>
      <c r="U1401" s="1">
        <f t="shared" si="198"/>
        <v>504.23999894392227</v>
      </c>
      <c r="V1401" s="1">
        <f t="shared" si="198"/>
        <v>504.23999894392227</v>
      </c>
      <c r="W1401" s="8">
        <v>2021</v>
      </c>
      <c r="X1401" s="107"/>
      <c r="Y1401" s="116">
        <f>+(K1401*9.1+L1401*18.19)*12*30</f>
        <v>6204088.7999999989</v>
      </c>
      <c r="Z1401" s="116">
        <f>+(K1401*9.1+L1401*18.19)*12*0.85</f>
        <v>175782.51599999997</v>
      </c>
      <c r="AA1401" s="12">
        <f t="shared" si="218"/>
        <v>471975.946</v>
      </c>
      <c r="AC1401" s="9">
        <v>296193.43</v>
      </c>
      <c r="AD1401" s="28">
        <f>+'Прил 2 оконч'!E1401-'Приложение №1'!N1401</f>
        <v>0</v>
      </c>
      <c r="AE1401" s="1">
        <f>+(Q1401*9.1+R1401*18.19)*12*30</f>
        <v>1939593057.0119998</v>
      </c>
      <c r="AF1401" s="1">
        <f>+(Q1401*9.1+R1401*18.19)*12*0.85</f>
        <v>54955136.615339994</v>
      </c>
    </row>
    <row r="1402" spans="1:32" ht="15" customHeight="1" x14ac:dyDescent="0.25">
      <c r="A1402" s="5">
        <f t="shared" ref="A1402:B1402" si="228">A1401+1</f>
        <v>1374</v>
      </c>
      <c r="B1402" s="23">
        <f t="shared" si="228"/>
        <v>119</v>
      </c>
      <c r="C1402" s="3" t="s">
        <v>104</v>
      </c>
      <c r="D1402" s="3" t="s">
        <v>1106</v>
      </c>
      <c r="E1402" s="6">
        <v>1990</v>
      </c>
      <c r="F1402" s="6">
        <v>1990</v>
      </c>
      <c r="G1402" s="6" t="s">
        <v>65</v>
      </c>
      <c r="H1402" s="6">
        <v>2</v>
      </c>
      <c r="I1402" s="6">
        <v>2</v>
      </c>
      <c r="J1402" s="29">
        <v>1160.5999999999999</v>
      </c>
      <c r="K1402" s="29">
        <v>993</v>
      </c>
      <c r="L1402" s="29">
        <v>0</v>
      </c>
      <c r="M1402" s="7">
        <v>39</v>
      </c>
      <c r="N1402" s="1">
        <f t="shared" si="196"/>
        <v>400169.07</v>
      </c>
      <c r="O1402" s="29"/>
      <c r="P1402" s="1">
        <v>15390.47000000003</v>
      </c>
      <c r="Q1402" s="1"/>
      <c r="R1402" s="1">
        <v>295232.516</v>
      </c>
      <c r="S1402" s="1">
        <v>89546.083999999973</v>
      </c>
      <c r="T1402" s="29"/>
      <c r="U1402" s="1">
        <f t="shared" si="198"/>
        <v>402.99</v>
      </c>
      <c r="V1402" s="1">
        <f t="shared" si="198"/>
        <v>402.99</v>
      </c>
      <c r="W1402" s="8">
        <v>2021</v>
      </c>
      <c r="X1402" s="107"/>
      <c r="Y1402" s="9">
        <f>+(K1402*6.45+L1402*17.73)*12*10</f>
        <v>768582.00000000012</v>
      </c>
      <c r="Z1402" s="9">
        <f>+(K1402*6.45+L1402*17.73)*12*0.85</f>
        <v>65329.470000000008</v>
      </c>
      <c r="AA1402" s="12">
        <f t="shared" si="218"/>
        <v>295232.516</v>
      </c>
      <c r="AC1402" s="9">
        <v>229903.046</v>
      </c>
      <c r="AD1402" s="28">
        <f>+'Прил 2 оконч'!E1402-'Приложение №1'!N1402</f>
        <v>0</v>
      </c>
      <c r="AE1402" s="1">
        <f>+(Q1402*6.45+R1402*17.73)*12*10</f>
        <v>628136701.04159999</v>
      </c>
      <c r="AF1402" s="1">
        <f>+(Q1402*6.45+R1402*17.73)*12*0.85</f>
        <v>53391619.588535994</v>
      </c>
    </row>
    <row r="1403" spans="1:32" ht="15" customHeight="1" x14ac:dyDescent="0.25">
      <c r="A1403" s="5">
        <f t="shared" ref="A1403:B1403" si="229">A1402+1</f>
        <v>1375</v>
      </c>
      <c r="B1403" s="23">
        <f t="shared" si="229"/>
        <v>120</v>
      </c>
      <c r="C1403" s="3" t="s">
        <v>104</v>
      </c>
      <c r="D1403" s="3" t="s">
        <v>486</v>
      </c>
      <c r="E1403" s="6">
        <v>1974</v>
      </c>
      <c r="F1403" s="6">
        <v>2013</v>
      </c>
      <c r="G1403" s="6" t="s">
        <v>62</v>
      </c>
      <c r="H1403" s="6">
        <v>4</v>
      </c>
      <c r="I1403" s="6">
        <v>4</v>
      </c>
      <c r="J1403" s="29">
        <v>3890.5</v>
      </c>
      <c r="K1403" s="29">
        <v>3404</v>
      </c>
      <c r="L1403" s="29">
        <v>0</v>
      </c>
      <c r="M1403" s="7">
        <v>175</v>
      </c>
      <c r="N1403" s="1">
        <f t="shared" si="196"/>
        <v>6381512.8399999999</v>
      </c>
      <c r="O1403" s="21"/>
      <c r="P1403" s="1">
        <v>4923239.2420000006</v>
      </c>
      <c r="Q1403" s="1"/>
      <c r="R1403" s="1"/>
      <c r="S1403" s="1">
        <v>1458273.5979999993</v>
      </c>
      <c r="T1403" s="1"/>
      <c r="U1403" s="1">
        <f t="shared" si="198"/>
        <v>1874.71</v>
      </c>
      <c r="V1403" s="1">
        <f t="shared" si="198"/>
        <v>1874.71</v>
      </c>
      <c r="W1403" s="8">
        <v>2021</v>
      </c>
      <c r="X1403" s="107"/>
      <c r="Y1403" s="116">
        <f>+(K1403*9.1+L1403*18.19)*12*30</f>
        <v>11151504</v>
      </c>
      <c r="Z1403" s="116">
        <f>+(K1403*9.1+L1403*18.19)*12*0.85</f>
        <v>315959.27999999997</v>
      </c>
      <c r="AA1403" s="12">
        <f>+R1403+Z1403-R648</f>
        <v>-907329.11800000002</v>
      </c>
      <c r="AB1403" s="117">
        <f>+R1403+Z1403</f>
        <v>315959.27999999997</v>
      </c>
      <c r="AC1403" s="9">
        <v>1223288.398</v>
      </c>
      <c r="AD1403" s="28">
        <f>+'Прил 2 оконч'!E1403-'Приложение №1'!N1403</f>
        <v>0</v>
      </c>
      <c r="AE1403" s="1">
        <f>+(Q1403*9.1+R1403*18.19)*12*30</f>
        <v>0</v>
      </c>
      <c r="AF1403" s="1">
        <f>+(Q1403*9.1+R1403*18.19)*12*0.85</f>
        <v>0</v>
      </c>
    </row>
    <row r="1404" spans="1:32" ht="15" customHeight="1" x14ac:dyDescent="0.25">
      <c r="A1404" s="5">
        <f t="shared" ref="A1404:B1404" si="230">A1403+1</f>
        <v>1376</v>
      </c>
      <c r="B1404" s="23">
        <f t="shared" si="230"/>
        <v>121</v>
      </c>
      <c r="C1404" s="3" t="s">
        <v>104</v>
      </c>
      <c r="D1404" s="3" t="s">
        <v>1108</v>
      </c>
      <c r="E1404" s="6">
        <v>1970</v>
      </c>
      <c r="F1404" s="6">
        <v>2013</v>
      </c>
      <c r="G1404" s="6" t="s">
        <v>65</v>
      </c>
      <c r="H1404" s="6">
        <v>2</v>
      </c>
      <c r="I1404" s="6">
        <v>2</v>
      </c>
      <c r="J1404" s="29">
        <v>548.29999999999995</v>
      </c>
      <c r="K1404" s="29">
        <v>506.7</v>
      </c>
      <c r="L1404" s="29">
        <v>0</v>
      </c>
      <c r="M1404" s="7">
        <v>47</v>
      </c>
      <c r="N1404" s="1">
        <f t="shared" si="196"/>
        <v>2429357.9500000002</v>
      </c>
      <c r="O1404" s="29"/>
      <c r="P1404" s="1">
        <v>1857811.4996000002</v>
      </c>
      <c r="Q1404" s="1"/>
      <c r="R1404" s="1">
        <v>179360.65040000001</v>
      </c>
      <c r="S1404" s="1">
        <v>392185.80000000005</v>
      </c>
      <c r="T1404" s="29"/>
      <c r="U1404" s="1">
        <f t="shared" si="198"/>
        <v>4794.4700019735546</v>
      </c>
      <c r="V1404" s="1">
        <f t="shared" si="198"/>
        <v>4794.4700019735546</v>
      </c>
      <c r="W1404" s="8">
        <v>2021</v>
      </c>
      <c r="X1404" s="107"/>
      <c r="Y1404" s="9">
        <f>+(K1404*6.45+L1404*17.73)*12*10</f>
        <v>392185.80000000005</v>
      </c>
      <c r="Z1404" s="9">
        <f>+(K1404*6.45+L1404*17.73)*12*0.85</f>
        <v>33335.792999999998</v>
      </c>
      <c r="AA1404" s="12">
        <f t="shared" ref="AA1404:AA1409" si="231">+AC1404+Z1404</f>
        <v>179360.65040000001</v>
      </c>
      <c r="AB1404" s="117">
        <f>+R1404+Z1404</f>
        <v>212696.44340000002</v>
      </c>
      <c r="AC1404" s="9">
        <v>146024.85740000001</v>
      </c>
      <c r="AD1404" s="28">
        <f>+'Прил 2 оконч'!E1404-'Приложение №1'!N1404</f>
        <v>0</v>
      </c>
      <c r="AE1404" s="1">
        <f>+(Q1404*6.45+R1404*17.73)*12*10</f>
        <v>381607719.79103994</v>
      </c>
      <c r="AF1404" s="1">
        <f>+(Q1404*6.45+R1404*17.73)*12*0.85</f>
        <v>32436656.182238396</v>
      </c>
    </row>
    <row r="1405" spans="1:32" ht="15" customHeight="1" x14ac:dyDescent="0.25">
      <c r="A1405" s="5">
        <f t="shared" ref="A1405:B1405" si="232">A1404+1</f>
        <v>1377</v>
      </c>
      <c r="B1405" s="23">
        <f t="shared" si="232"/>
        <v>122</v>
      </c>
      <c r="C1405" s="3" t="s">
        <v>104</v>
      </c>
      <c r="D1405" s="3" t="s">
        <v>1109</v>
      </c>
      <c r="E1405" s="6">
        <v>1972</v>
      </c>
      <c r="F1405" s="6">
        <v>2013</v>
      </c>
      <c r="G1405" s="6" t="s">
        <v>65</v>
      </c>
      <c r="H1405" s="6">
        <v>2</v>
      </c>
      <c r="I1405" s="6">
        <v>2</v>
      </c>
      <c r="J1405" s="29">
        <v>650.5</v>
      </c>
      <c r="K1405" s="29">
        <v>599.1</v>
      </c>
      <c r="L1405" s="29">
        <v>0</v>
      </c>
      <c r="M1405" s="7">
        <v>42</v>
      </c>
      <c r="N1405" s="1">
        <f t="shared" si="196"/>
        <v>2872366.98</v>
      </c>
      <c r="O1405" s="29"/>
      <c r="P1405" s="1">
        <v>2215551.7008000002</v>
      </c>
      <c r="Q1405" s="1"/>
      <c r="R1405" s="1">
        <v>193111.87920000002</v>
      </c>
      <c r="S1405" s="1">
        <v>463703.4</v>
      </c>
      <c r="T1405" s="29"/>
      <c r="U1405" s="1">
        <f t="shared" si="198"/>
        <v>4794.4700050075107</v>
      </c>
      <c r="V1405" s="1">
        <f t="shared" si="198"/>
        <v>4794.4700050075107</v>
      </c>
      <c r="W1405" s="8">
        <v>2021</v>
      </c>
      <c r="X1405" s="107"/>
      <c r="Y1405" s="9">
        <f>+(K1405*6.45+L1405*17.73)*12*10</f>
        <v>463703.4</v>
      </c>
      <c r="Z1405" s="9">
        <f>+(K1405*6.45+L1405*17.73)*12*0.85</f>
        <v>39414.789000000004</v>
      </c>
      <c r="AA1405" s="12">
        <f t="shared" si="231"/>
        <v>193111.87920000002</v>
      </c>
      <c r="AB1405" s="117">
        <f>+R1405+Z1405</f>
        <v>232526.66820000001</v>
      </c>
      <c r="AC1405" s="9">
        <v>153697.09020000001</v>
      </c>
      <c r="AD1405" s="28">
        <f>+'Прил 2 оконч'!E1405-'Приложение №1'!N1405</f>
        <v>0</v>
      </c>
      <c r="AE1405" s="1">
        <f>+(Q1405*6.45+R1405*17.73)*12*10</f>
        <v>410864834.18592006</v>
      </c>
      <c r="AF1405" s="1">
        <f>+(Q1405*6.45+R1405*17.73)*12*0.85</f>
        <v>34923510.905803204</v>
      </c>
    </row>
    <row r="1406" spans="1:32" ht="15" customHeight="1" x14ac:dyDescent="0.25">
      <c r="A1406" s="5">
        <f t="shared" ref="A1406:B1406" si="233">A1405+1</f>
        <v>1378</v>
      </c>
      <c r="B1406" s="23">
        <f t="shared" si="233"/>
        <v>123</v>
      </c>
      <c r="C1406" s="3" t="s">
        <v>104</v>
      </c>
      <c r="D1406" s="3" t="s">
        <v>1110</v>
      </c>
      <c r="E1406" s="6">
        <v>1971</v>
      </c>
      <c r="F1406" s="6">
        <v>2013</v>
      </c>
      <c r="G1406" s="6" t="s">
        <v>65</v>
      </c>
      <c r="H1406" s="6">
        <v>2</v>
      </c>
      <c r="I1406" s="6">
        <v>2</v>
      </c>
      <c r="J1406" s="29">
        <v>720</v>
      </c>
      <c r="K1406" s="29">
        <v>668.1</v>
      </c>
      <c r="L1406" s="29">
        <v>0</v>
      </c>
      <c r="M1406" s="7">
        <v>38</v>
      </c>
      <c r="N1406" s="1">
        <f t="shared" si="196"/>
        <v>3203185.41</v>
      </c>
      <c r="O1406" s="29"/>
      <c r="P1406" s="1">
        <v>2468775.2328000003</v>
      </c>
      <c r="Q1406" s="1"/>
      <c r="R1406" s="1">
        <v>217300.77719999998</v>
      </c>
      <c r="S1406" s="1">
        <v>517109.4</v>
      </c>
      <c r="T1406" s="29"/>
      <c r="U1406" s="1">
        <f t="shared" si="198"/>
        <v>4794.4700044903457</v>
      </c>
      <c r="V1406" s="1">
        <f t="shared" si="198"/>
        <v>4794.4700044903457</v>
      </c>
      <c r="W1406" s="8">
        <v>2021</v>
      </c>
      <c r="X1406" s="107"/>
      <c r="Y1406" s="9">
        <f>+(K1406*6.45+L1406*17.73)*12*10</f>
        <v>517109.4</v>
      </c>
      <c r="Z1406" s="9">
        <f>+(K1406*6.45+L1406*17.73)*12*0.85</f>
        <v>43954.298999999999</v>
      </c>
      <c r="AA1406" s="12">
        <f t="shared" si="231"/>
        <v>217300.77719999998</v>
      </c>
      <c r="AB1406" s="117">
        <f>+R1406+Z1406</f>
        <v>261255.07619999998</v>
      </c>
      <c r="AC1406" s="9">
        <v>173346.47819999998</v>
      </c>
      <c r="AD1406" s="28">
        <f>+'Прил 2 оконч'!E1406-'Приложение №1'!N1406</f>
        <v>0</v>
      </c>
      <c r="AE1406" s="1">
        <f>+(Q1406*6.45+R1406*17.73)*12*10</f>
        <v>462329133.57071996</v>
      </c>
      <c r="AF1406" s="1">
        <f>+(Q1406*6.45+R1406*17.73)*12*0.85</f>
        <v>39297976.353511192</v>
      </c>
    </row>
    <row r="1407" spans="1:32" ht="15" customHeight="1" x14ac:dyDescent="0.25">
      <c r="A1407" s="5">
        <f t="shared" ref="A1407:B1407" si="234">A1406+1</f>
        <v>1379</v>
      </c>
      <c r="B1407" s="23">
        <f t="shared" si="234"/>
        <v>124</v>
      </c>
      <c r="C1407" s="3" t="s">
        <v>104</v>
      </c>
      <c r="D1407" s="3" t="s">
        <v>1111</v>
      </c>
      <c r="E1407" s="6">
        <v>1995</v>
      </c>
      <c r="F1407" s="6">
        <v>1995</v>
      </c>
      <c r="G1407" s="6" t="s">
        <v>50</v>
      </c>
      <c r="H1407" s="6">
        <v>5</v>
      </c>
      <c r="I1407" s="6">
        <v>2</v>
      </c>
      <c r="J1407" s="29">
        <v>3032.7</v>
      </c>
      <c r="K1407" s="29">
        <v>2689.8</v>
      </c>
      <c r="L1407" s="29">
        <v>0</v>
      </c>
      <c r="M1407" s="7">
        <v>131</v>
      </c>
      <c r="N1407" s="1">
        <f t="shared" si="196"/>
        <v>1356304.75</v>
      </c>
      <c r="O1407" s="29"/>
      <c r="P1407" s="1">
        <v>935615.62</v>
      </c>
      <c r="Q1407" s="1"/>
      <c r="R1407" s="1">
        <v>420689.13</v>
      </c>
      <c r="S1407" s="1">
        <v>0</v>
      </c>
      <c r="T1407" s="1"/>
      <c r="U1407" s="1">
        <f t="shared" si="198"/>
        <v>504.23999925645023</v>
      </c>
      <c r="V1407" s="1">
        <f t="shared" si="198"/>
        <v>504.23999925645023</v>
      </c>
      <c r="W1407" s="8">
        <v>2021</v>
      </c>
      <c r="X1407" s="107"/>
      <c r="Y1407" s="116">
        <f>+(K1407*9.1+L1407*18.19)*12*30</f>
        <v>8811784.8000000007</v>
      </c>
      <c r="Z1407" s="116">
        <f>+(K1407*9.1+L1407*18.19)*12*0.85</f>
        <v>249667.23600000003</v>
      </c>
      <c r="AA1407" s="12">
        <f t="shared" si="231"/>
        <v>670356.36600000004</v>
      </c>
      <c r="AC1407" s="9">
        <v>420689.13</v>
      </c>
      <c r="AD1407" s="28">
        <f>+'Прил 2 оконч'!E1407-'Приложение №1'!N1407</f>
        <v>0</v>
      </c>
      <c r="AE1407" s="1">
        <f>+(Q1407*9.1+R1407*18.19)*12*30</f>
        <v>2754840698.8920002</v>
      </c>
      <c r="AF1407" s="1">
        <f>+(Q1407*9.1+R1407*18.19)*12*0.85</f>
        <v>78053819.801940009</v>
      </c>
    </row>
    <row r="1408" spans="1:32" ht="15" customHeight="1" x14ac:dyDescent="0.25">
      <c r="A1408" s="5">
        <f t="shared" ref="A1408:B1410" si="235">A1407+1</f>
        <v>1380</v>
      </c>
      <c r="B1408" s="23">
        <f t="shared" si="235"/>
        <v>125</v>
      </c>
      <c r="C1408" s="3" t="s">
        <v>104</v>
      </c>
      <c r="D1408" s="3" t="s">
        <v>1112</v>
      </c>
      <c r="E1408" s="6">
        <v>1970</v>
      </c>
      <c r="F1408" s="6">
        <v>2013</v>
      </c>
      <c r="G1408" s="6" t="s">
        <v>50</v>
      </c>
      <c r="H1408" s="6">
        <v>5</v>
      </c>
      <c r="I1408" s="6">
        <v>4</v>
      </c>
      <c r="J1408" s="29">
        <v>2706.6</v>
      </c>
      <c r="K1408" s="29">
        <v>2490.1999999999998</v>
      </c>
      <c r="L1408" s="29">
        <v>0</v>
      </c>
      <c r="M1408" s="7">
        <v>142</v>
      </c>
      <c r="N1408" s="1">
        <f t="shared" si="196"/>
        <v>25875618.41</v>
      </c>
      <c r="O1408" s="29"/>
      <c r="P1408" s="1">
        <v>16320070.789600002</v>
      </c>
      <c r="Q1408" s="1"/>
      <c r="R1408" s="1">
        <v>1397652.4203999999</v>
      </c>
      <c r="S1408" s="1">
        <v>8157895.1999999993</v>
      </c>
      <c r="T1408" s="1"/>
      <c r="U1408" s="1">
        <f t="shared" si="198"/>
        <v>10390.980005622039</v>
      </c>
      <c r="V1408" s="1">
        <f t="shared" si="198"/>
        <v>10390.980005622039</v>
      </c>
      <c r="W1408" s="8">
        <v>2021</v>
      </c>
      <c r="X1408" s="107"/>
      <c r="Y1408" s="116">
        <f>+(K1408*9.1+L1408*18.19)*12*30</f>
        <v>8157895.1999999993</v>
      </c>
      <c r="Z1408" s="116">
        <f>+(K1408*9.1+L1408*18.19)*12*0.85</f>
        <v>231140.36399999997</v>
      </c>
      <c r="AA1408" s="12">
        <f t="shared" si="231"/>
        <v>1397652.4203999999</v>
      </c>
      <c r="AB1408" s="117">
        <f>+R1408+Z1408</f>
        <v>1628792.7844</v>
      </c>
      <c r="AC1408" s="9">
        <v>1166512.0563999999</v>
      </c>
      <c r="AD1408" s="28">
        <f>+'Прил 2 оконч'!E1408-'Приложение №1'!N1408</f>
        <v>0</v>
      </c>
      <c r="AE1408" s="1">
        <f>+(Q1408*9.1+R1408*18.19)*12*30</f>
        <v>9152387109.7473602</v>
      </c>
      <c r="AF1408" s="1">
        <f>+(Q1408*9.1+R1408*18.19)*12*0.85</f>
        <v>259317634.7761752</v>
      </c>
    </row>
    <row r="1409" spans="1:32" ht="15" customHeight="1" x14ac:dyDescent="0.25">
      <c r="A1409" s="5">
        <f t="shared" si="235"/>
        <v>1381</v>
      </c>
      <c r="B1409" s="23">
        <f t="shared" si="235"/>
        <v>126</v>
      </c>
      <c r="C1409" s="3" t="s">
        <v>104</v>
      </c>
      <c r="D1409" s="3" t="s">
        <v>1344</v>
      </c>
      <c r="E1409" s="6">
        <v>1996</v>
      </c>
      <c r="F1409" s="6"/>
      <c r="G1409" s="6" t="s">
        <v>62</v>
      </c>
      <c r="H1409" s="6">
        <v>5</v>
      </c>
      <c r="I1409" s="6">
        <v>2</v>
      </c>
      <c r="J1409" s="29">
        <v>3019</v>
      </c>
      <c r="K1409" s="29">
        <v>2733.3</v>
      </c>
      <c r="L1409" s="29"/>
      <c r="M1409" s="7">
        <v>97</v>
      </c>
      <c r="N1409" s="1">
        <f t="shared" si="196"/>
        <v>42710518.469999999</v>
      </c>
      <c r="O1409" s="29"/>
      <c r="P1409" s="1">
        <v>32927911.943400003</v>
      </c>
      <c r="Q1409" s="1"/>
      <c r="R1409" s="1">
        <v>828315.72659999994</v>
      </c>
      <c r="S1409" s="1">
        <v>8954290.8000000007</v>
      </c>
      <c r="T1409" s="1"/>
      <c r="U1409" s="1">
        <f t="shared" si="198"/>
        <v>15625.990001097573</v>
      </c>
      <c r="V1409" s="1">
        <f t="shared" si="198"/>
        <v>15625.990001097573</v>
      </c>
      <c r="W1409" s="8">
        <v>2021</v>
      </c>
      <c r="X1409" s="107"/>
      <c r="Y1409" s="116">
        <f>+(K1409*9.1+L1409*18.19)*12*30</f>
        <v>8954290.8000000007</v>
      </c>
      <c r="Z1409" s="116">
        <f>+(K1409*9.1+L1409*18.19)*12*0.85</f>
        <v>253704.90600000002</v>
      </c>
      <c r="AA1409" s="12">
        <f t="shared" si="231"/>
        <v>828315.72659999994</v>
      </c>
      <c r="AB1409" s="117">
        <f>+R1409+Z1409</f>
        <v>1082020.6325999999</v>
      </c>
      <c r="AC1409" s="9">
        <v>574610.82059999998</v>
      </c>
      <c r="AD1409" s="28">
        <f>+'Прил 2 оконч'!E1409-'Приложение №1'!N1409</f>
        <v>0</v>
      </c>
      <c r="AE1409" s="1">
        <f>+(Q1409*9.1+R1409*18.19)*12*30</f>
        <v>5424142704.06744</v>
      </c>
      <c r="AF1409" s="1">
        <f>+(Q1409*9.1+R1409*18.19)*12*0.85</f>
        <v>153684043.28191081</v>
      </c>
    </row>
    <row r="1410" spans="1:32" ht="15" customHeight="1" x14ac:dyDescent="0.25">
      <c r="A1410" s="5">
        <f t="shared" si="235"/>
        <v>1382</v>
      </c>
      <c r="B1410" s="23">
        <f t="shared" si="235"/>
        <v>127</v>
      </c>
      <c r="C1410" s="3" t="s">
        <v>104</v>
      </c>
      <c r="D1410" s="3" t="s">
        <v>495</v>
      </c>
      <c r="E1410" s="6">
        <v>1985</v>
      </c>
      <c r="F1410" s="6">
        <v>2013</v>
      </c>
      <c r="G1410" s="6" t="s">
        <v>50</v>
      </c>
      <c r="H1410" s="6">
        <v>4</v>
      </c>
      <c r="I1410" s="6">
        <v>3</v>
      </c>
      <c r="J1410" s="29">
        <v>4058.34</v>
      </c>
      <c r="K1410" s="29">
        <v>3922.15</v>
      </c>
      <c r="L1410" s="29">
        <v>0</v>
      </c>
      <c r="M1410" s="7">
        <v>277</v>
      </c>
      <c r="N1410" s="1">
        <f t="shared" si="196"/>
        <v>13108845.050000001</v>
      </c>
      <c r="O1410" s="21"/>
      <c r="P1410" s="1">
        <v>6003781.8500000006</v>
      </c>
      <c r="Q1410" s="1"/>
      <c r="R1410" s="1"/>
      <c r="S1410" s="1">
        <v>7105063.2000000002</v>
      </c>
      <c r="T1410" s="1"/>
      <c r="U1410" s="1">
        <f t="shared" si="198"/>
        <v>3342.2599977053401</v>
      </c>
      <c r="V1410" s="1">
        <f t="shared" si="198"/>
        <v>3342.2599977053401</v>
      </c>
      <c r="W1410" s="8">
        <v>2021</v>
      </c>
      <c r="X1410" s="107"/>
      <c r="Y1410" s="116">
        <f>+(K1410*9.1+L1410*18.19)*12*30</f>
        <v>12848963.4</v>
      </c>
      <c r="Z1410" s="116">
        <f>+(K1410*9.1+L1410*18.19)*12*0.85</f>
        <v>364053.96299999999</v>
      </c>
      <c r="AA1410" s="12">
        <f>+AC1410+Z1410-R235-R657</f>
        <v>-678868.95700000005</v>
      </c>
      <c r="AD1410" s="28">
        <f>+'Прил 2 оконч'!E1410-'Приложение №1'!N1410</f>
        <v>0</v>
      </c>
      <c r="AE1410" s="1">
        <f>+(Q1410*9.1+R1410*18.19)*12*30</f>
        <v>0</v>
      </c>
      <c r="AF1410" s="1">
        <f>+(Q1410*9.1+R1410*18.19)*12*0.85</f>
        <v>0</v>
      </c>
    </row>
    <row r="1411" spans="1:32" ht="15" customHeight="1" x14ac:dyDescent="0.25">
      <c r="A1411" s="5">
        <f t="shared" ref="A1411:B1411" si="236">A1410+1</f>
        <v>1383</v>
      </c>
      <c r="B1411" s="23">
        <f t="shared" si="236"/>
        <v>128</v>
      </c>
      <c r="C1411" s="3" t="s">
        <v>104</v>
      </c>
      <c r="D1411" s="3" t="s">
        <v>496</v>
      </c>
      <c r="E1411" s="6">
        <v>1973</v>
      </c>
      <c r="F1411" s="6">
        <v>2013</v>
      </c>
      <c r="G1411" s="6" t="s">
        <v>50</v>
      </c>
      <c r="H1411" s="6">
        <v>4</v>
      </c>
      <c r="I1411" s="6">
        <v>4</v>
      </c>
      <c r="J1411" s="29">
        <v>2253.3000000000002</v>
      </c>
      <c r="K1411" s="29">
        <v>2039.7</v>
      </c>
      <c r="L1411" s="29">
        <v>0</v>
      </c>
      <c r="M1411" s="7">
        <v>97</v>
      </c>
      <c r="N1411" s="1">
        <f t="shared" si="196"/>
        <v>7460937.04</v>
      </c>
      <c r="O1411" s="21"/>
      <c r="P1411" s="1">
        <v>3910136.5346000008</v>
      </c>
      <c r="Q1411" s="1"/>
      <c r="R1411" s="1"/>
      <c r="S1411" s="1">
        <v>3550800.5053999992</v>
      </c>
      <c r="T1411" s="1"/>
      <c r="U1411" s="1">
        <f t="shared" si="198"/>
        <v>3657.8599990194634</v>
      </c>
      <c r="V1411" s="1">
        <f t="shared" si="198"/>
        <v>3657.8599990194634</v>
      </c>
      <c r="W1411" s="8">
        <v>2021</v>
      </c>
      <c r="X1411" s="107"/>
      <c r="Y1411" s="116">
        <f>+(K1411*9.1+L1411*18.19)*12*30</f>
        <v>6682057.1999999993</v>
      </c>
      <c r="Z1411" s="116">
        <f>+(K1411*9.1+L1411*18.19)*12*0.85</f>
        <v>189324.954</v>
      </c>
      <c r="AA1411" s="12">
        <f>+AC1411+Z1411-R658</f>
        <v>-723187.03140000009</v>
      </c>
      <c r="AB1411" s="117">
        <f t="shared" ref="AB1411:AB1417" si="237">+R1411+Z1411</f>
        <v>189324.954</v>
      </c>
      <c r="AC1411" s="9">
        <v>152899.73000000001</v>
      </c>
      <c r="AD1411" s="28">
        <f>+'Прил 2 оконч'!E1411-'Приложение №1'!N1411</f>
        <v>0</v>
      </c>
      <c r="AE1411" s="1">
        <f>+(Q1411*9.1+R1411*18.19)*12*30</f>
        <v>0</v>
      </c>
      <c r="AF1411" s="1">
        <f>+(Q1411*9.1+R1411*18.19)*12*0.85</f>
        <v>0</v>
      </c>
    </row>
    <row r="1412" spans="1:32" ht="15" customHeight="1" x14ac:dyDescent="0.25">
      <c r="A1412" s="5">
        <f t="shared" ref="A1412:B1412" si="238">A1411+1</f>
        <v>1384</v>
      </c>
      <c r="B1412" s="23">
        <f t="shared" si="238"/>
        <v>129</v>
      </c>
      <c r="C1412" s="3" t="s">
        <v>104</v>
      </c>
      <c r="D1412" s="3" t="s">
        <v>848</v>
      </c>
      <c r="E1412" s="6">
        <v>1965</v>
      </c>
      <c r="F1412" s="6">
        <v>2005</v>
      </c>
      <c r="G1412" s="6" t="s">
        <v>65</v>
      </c>
      <c r="H1412" s="6">
        <v>2</v>
      </c>
      <c r="I1412" s="6">
        <v>2</v>
      </c>
      <c r="J1412" s="29">
        <v>550.70000000000005</v>
      </c>
      <c r="K1412" s="29">
        <v>518.70000000000005</v>
      </c>
      <c r="L1412" s="29">
        <v>0</v>
      </c>
      <c r="M1412" s="7">
        <v>60</v>
      </c>
      <c r="N1412" s="1">
        <f t="shared" si="196"/>
        <v>5170417.16</v>
      </c>
      <c r="O1412" s="29"/>
      <c r="P1412" s="1">
        <v>5118132.1986000007</v>
      </c>
      <c r="Q1412" s="1"/>
      <c r="R1412" s="1"/>
      <c r="S1412" s="1">
        <v>52284.961399999796</v>
      </c>
      <c r="T1412" s="29"/>
      <c r="U1412" s="1">
        <f t="shared" si="198"/>
        <v>9968.0299980721029</v>
      </c>
      <c r="V1412" s="1">
        <f t="shared" si="198"/>
        <v>9968.0299980721029</v>
      </c>
      <c r="W1412" s="8">
        <v>2021</v>
      </c>
      <c r="X1412" s="107"/>
      <c r="Y1412" s="9">
        <f t="shared" ref="Y1412:Y1417" si="239">+(K1412*6.45+L1412*17.73)*12*10</f>
        <v>401473.80000000005</v>
      </c>
      <c r="Z1412" s="9">
        <f t="shared" ref="Z1412:Z1417" si="240">+(K1412*6.45+L1412*17.73)*12*0.85</f>
        <v>34125.273000000001</v>
      </c>
      <c r="AA1412" s="12">
        <f>+AC1412+Z1412-R1030</f>
        <v>-28052.367000000006</v>
      </c>
      <c r="AB1412" s="117">
        <f t="shared" si="237"/>
        <v>34125.273000000001</v>
      </c>
      <c r="AC1412" s="9">
        <v>29681.051400000004</v>
      </c>
      <c r="AD1412" s="28">
        <f>+'Прил 2 оконч'!E1412-'Приложение №1'!N1412</f>
        <v>0</v>
      </c>
      <c r="AE1412" s="1">
        <f t="shared" ref="AE1412:AE1417" si="241">+(Q1412*6.45+R1412*17.73)*12*10</f>
        <v>0</v>
      </c>
      <c r="AF1412" s="1">
        <f t="shared" ref="AF1412:AF1417" si="242">+(Q1412*6.45+R1412*17.73)*12*0.85</f>
        <v>0</v>
      </c>
    </row>
    <row r="1413" spans="1:32" ht="15" customHeight="1" x14ac:dyDescent="0.25">
      <c r="A1413" s="5">
        <f t="shared" ref="A1413:B1413" si="243">A1412+1</f>
        <v>1385</v>
      </c>
      <c r="B1413" s="23">
        <f t="shared" si="243"/>
        <v>130</v>
      </c>
      <c r="C1413" s="3" t="s">
        <v>104</v>
      </c>
      <c r="D1413" s="3" t="s">
        <v>1113</v>
      </c>
      <c r="E1413" s="6">
        <v>1972</v>
      </c>
      <c r="F1413" s="6">
        <v>1972</v>
      </c>
      <c r="G1413" s="6" t="s">
        <v>65</v>
      </c>
      <c r="H1413" s="6">
        <v>2</v>
      </c>
      <c r="I1413" s="6">
        <v>1</v>
      </c>
      <c r="J1413" s="29">
        <v>412.4</v>
      </c>
      <c r="K1413" s="29">
        <v>372</v>
      </c>
      <c r="L1413" s="29">
        <v>0</v>
      </c>
      <c r="M1413" s="7">
        <v>26</v>
      </c>
      <c r="N1413" s="1">
        <f t="shared" si="196"/>
        <v>4016629.0800000005</v>
      </c>
      <c r="O1413" s="29"/>
      <c r="P1413" s="1">
        <v>3635674.0560000003</v>
      </c>
      <c r="Q1413" s="1"/>
      <c r="R1413" s="1">
        <v>93027.024000000005</v>
      </c>
      <c r="S1413" s="1">
        <v>287928</v>
      </c>
      <c r="T1413" s="29"/>
      <c r="U1413" s="1">
        <f t="shared" si="198"/>
        <v>10797.390000000001</v>
      </c>
      <c r="V1413" s="1">
        <f t="shared" si="198"/>
        <v>10797.390000000001</v>
      </c>
      <c r="W1413" s="8">
        <v>2021</v>
      </c>
      <c r="X1413" s="107"/>
      <c r="Y1413" s="9">
        <f t="shared" si="239"/>
        <v>287928</v>
      </c>
      <c r="Z1413" s="9">
        <f t="shared" si="240"/>
        <v>24473.88</v>
      </c>
      <c r="AA1413" s="12">
        <f>+AC1413+Z1413</f>
        <v>93027.024000000005</v>
      </c>
      <c r="AB1413" s="117">
        <f t="shared" si="237"/>
        <v>117500.90400000001</v>
      </c>
      <c r="AC1413" s="9">
        <v>68553.144</v>
      </c>
      <c r="AD1413" s="28">
        <f>+'Прил 2 оконч'!E1413-'Приложение №1'!N1413</f>
        <v>0</v>
      </c>
      <c r="AE1413" s="1">
        <f t="shared" si="241"/>
        <v>197924296.2624</v>
      </c>
      <c r="AF1413" s="1">
        <f t="shared" si="242"/>
        <v>16823565.182303999</v>
      </c>
    </row>
    <row r="1414" spans="1:32" ht="15" customHeight="1" x14ac:dyDescent="0.25">
      <c r="A1414" s="5">
        <f t="shared" ref="A1414:B1414" si="244">A1413+1</f>
        <v>1386</v>
      </c>
      <c r="B1414" s="23">
        <f t="shared" si="244"/>
        <v>131</v>
      </c>
      <c r="C1414" s="3" t="s">
        <v>104</v>
      </c>
      <c r="D1414" s="3" t="s">
        <v>1114</v>
      </c>
      <c r="E1414" s="6">
        <v>1970</v>
      </c>
      <c r="F1414" s="6">
        <v>1970</v>
      </c>
      <c r="G1414" s="6" t="s">
        <v>65</v>
      </c>
      <c r="H1414" s="6">
        <v>2</v>
      </c>
      <c r="I1414" s="6">
        <v>2</v>
      </c>
      <c r="J1414" s="29">
        <v>429.2</v>
      </c>
      <c r="K1414" s="29">
        <v>386.5</v>
      </c>
      <c r="L1414" s="29">
        <v>0</v>
      </c>
      <c r="M1414" s="7">
        <v>24</v>
      </c>
      <c r="N1414" s="1">
        <f t="shared" si="196"/>
        <v>4173191.26</v>
      </c>
      <c r="O1414" s="29"/>
      <c r="P1414" s="1">
        <v>3799631.5219999999</v>
      </c>
      <c r="Q1414" s="1"/>
      <c r="R1414" s="1">
        <v>74408.738000000012</v>
      </c>
      <c r="S1414" s="1">
        <v>299151</v>
      </c>
      <c r="T1414" s="29"/>
      <c r="U1414" s="1">
        <f t="shared" si="198"/>
        <v>10797.390064683052</v>
      </c>
      <c r="V1414" s="1">
        <f t="shared" si="198"/>
        <v>10797.390064683052</v>
      </c>
      <c r="W1414" s="8">
        <v>2021</v>
      </c>
      <c r="X1414" s="107"/>
      <c r="Y1414" s="9">
        <f t="shared" si="239"/>
        <v>299151</v>
      </c>
      <c r="Z1414" s="9">
        <f t="shared" si="240"/>
        <v>25427.835000000003</v>
      </c>
      <c r="AA1414" s="12">
        <f>+AC1414+Z1414</f>
        <v>74408.738000000012</v>
      </c>
      <c r="AB1414" s="117">
        <f t="shared" si="237"/>
        <v>99836.573000000019</v>
      </c>
      <c r="AC1414" s="9">
        <v>48980.903000000006</v>
      </c>
      <c r="AD1414" s="28">
        <f>+'Прил 2 оконч'!E1414-'Приложение №1'!N1414</f>
        <v>0</v>
      </c>
      <c r="AE1414" s="1">
        <f t="shared" si="241"/>
        <v>158312030.96880001</v>
      </c>
      <c r="AF1414" s="1">
        <f t="shared" si="242"/>
        <v>13456522.632348001</v>
      </c>
    </row>
    <row r="1415" spans="1:32" ht="15" customHeight="1" x14ac:dyDescent="0.25">
      <c r="A1415" s="5">
        <f t="shared" ref="A1415:B1415" si="245">A1414+1</f>
        <v>1387</v>
      </c>
      <c r="B1415" s="23">
        <f t="shared" si="245"/>
        <v>132</v>
      </c>
      <c r="C1415" s="3" t="s">
        <v>104</v>
      </c>
      <c r="D1415" s="3" t="s">
        <v>1115</v>
      </c>
      <c r="E1415" s="6">
        <v>1968</v>
      </c>
      <c r="F1415" s="6">
        <v>1968</v>
      </c>
      <c r="G1415" s="6" t="s">
        <v>65</v>
      </c>
      <c r="H1415" s="6">
        <v>2</v>
      </c>
      <c r="I1415" s="6">
        <v>2</v>
      </c>
      <c r="J1415" s="29">
        <v>421.8</v>
      </c>
      <c r="K1415" s="29">
        <v>377.5</v>
      </c>
      <c r="L1415" s="29">
        <v>0</v>
      </c>
      <c r="M1415" s="7">
        <v>20</v>
      </c>
      <c r="N1415" s="1">
        <f t="shared" si="196"/>
        <v>4076014.7499999995</v>
      </c>
      <c r="O1415" s="29"/>
      <c r="P1415" s="1">
        <v>3673790.7999999993</v>
      </c>
      <c r="Q1415" s="1"/>
      <c r="R1415" s="1">
        <v>110038.95000000001</v>
      </c>
      <c r="S1415" s="1">
        <v>292185</v>
      </c>
      <c r="T1415" s="29"/>
      <c r="U1415" s="1">
        <f t="shared" si="198"/>
        <v>10797.390066225164</v>
      </c>
      <c r="V1415" s="1">
        <f t="shared" si="198"/>
        <v>10797.390066225164</v>
      </c>
      <c r="W1415" s="8">
        <v>2021</v>
      </c>
      <c r="X1415" s="107"/>
      <c r="Y1415" s="9">
        <f t="shared" si="239"/>
        <v>292185</v>
      </c>
      <c r="Z1415" s="9">
        <f t="shared" si="240"/>
        <v>24835.724999999999</v>
      </c>
      <c r="AA1415" s="12">
        <f>+AC1415+Z1415</f>
        <v>110038.95000000001</v>
      </c>
      <c r="AB1415" s="117">
        <f t="shared" si="237"/>
        <v>134874.67500000002</v>
      </c>
      <c r="AC1415" s="9">
        <v>85203.225000000006</v>
      </c>
      <c r="AD1415" s="28">
        <f>+'Прил 2 оконч'!E1415-'Приложение №1'!N1415</f>
        <v>0</v>
      </c>
      <c r="AE1415" s="1">
        <f t="shared" si="241"/>
        <v>234118870.02000004</v>
      </c>
      <c r="AF1415" s="1">
        <f t="shared" si="242"/>
        <v>19900103.951700002</v>
      </c>
    </row>
    <row r="1416" spans="1:32" ht="15" customHeight="1" x14ac:dyDescent="0.25">
      <c r="A1416" s="5">
        <f t="shared" ref="A1416:B1416" si="246">A1415+1</f>
        <v>1388</v>
      </c>
      <c r="B1416" s="23">
        <f t="shared" si="246"/>
        <v>133</v>
      </c>
      <c r="C1416" s="3" t="s">
        <v>104</v>
      </c>
      <c r="D1416" s="3" t="s">
        <v>849</v>
      </c>
      <c r="E1416" s="6">
        <v>1962</v>
      </c>
      <c r="F1416" s="6">
        <v>1962</v>
      </c>
      <c r="G1416" s="6" t="s">
        <v>65</v>
      </c>
      <c r="H1416" s="6">
        <v>2</v>
      </c>
      <c r="I1416" s="6">
        <v>2</v>
      </c>
      <c r="J1416" s="29">
        <v>575.70000000000005</v>
      </c>
      <c r="K1416" s="29">
        <v>527.79999999999995</v>
      </c>
      <c r="L1416" s="29">
        <v>0</v>
      </c>
      <c r="M1416" s="7">
        <v>38</v>
      </c>
      <c r="N1416" s="1">
        <f t="shared" si="196"/>
        <v>6843423.1399999997</v>
      </c>
      <c r="O1416" s="29"/>
      <c r="P1416" s="1">
        <v>6790220.8983999994</v>
      </c>
      <c r="Q1416" s="1"/>
      <c r="R1416" s="1"/>
      <c r="S1416" s="1">
        <v>53202.241599999892</v>
      </c>
      <c r="T1416" s="29"/>
      <c r="U1416" s="1">
        <f t="shared" si="198"/>
        <v>12965.940015157257</v>
      </c>
      <c r="V1416" s="1">
        <f t="shared" si="198"/>
        <v>12965.940015157257</v>
      </c>
      <c r="W1416" s="8">
        <v>2021</v>
      </c>
      <c r="X1416" s="107"/>
      <c r="Y1416" s="9">
        <f t="shared" si="239"/>
        <v>408517.2</v>
      </c>
      <c r="Z1416" s="9">
        <f t="shared" si="240"/>
        <v>34723.962</v>
      </c>
      <c r="AA1416" s="12">
        <f>+AC1416+Z1416-R1031</f>
        <v>-87030.657999999996</v>
      </c>
      <c r="AB1416" s="117">
        <f t="shared" si="237"/>
        <v>34723.962</v>
      </c>
      <c r="AC1416" s="9">
        <v>30201.7716</v>
      </c>
      <c r="AD1416" s="28">
        <f>+'Прил 2 оконч'!E1416-'Приложение №1'!N1416</f>
        <v>0</v>
      </c>
      <c r="AE1416" s="1">
        <f t="shared" si="241"/>
        <v>0</v>
      </c>
      <c r="AF1416" s="1">
        <f t="shared" si="242"/>
        <v>0</v>
      </c>
    </row>
    <row r="1417" spans="1:32" ht="15" customHeight="1" x14ac:dyDescent="0.25">
      <c r="A1417" s="5">
        <f t="shared" ref="A1417:B1417" si="247">A1416+1</f>
        <v>1389</v>
      </c>
      <c r="B1417" s="23">
        <f t="shared" si="247"/>
        <v>134</v>
      </c>
      <c r="C1417" s="3" t="s">
        <v>104</v>
      </c>
      <c r="D1417" s="3" t="s">
        <v>850</v>
      </c>
      <c r="E1417" s="6">
        <v>1965</v>
      </c>
      <c r="F1417" s="6">
        <v>1965</v>
      </c>
      <c r="G1417" s="6" t="s">
        <v>65</v>
      </c>
      <c r="H1417" s="6">
        <v>2</v>
      </c>
      <c r="I1417" s="6">
        <v>2</v>
      </c>
      <c r="J1417" s="29">
        <v>568.79999999999995</v>
      </c>
      <c r="K1417" s="29">
        <v>521.79999999999995</v>
      </c>
      <c r="L1417" s="29">
        <v>0</v>
      </c>
      <c r="M1417" s="7">
        <v>38</v>
      </c>
      <c r="N1417" s="1">
        <f t="shared" si="196"/>
        <v>5201318.0599999996</v>
      </c>
      <c r="O1417" s="29"/>
      <c r="P1417" s="1">
        <v>5148720.6204000004</v>
      </c>
      <c r="Q1417" s="1"/>
      <c r="R1417" s="1"/>
      <c r="S1417" s="1">
        <v>52597.439599999634</v>
      </c>
      <c r="T1417" s="29"/>
      <c r="U1417" s="1">
        <f t="shared" si="198"/>
        <v>9968.0300114986585</v>
      </c>
      <c r="V1417" s="1">
        <f t="shared" si="198"/>
        <v>9968.0300114986585</v>
      </c>
      <c r="W1417" s="8">
        <v>2021</v>
      </c>
      <c r="X1417" s="107"/>
      <c r="Y1417" s="9">
        <f t="shared" si="239"/>
        <v>403873.19999999995</v>
      </c>
      <c r="Z1417" s="9">
        <f t="shared" si="240"/>
        <v>34329.221999999994</v>
      </c>
      <c r="AA1417" s="12">
        <f>+AC1417+Z1417-R1032</f>
        <v>-53374.918000000005</v>
      </c>
      <c r="AB1417" s="117">
        <f t="shared" si="237"/>
        <v>34329.221999999994</v>
      </c>
      <c r="AC1417" s="9">
        <v>29858.439600000002</v>
      </c>
      <c r="AD1417" s="28">
        <f>+'Прил 2 оконч'!E1417-'Приложение №1'!N1417</f>
        <v>0</v>
      </c>
      <c r="AE1417" s="1">
        <f t="shared" si="241"/>
        <v>0</v>
      </c>
      <c r="AF1417" s="1">
        <f t="shared" si="242"/>
        <v>0</v>
      </c>
    </row>
    <row r="1418" spans="1:32" ht="15" customHeight="1" x14ac:dyDescent="0.25">
      <c r="A1418" s="5">
        <f t="shared" ref="A1418:B1418" si="248">A1417+1</f>
        <v>1390</v>
      </c>
      <c r="B1418" s="23">
        <f t="shared" si="248"/>
        <v>135</v>
      </c>
      <c r="C1418" s="3" t="s">
        <v>104</v>
      </c>
      <c r="D1418" s="3" t="s">
        <v>154</v>
      </c>
      <c r="E1418" s="6">
        <v>1972</v>
      </c>
      <c r="F1418" s="6">
        <v>2013</v>
      </c>
      <c r="G1418" s="6" t="s">
        <v>50</v>
      </c>
      <c r="H1418" s="6">
        <v>4</v>
      </c>
      <c r="I1418" s="6">
        <v>4</v>
      </c>
      <c r="J1418" s="29">
        <v>3047.8</v>
      </c>
      <c r="K1418" s="29">
        <v>2797.2</v>
      </c>
      <c r="L1418" s="29">
        <v>0</v>
      </c>
      <c r="M1418" s="7">
        <v>107</v>
      </c>
      <c r="N1418" s="1">
        <f t="shared" si="196"/>
        <v>13862335.789999999</v>
      </c>
      <c r="O1418" s="29"/>
      <c r="P1418" s="1">
        <v>10220487.799999999</v>
      </c>
      <c r="Q1418" s="1"/>
      <c r="R1418" s="1"/>
      <c r="S1418" s="1">
        <v>3641847.99</v>
      </c>
      <c r="T1418" s="1"/>
      <c r="U1418" s="1">
        <f t="shared" si="198"/>
        <v>4955.790000715001</v>
      </c>
      <c r="V1418" s="1">
        <f t="shared" si="198"/>
        <v>4955.790000715001</v>
      </c>
      <c r="W1418" s="8">
        <v>2021</v>
      </c>
      <c r="X1418" s="107"/>
      <c r="Y1418" s="116">
        <f>+(K1418*9.1+L1418*18.19)*12*30</f>
        <v>9163627.1999999993</v>
      </c>
      <c r="Z1418" s="116">
        <f>+(K1418*9.1+L1418*18.19)*12*0.85</f>
        <v>259636.10399999999</v>
      </c>
      <c r="AA1418" s="12">
        <f>+AC1418+Z1418-R417</f>
        <v>-67223.06959999993</v>
      </c>
      <c r="AC1418" s="9">
        <v>225683.69039999999</v>
      </c>
      <c r="AD1418" s="28">
        <f>+'Прил 2 оконч'!E1418-'Приложение №1'!N1418</f>
        <v>0</v>
      </c>
      <c r="AE1418" s="1">
        <f>+(Q1418*9.1+R1418*18.19)*12*30</f>
        <v>0</v>
      </c>
      <c r="AF1418" s="1">
        <f>+(Q1418*9.1+R1418*18.19)*12*0.85</f>
        <v>0</v>
      </c>
    </row>
    <row r="1419" spans="1:32" ht="15" customHeight="1" x14ac:dyDescent="0.25">
      <c r="A1419" s="5">
        <f t="shared" ref="A1419:B1419" si="249">A1418+1</f>
        <v>1391</v>
      </c>
      <c r="B1419" s="23">
        <f t="shared" si="249"/>
        <v>136</v>
      </c>
      <c r="C1419" s="3" t="s">
        <v>104</v>
      </c>
      <c r="D1419" s="3" t="s">
        <v>155</v>
      </c>
      <c r="E1419" s="6">
        <v>1974</v>
      </c>
      <c r="F1419" s="6">
        <v>2013</v>
      </c>
      <c r="G1419" s="6" t="s">
        <v>50</v>
      </c>
      <c r="H1419" s="6">
        <v>4</v>
      </c>
      <c r="I1419" s="6">
        <v>4</v>
      </c>
      <c r="J1419" s="29">
        <v>2989.2</v>
      </c>
      <c r="K1419" s="29">
        <v>2769.8</v>
      </c>
      <c r="L1419" s="29">
        <v>0</v>
      </c>
      <c r="M1419" s="7">
        <v>90</v>
      </c>
      <c r="N1419" s="1">
        <f t="shared" si="196"/>
        <v>13726547.140000001</v>
      </c>
      <c r="O1419" s="29"/>
      <c r="P1419" s="1">
        <v>10120372.9</v>
      </c>
      <c r="Q1419" s="1"/>
      <c r="R1419" s="1">
        <v>480565.83960000006</v>
      </c>
      <c r="S1419" s="1">
        <v>3125608.4004000002</v>
      </c>
      <c r="T1419" s="1"/>
      <c r="U1419" s="1">
        <f t="shared" si="198"/>
        <v>4955.7899992779257</v>
      </c>
      <c r="V1419" s="1">
        <f t="shared" si="198"/>
        <v>4955.7899992779257</v>
      </c>
      <c r="W1419" s="8">
        <v>2021</v>
      </c>
      <c r="X1419" s="107"/>
      <c r="Y1419" s="116">
        <f>+(K1419*9.1+L1419*18.19)*12*30</f>
        <v>9073864.8000000007</v>
      </c>
      <c r="Z1419" s="116">
        <f>+(K1419*9.1+L1419*18.19)*12*0.85</f>
        <v>257092.83600000001</v>
      </c>
      <c r="AA1419" s="12">
        <f t="shared" ref="AA1419:AA1450" si="250">+AC1419+Z1419</f>
        <v>480565.83960000006</v>
      </c>
      <c r="AC1419" s="9">
        <v>223473.00360000003</v>
      </c>
      <c r="AD1419" s="28">
        <f>+'Прил 2 оконч'!E1419-'Приложение №1'!N1419</f>
        <v>0</v>
      </c>
      <c r="AE1419" s="1">
        <f>+(Q1419*9.1+R1419*18.19)*12*30</f>
        <v>3146937344.0366402</v>
      </c>
      <c r="AF1419" s="1">
        <f>+(Q1419*9.1+R1419*18.19)*12*0.85</f>
        <v>89163224.747704804</v>
      </c>
    </row>
    <row r="1420" spans="1:32" ht="15" customHeight="1" x14ac:dyDescent="0.25">
      <c r="A1420" s="5">
        <f t="shared" ref="A1420:B1420" si="251">A1419+1</f>
        <v>1392</v>
      </c>
      <c r="B1420" s="23">
        <f t="shared" si="251"/>
        <v>137</v>
      </c>
      <c r="C1420" s="3" t="s">
        <v>104</v>
      </c>
      <c r="D1420" s="3" t="s">
        <v>1345</v>
      </c>
      <c r="E1420" s="6">
        <v>1974</v>
      </c>
      <c r="F1420" s="6"/>
      <c r="G1420" s="6" t="s">
        <v>62</v>
      </c>
      <c r="H1420" s="6">
        <v>4</v>
      </c>
      <c r="I1420" s="6">
        <v>6</v>
      </c>
      <c r="J1420" s="29">
        <v>6570.35</v>
      </c>
      <c r="K1420" s="29">
        <v>4923.8</v>
      </c>
      <c r="L1420" s="29"/>
      <c r="M1420" s="7">
        <v>214</v>
      </c>
      <c r="N1420" s="1">
        <f t="shared" si="196"/>
        <v>44319419.229999997</v>
      </c>
      <c r="O1420" s="29"/>
      <c r="P1420" s="1">
        <v>26531151.182399999</v>
      </c>
      <c r="Q1420" s="1"/>
      <c r="R1420" s="1">
        <v>1657899.2475999999</v>
      </c>
      <c r="S1420" s="1">
        <v>16130368.799999999</v>
      </c>
      <c r="T1420" s="1"/>
      <c r="U1420" s="1">
        <f t="shared" si="198"/>
        <v>9001.0600004061889</v>
      </c>
      <c r="V1420" s="1">
        <f t="shared" si="198"/>
        <v>9001.0600004061889</v>
      </c>
      <c r="W1420" s="8">
        <v>2021</v>
      </c>
      <c r="X1420" s="107"/>
      <c r="Y1420" s="116">
        <f>+(K1420*9.1+L1420*18.19)*12*30</f>
        <v>16130368.799999999</v>
      </c>
      <c r="Z1420" s="116">
        <f>+(K1420*9.1+L1420*18.19)*12*0.85</f>
        <v>457027.11599999998</v>
      </c>
      <c r="AA1420" s="12">
        <f t="shared" si="250"/>
        <v>1657899.2475999999</v>
      </c>
      <c r="AB1420" s="117">
        <f>+R1420+Z1420</f>
        <v>2114926.3635999998</v>
      </c>
      <c r="AC1420" s="9">
        <v>1200872.1316</v>
      </c>
      <c r="AD1420" s="28">
        <f>+'Прил 2 оконч'!E1420-'Приложение №1'!N1420</f>
        <v>0</v>
      </c>
      <c r="AE1420" s="1">
        <f>+(Q1420*9.1+R1420*18.19)*12*30</f>
        <v>10856587432.983841</v>
      </c>
      <c r="AF1420" s="1">
        <f>+(Q1420*9.1+R1420*18.19)*12*0.85</f>
        <v>307603310.60120881</v>
      </c>
    </row>
    <row r="1421" spans="1:32" ht="15" customHeight="1" x14ac:dyDescent="0.25">
      <c r="A1421" s="5">
        <f t="shared" ref="A1421:B1421" si="252">A1420+1</f>
        <v>1393</v>
      </c>
      <c r="B1421" s="23">
        <f t="shared" si="252"/>
        <v>138</v>
      </c>
      <c r="C1421" s="3" t="s">
        <v>104</v>
      </c>
      <c r="D1421" s="3" t="s">
        <v>1117</v>
      </c>
      <c r="E1421" s="6">
        <v>1973</v>
      </c>
      <c r="F1421" s="6">
        <v>2013</v>
      </c>
      <c r="G1421" s="6" t="s">
        <v>62</v>
      </c>
      <c r="H1421" s="6">
        <v>4</v>
      </c>
      <c r="I1421" s="6">
        <v>4</v>
      </c>
      <c r="J1421" s="29">
        <v>3935.6</v>
      </c>
      <c r="K1421" s="29">
        <v>3447.4</v>
      </c>
      <c r="L1421" s="29">
        <v>0</v>
      </c>
      <c r="M1421" s="7">
        <v>162</v>
      </c>
      <c r="N1421" s="1">
        <f t="shared" si="196"/>
        <v>11632734.189999999</v>
      </c>
      <c r="O1421" s="29"/>
      <c r="P1421" s="1">
        <v>7904297.4499999993</v>
      </c>
      <c r="Q1421" s="1"/>
      <c r="R1421" s="1">
        <v>1640236.5648000001</v>
      </c>
      <c r="S1421" s="1">
        <v>2088200.1752000002</v>
      </c>
      <c r="T1421" s="1"/>
      <c r="U1421" s="1">
        <f t="shared" si="198"/>
        <v>3374.35</v>
      </c>
      <c r="V1421" s="1">
        <f t="shared" si="198"/>
        <v>3374.35</v>
      </c>
      <c r="W1421" s="8">
        <v>2021</v>
      </c>
      <c r="X1421" s="107"/>
      <c r="Y1421" s="116">
        <f>+(K1421*9.1+L1421*18.19)*12*30</f>
        <v>11293682.4</v>
      </c>
      <c r="Z1421" s="116">
        <f>+(K1421*9.1+L1421*18.19)*12*0.85</f>
        <v>319987.66800000001</v>
      </c>
      <c r="AA1421" s="12">
        <f t="shared" si="250"/>
        <v>1640236.5648000001</v>
      </c>
      <c r="AC1421" s="9">
        <v>1320248.8968</v>
      </c>
      <c r="AD1421" s="28">
        <f>+'Прил 2 оконч'!E1421-'Приложение №1'!N1421</f>
        <v>0</v>
      </c>
      <c r="AE1421" s="1">
        <f>+(Q1421*9.1+R1421*18.19)*12*30</f>
        <v>10740925120.936321</v>
      </c>
      <c r="AF1421" s="1">
        <f>+(Q1421*9.1+R1421*18.19)*12*0.85</f>
        <v>304326211.75986242</v>
      </c>
    </row>
    <row r="1422" spans="1:32" ht="15" customHeight="1" x14ac:dyDescent="0.25">
      <c r="A1422" s="5">
        <f t="shared" ref="A1422:B1422" si="253">A1421+1</f>
        <v>1394</v>
      </c>
      <c r="B1422" s="23">
        <f t="shared" si="253"/>
        <v>139</v>
      </c>
      <c r="C1422" s="3" t="s">
        <v>104</v>
      </c>
      <c r="D1422" s="3" t="s">
        <v>1118</v>
      </c>
      <c r="E1422" s="6">
        <v>1973</v>
      </c>
      <c r="F1422" s="6">
        <v>2013</v>
      </c>
      <c r="G1422" s="6" t="s">
        <v>62</v>
      </c>
      <c r="H1422" s="6">
        <v>4</v>
      </c>
      <c r="I1422" s="6">
        <v>4</v>
      </c>
      <c r="J1422" s="29">
        <v>4032.8</v>
      </c>
      <c r="K1422" s="29">
        <v>3457.7</v>
      </c>
      <c r="L1422" s="29">
        <v>0</v>
      </c>
      <c r="M1422" s="7">
        <v>156</v>
      </c>
      <c r="N1422" s="1">
        <f t="shared" si="196"/>
        <v>11667490</v>
      </c>
      <c r="O1422" s="29"/>
      <c r="P1422" s="1">
        <v>7927913.5899999999</v>
      </c>
      <c r="Q1422" s="1"/>
      <c r="R1422" s="1">
        <v>1634943.0053999999</v>
      </c>
      <c r="S1422" s="1">
        <v>2104633.4046</v>
      </c>
      <c r="T1422" s="1"/>
      <c r="U1422" s="1">
        <f t="shared" si="198"/>
        <v>3374.3500014460483</v>
      </c>
      <c r="V1422" s="1">
        <f t="shared" si="198"/>
        <v>3374.3500014460483</v>
      </c>
      <c r="W1422" s="8">
        <v>2021</v>
      </c>
      <c r="X1422" s="107"/>
      <c r="Y1422" s="116">
        <f>+(K1422*9.1+L1422*18.19)*12*30</f>
        <v>11327425.199999999</v>
      </c>
      <c r="Z1422" s="116">
        <f>+(K1422*9.1+L1422*18.19)*12*0.85</f>
        <v>320943.71399999998</v>
      </c>
      <c r="AA1422" s="12">
        <f t="shared" si="250"/>
        <v>1634943.0053999999</v>
      </c>
      <c r="AC1422" s="9">
        <v>1313999.2914</v>
      </c>
      <c r="AD1422" s="28">
        <f>+'Прил 2 оконч'!E1422-'Приложение №1'!N1422</f>
        <v>0</v>
      </c>
      <c r="AE1422" s="1">
        <f>+(Q1422*9.1+R1422*18.19)*12*30</f>
        <v>10706260776.561361</v>
      </c>
      <c r="AF1422" s="1">
        <f>+(Q1422*9.1+R1422*18.19)*12*0.85</f>
        <v>303344055.33590519</v>
      </c>
    </row>
    <row r="1423" spans="1:32" ht="15" customHeight="1" x14ac:dyDescent="0.25">
      <c r="A1423" s="5">
        <f t="shared" ref="A1423:B1423" si="254">A1422+1</f>
        <v>1395</v>
      </c>
      <c r="B1423" s="23">
        <f t="shared" si="254"/>
        <v>140</v>
      </c>
      <c r="C1423" s="3" t="s">
        <v>104</v>
      </c>
      <c r="D1423" s="3" t="s">
        <v>1120</v>
      </c>
      <c r="E1423" s="6">
        <v>1970</v>
      </c>
      <c r="F1423" s="6">
        <v>1970</v>
      </c>
      <c r="G1423" s="6" t="s">
        <v>65</v>
      </c>
      <c r="H1423" s="6">
        <v>2</v>
      </c>
      <c r="I1423" s="6">
        <v>2</v>
      </c>
      <c r="J1423" s="29">
        <v>563.20000000000005</v>
      </c>
      <c r="K1423" s="29">
        <v>525.4</v>
      </c>
      <c r="L1423" s="29">
        <v>0</v>
      </c>
      <c r="M1423" s="7">
        <v>27</v>
      </c>
      <c r="N1423" s="1">
        <f t="shared" si="196"/>
        <v>2942203.2199999993</v>
      </c>
      <c r="O1423" s="29"/>
      <c r="P1423" s="1">
        <v>2402970.1051999992</v>
      </c>
      <c r="Q1423" s="1"/>
      <c r="R1423" s="1">
        <v>132573.5148</v>
      </c>
      <c r="S1423" s="1">
        <v>406659.6</v>
      </c>
      <c r="T1423" s="29"/>
      <c r="U1423" s="1">
        <f t="shared" si="198"/>
        <v>5599.9299961933757</v>
      </c>
      <c r="V1423" s="1">
        <f t="shared" si="198"/>
        <v>5599.9299961933757</v>
      </c>
      <c r="W1423" s="8">
        <v>2021</v>
      </c>
      <c r="X1423" s="107"/>
      <c r="Y1423" s="9">
        <f>+(K1423*6.45+L1423*17.73)*12*10</f>
        <v>406659.6</v>
      </c>
      <c r="Z1423" s="9">
        <f>+(K1423*6.45+L1423*17.73)*12*0.85</f>
        <v>34566.065999999999</v>
      </c>
      <c r="AA1423" s="12">
        <f t="shared" si="250"/>
        <v>132573.5148</v>
      </c>
      <c r="AB1423" s="117">
        <f>+R1423+Z1423</f>
        <v>167139.5808</v>
      </c>
      <c r="AC1423" s="9">
        <v>98007.448799999998</v>
      </c>
      <c r="AD1423" s="28">
        <f>+'Прил 2 оконч'!E1423-'Приложение №1'!N1423</f>
        <v>0</v>
      </c>
      <c r="AE1423" s="1">
        <f>+(Q1423*6.45+R1423*17.73)*12*10</f>
        <v>282063410.08848006</v>
      </c>
      <c r="AF1423" s="1">
        <f>+(Q1423*6.45+R1423*17.73)*12*0.85</f>
        <v>23975389.857520804</v>
      </c>
    </row>
    <row r="1424" spans="1:32" ht="15" customHeight="1" x14ac:dyDescent="0.25">
      <c r="A1424" s="5">
        <f t="shared" ref="A1424:B1424" si="255">A1423+1</f>
        <v>1396</v>
      </c>
      <c r="B1424" s="23">
        <f t="shared" si="255"/>
        <v>141</v>
      </c>
      <c r="C1424" s="3" t="s">
        <v>104</v>
      </c>
      <c r="D1424" s="3" t="s">
        <v>1121</v>
      </c>
      <c r="E1424" s="6">
        <v>1994</v>
      </c>
      <c r="F1424" s="6">
        <v>2012</v>
      </c>
      <c r="G1424" s="6" t="s">
        <v>50</v>
      </c>
      <c r="H1424" s="6">
        <v>6</v>
      </c>
      <c r="I1424" s="6">
        <v>2</v>
      </c>
      <c r="J1424" s="29">
        <v>3053.6</v>
      </c>
      <c r="K1424" s="29">
        <v>2680.5</v>
      </c>
      <c r="L1424" s="29">
        <v>0</v>
      </c>
      <c r="M1424" s="7">
        <v>97</v>
      </c>
      <c r="N1424" s="1">
        <f t="shared" si="196"/>
        <v>1351615.32</v>
      </c>
      <c r="O1424" s="29"/>
      <c r="P1424" s="1">
        <v>932380.72000000009</v>
      </c>
      <c r="Q1424" s="1"/>
      <c r="R1424" s="1">
        <v>419234.6</v>
      </c>
      <c r="S1424" s="1">
        <v>0</v>
      </c>
      <c r="T1424" s="1"/>
      <c r="U1424" s="1">
        <f t="shared" si="198"/>
        <v>504.24</v>
      </c>
      <c r="V1424" s="1">
        <f t="shared" si="198"/>
        <v>504.24</v>
      </c>
      <c r="W1424" s="8">
        <v>2021</v>
      </c>
      <c r="X1424" s="107"/>
      <c r="Y1424" s="9">
        <f>+(K1424*12.08+L1424*20.47)*12*30</f>
        <v>11656958.399999999</v>
      </c>
      <c r="Z1424" s="9">
        <f>+(K1424*12.08+L1424*20.47)*12*0.85</f>
        <v>330280.48799999995</v>
      </c>
      <c r="AA1424" s="12">
        <f t="shared" si="250"/>
        <v>749515.08799999999</v>
      </c>
      <c r="AC1424" s="9">
        <v>419234.6</v>
      </c>
      <c r="AD1424" s="28">
        <f>+'Прил 2 оконч'!E1424-'Приложение №1'!N1424</f>
        <v>0</v>
      </c>
      <c r="AE1424" s="1">
        <f>+(Q1424*12.08+R1424*20.47)*12*30</f>
        <v>3089423614.3199992</v>
      </c>
      <c r="AF1424" s="1">
        <f>+(Q1424*12.08+R1424*20.47)*12*0.85</f>
        <v>87533669.072399974</v>
      </c>
    </row>
    <row r="1425" spans="1:32" ht="15" customHeight="1" x14ac:dyDescent="0.25">
      <c r="A1425" s="5">
        <f t="shared" ref="A1425:B1425" si="256">A1424+1</f>
        <v>1397</v>
      </c>
      <c r="B1425" s="23">
        <f t="shared" si="256"/>
        <v>142</v>
      </c>
      <c r="C1425" s="3" t="s">
        <v>104</v>
      </c>
      <c r="D1425" s="3" t="s">
        <v>1122</v>
      </c>
      <c r="E1425" s="6">
        <v>1994</v>
      </c>
      <c r="F1425" s="6">
        <v>2013</v>
      </c>
      <c r="G1425" s="6" t="s">
        <v>50</v>
      </c>
      <c r="H1425" s="6">
        <v>5</v>
      </c>
      <c r="I1425" s="6">
        <v>2</v>
      </c>
      <c r="J1425" s="29">
        <v>2375.9</v>
      </c>
      <c r="K1425" s="29">
        <v>2217.9</v>
      </c>
      <c r="L1425" s="29">
        <v>0</v>
      </c>
      <c r="M1425" s="7">
        <v>105</v>
      </c>
      <c r="N1425" s="1">
        <f t="shared" si="196"/>
        <v>1118353.8999999999</v>
      </c>
      <c r="O1425" s="29"/>
      <c r="P1425" s="1">
        <v>771470.7</v>
      </c>
      <c r="Q1425" s="1"/>
      <c r="R1425" s="1">
        <v>346883.2</v>
      </c>
      <c r="S1425" s="1">
        <v>0</v>
      </c>
      <c r="T1425" s="1"/>
      <c r="U1425" s="1">
        <f t="shared" si="198"/>
        <v>504.24000180350777</v>
      </c>
      <c r="V1425" s="1">
        <f t="shared" si="198"/>
        <v>504.24000180350777</v>
      </c>
      <c r="W1425" s="8">
        <v>2021</v>
      </c>
      <c r="X1425" s="107"/>
      <c r="Y1425" s="116">
        <f t="shared" ref="Y1425:Y1434" si="257">+(K1425*9.1+L1425*18.19)*12*30</f>
        <v>7265840.3999999994</v>
      </c>
      <c r="Z1425" s="116">
        <f t="shared" ref="Z1425:Z1434" si="258">+(K1425*9.1+L1425*18.19)*12*0.85</f>
        <v>205865.478</v>
      </c>
      <c r="AA1425" s="12">
        <f t="shared" si="250"/>
        <v>552748.67800000007</v>
      </c>
      <c r="AC1425" s="9">
        <v>346883.2</v>
      </c>
      <c r="AD1425" s="28">
        <f>+'Прил 2 оконч'!E1425-'Приложение №1'!N1425</f>
        <v>0</v>
      </c>
      <c r="AE1425" s="1">
        <f t="shared" ref="AE1425:AE1434" si="259">+(Q1425*9.1+R1425*18.19)*12*30</f>
        <v>2271529946.8800006</v>
      </c>
      <c r="AF1425" s="1">
        <f t="shared" ref="AF1425:AF1434" si="260">+(Q1425*9.1+R1425*18.19)*12*0.85</f>
        <v>64360015.161600009</v>
      </c>
    </row>
    <row r="1426" spans="1:32" ht="15" customHeight="1" x14ac:dyDescent="0.25">
      <c r="A1426" s="5">
        <f t="shared" ref="A1426:B1426" si="261">A1425+1</f>
        <v>1398</v>
      </c>
      <c r="B1426" s="23">
        <f t="shared" si="261"/>
        <v>143</v>
      </c>
      <c r="C1426" s="3" t="s">
        <v>104</v>
      </c>
      <c r="D1426" s="3" t="s">
        <v>1123</v>
      </c>
      <c r="E1426" s="6">
        <v>1964</v>
      </c>
      <c r="F1426" s="6">
        <v>1978</v>
      </c>
      <c r="G1426" s="6" t="s">
        <v>50</v>
      </c>
      <c r="H1426" s="6">
        <v>4</v>
      </c>
      <c r="I1426" s="6">
        <v>4</v>
      </c>
      <c r="J1426" s="29">
        <v>2691.4</v>
      </c>
      <c r="K1426" s="29">
        <v>2495.4</v>
      </c>
      <c r="L1426" s="29">
        <v>0</v>
      </c>
      <c r="M1426" s="7">
        <v>136</v>
      </c>
      <c r="N1426" s="1">
        <f t="shared" si="196"/>
        <v>27187931.989999998</v>
      </c>
      <c r="O1426" s="29"/>
      <c r="P1426" s="1">
        <v>17899814.769200001</v>
      </c>
      <c r="Q1426" s="1"/>
      <c r="R1426" s="1">
        <v>1113186.8208000001</v>
      </c>
      <c r="S1426" s="1">
        <v>8174930.3999999994</v>
      </c>
      <c r="T1426" s="1"/>
      <c r="U1426" s="1">
        <f t="shared" si="198"/>
        <v>10895.220000801473</v>
      </c>
      <c r="V1426" s="1">
        <f t="shared" si="198"/>
        <v>10895.220000801473</v>
      </c>
      <c r="W1426" s="8">
        <v>2021</v>
      </c>
      <c r="X1426" s="107"/>
      <c r="Y1426" s="116">
        <f t="shared" si="257"/>
        <v>8174930.3999999994</v>
      </c>
      <c r="Z1426" s="116">
        <f t="shared" si="258"/>
        <v>231623.02799999999</v>
      </c>
      <c r="AA1426" s="12">
        <f t="shared" si="250"/>
        <v>1113186.8208000001</v>
      </c>
      <c r="AB1426" s="117">
        <f>+R1426+Z1426</f>
        <v>1344809.8488</v>
      </c>
      <c r="AC1426" s="9">
        <v>881563.79280000005</v>
      </c>
      <c r="AD1426" s="28">
        <f>+'Прил 2 оконч'!E1426-'Приложение №1'!N1426</f>
        <v>0</v>
      </c>
      <c r="AE1426" s="1">
        <f t="shared" si="259"/>
        <v>7289592577.3267202</v>
      </c>
      <c r="AF1426" s="1">
        <f t="shared" si="260"/>
        <v>206538456.35759041</v>
      </c>
    </row>
    <row r="1427" spans="1:32" ht="15" customHeight="1" x14ac:dyDescent="0.25">
      <c r="A1427" s="5">
        <f t="shared" ref="A1427:B1427" si="262">A1426+1</f>
        <v>1399</v>
      </c>
      <c r="B1427" s="23">
        <f t="shared" si="262"/>
        <v>144</v>
      </c>
      <c r="C1427" s="3" t="s">
        <v>104</v>
      </c>
      <c r="D1427" s="3" t="s">
        <v>1124</v>
      </c>
      <c r="E1427" s="6">
        <v>1964</v>
      </c>
      <c r="F1427" s="6">
        <v>2013</v>
      </c>
      <c r="G1427" s="6" t="s">
        <v>50</v>
      </c>
      <c r="H1427" s="6">
        <v>4</v>
      </c>
      <c r="I1427" s="6">
        <v>2</v>
      </c>
      <c r="J1427" s="29">
        <v>1305.4000000000001</v>
      </c>
      <c r="K1427" s="29">
        <v>1211.8</v>
      </c>
      <c r="L1427" s="29">
        <v>0</v>
      </c>
      <c r="M1427" s="7">
        <v>58</v>
      </c>
      <c r="N1427" s="1">
        <f t="shared" si="196"/>
        <v>13202827.580000002</v>
      </c>
      <c r="O1427" s="29"/>
      <c r="P1427" s="1">
        <v>8689774.1664000005</v>
      </c>
      <c r="Q1427" s="1"/>
      <c r="R1427" s="1">
        <v>543196.61360000004</v>
      </c>
      <c r="S1427" s="1">
        <v>3969856.8</v>
      </c>
      <c r="T1427" s="1"/>
      <c r="U1427" s="1">
        <f t="shared" si="198"/>
        <v>10895.219986796503</v>
      </c>
      <c r="V1427" s="1">
        <f t="shared" si="198"/>
        <v>10895.219986796503</v>
      </c>
      <c r="W1427" s="8">
        <v>2021</v>
      </c>
      <c r="X1427" s="107"/>
      <c r="Y1427" s="116">
        <f t="shared" si="257"/>
        <v>3969856.8</v>
      </c>
      <c r="Z1427" s="116">
        <f t="shared" si="258"/>
        <v>112479.276</v>
      </c>
      <c r="AA1427" s="12">
        <f t="shared" si="250"/>
        <v>543196.61360000004</v>
      </c>
      <c r="AB1427" s="117">
        <f>+R1427+Z1427</f>
        <v>655675.88959999999</v>
      </c>
      <c r="AC1427" s="9">
        <v>430717.33760000003</v>
      </c>
      <c r="AD1427" s="28">
        <f>+'Прил 2 оконч'!E1427-'Приложение №1'!N1427</f>
        <v>0</v>
      </c>
      <c r="AE1427" s="1">
        <f t="shared" si="259"/>
        <v>3557068704.4982405</v>
      </c>
      <c r="AF1427" s="1">
        <f t="shared" si="260"/>
        <v>100783613.29411681</v>
      </c>
    </row>
    <row r="1428" spans="1:32" ht="15" customHeight="1" x14ac:dyDescent="0.25">
      <c r="A1428" s="5">
        <f t="shared" ref="A1428:B1428" si="263">A1427+1</f>
        <v>1400</v>
      </c>
      <c r="B1428" s="23">
        <f t="shared" si="263"/>
        <v>145</v>
      </c>
      <c r="C1428" s="3" t="s">
        <v>104</v>
      </c>
      <c r="D1428" s="3" t="s">
        <v>1125</v>
      </c>
      <c r="E1428" s="6">
        <v>1964</v>
      </c>
      <c r="F1428" s="6">
        <v>2013</v>
      </c>
      <c r="G1428" s="6" t="s">
        <v>50</v>
      </c>
      <c r="H1428" s="6">
        <v>4</v>
      </c>
      <c r="I1428" s="6">
        <v>2</v>
      </c>
      <c r="J1428" s="29">
        <v>1348</v>
      </c>
      <c r="K1428" s="29">
        <v>1248.7</v>
      </c>
      <c r="L1428" s="29">
        <v>0</v>
      </c>
      <c r="M1428" s="7">
        <v>74</v>
      </c>
      <c r="N1428" s="1">
        <f t="shared" si="196"/>
        <v>13604861.210000001</v>
      </c>
      <c r="O1428" s="29"/>
      <c r="P1428" s="1">
        <v>8942163.842600001</v>
      </c>
      <c r="Q1428" s="1"/>
      <c r="R1428" s="1">
        <v>571956.16740000003</v>
      </c>
      <c r="S1428" s="1">
        <v>4090741.2</v>
      </c>
      <c r="T1428" s="1"/>
      <c r="U1428" s="1">
        <f t="shared" si="198"/>
        <v>10895.219996796668</v>
      </c>
      <c r="V1428" s="1">
        <f t="shared" si="198"/>
        <v>10895.219996796668</v>
      </c>
      <c r="W1428" s="8">
        <v>2021</v>
      </c>
      <c r="X1428" s="107"/>
      <c r="Y1428" s="116">
        <f t="shared" si="257"/>
        <v>4090741.2</v>
      </c>
      <c r="Z1428" s="116">
        <f t="shared" si="258"/>
        <v>115904.334</v>
      </c>
      <c r="AA1428" s="12">
        <f t="shared" si="250"/>
        <v>571956.16740000003</v>
      </c>
      <c r="AB1428" s="117">
        <f>+R1428+Z1428</f>
        <v>687860.50140000007</v>
      </c>
      <c r="AC1428" s="9">
        <v>456051.8334</v>
      </c>
      <c r="AD1428" s="28">
        <f>+'Прил 2 оконч'!E1428-'Приложение №1'!N1428</f>
        <v>0</v>
      </c>
      <c r="AE1428" s="1">
        <f t="shared" si="259"/>
        <v>3745397766.6021609</v>
      </c>
      <c r="AF1428" s="1">
        <f t="shared" si="260"/>
        <v>106119603.38706122</v>
      </c>
    </row>
    <row r="1429" spans="1:32" ht="15" customHeight="1" x14ac:dyDescent="0.25">
      <c r="A1429" s="5">
        <f t="shared" ref="A1429:B1429" si="264">A1428+1</f>
        <v>1401</v>
      </c>
      <c r="B1429" s="23">
        <f t="shared" si="264"/>
        <v>146</v>
      </c>
      <c r="C1429" s="3" t="s">
        <v>104</v>
      </c>
      <c r="D1429" s="3" t="s">
        <v>1127</v>
      </c>
      <c r="E1429" s="6">
        <v>1961</v>
      </c>
      <c r="F1429" s="6">
        <v>2013</v>
      </c>
      <c r="G1429" s="6" t="s">
        <v>50</v>
      </c>
      <c r="H1429" s="6">
        <v>4</v>
      </c>
      <c r="I1429" s="6">
        <v>3</v>
      </c>
      <c r="J1429" s="29">
        <v>2500.4</v>
      </c>
      <c r="K1429" s="29">
        <v>2200.1999999999998</v>
      </c>
      <c r="L1429" s="29">
        <v>0</v>
      </c>
      <c r="M1429" s="7">
        <v>94</v>
      </c>
      <c r="N1429" s="1">
        <f t="shared" si="196"/>
        <v>13067933.899999999</v>
      </c>
      <c r="O1429" s="29"/>
      <c r="P1429" s="1">
        <v>5874806.0499999989</v>
      </c>
      <c r="Q1429" s="1"/>
      <c r="R1429" s="1">
        <v>1337238.8104000001</v>
      </c>
      <c r="S1429" s="1">
        <v>5855889.0395999998</v>
      </c>
      <c r="T1429" s="1"/>
      <c r="U1429" s="1">
        <f t="shared" si="198"/>
        <v>5939.4300063630581</v>
      </c>
      <c r="V1429" s="1">
        <f t="shared" si="198"/>
        <v>5939.4300063630581</v>
      </c>
      <c r="W1429" s="8">
        <v>2021</v>
      </c>
      <c r="X1429" s="107"/>
      <c r="Y1429" s="116">
        <f t="shared" si="257"/>
        <v>7207855.1999999993</v>
      </c>
      <c r="Z1429" s="116">
        <f t="shared" si="258"/>
        <v>204222.56399999995</v>
      </c>
      <c r="AA1429" s="12">
        <f t="shared" si="250"/>
        <v>1337238.8104000001</v>
      </c>
      <c r="AC1429" s="9">
        <v>1133016.2464000001</v>
      </c>
      <c r="AD1429" s="28">
        <f>+'Прил 2 оконч'!E1429-'Приложение №1'!N1429</f>
        <v>0</v>
      </c>
      <c r="AE1429" s="1">
        <f t="shared" si="259"/>
        <v>8756774626.0233612</v>
      </c>
      <c r="AF1429" s="1">
        <f t="shared" si="260"/>
        <v>248108614.40399522</v>
      </c>
    </row>
    <row r="1430" spans="1:32" ht="15" customHeight="1" x14ac:dyDescent="0.25">
      <c r="A1430" s="5">
        <f t="shared" ref="A1430:B1435" si="265">A1429+1</f>
        <v>1402</v>
      </c>
      <c r="B1430" s="23">
        <f t="shared" si="265"/>
        <v>147</v>
      </c>
      <c r="C1430" s="3" t="s">
        <v>104</v>
      </c>
      <c r="D1430" s="3" t="s">
        <v>1128</v>
      </c>
      <c r="E1430" s="6">
        <v>1963</v>
      </c>
      <c r="F1430" s="6">
        <v>2005</v>
      </c>
      <c r="G1430" s="6" t="s">
        <v>50</v>
      </c>
      <c r="H1430" s="6">
        <v>4</v>
      </c>
      <c r="I1430" s="6">
        <v>2</v>
      </c>
      <c r="J1430" s="29">
        <v>1240.4000000000001</v>
      </c>
      <c r="K1430" s="29">
        <v>1129.4000000000001</v>
      </c>
      <c r="L1430" s="29">
        <v>0</v>
      </c>
      <c r="M1430" s="7">
        <v>70</v>
      </c>
      <c r="N1430" s="1">
        <f t="shared" si="196"/>
        <v>12305061.470000001</v>
      </c>
      <c r="O1430" s="29"/>
      <c r="P1430" s="1">
        <v>8029475.7112000007</v>
      </c>
      <c r="Q1430" s="1"/>
      <c r="R1430" s="1">
        <v>575671.35880000005</v>
      </c>
      <c r="S1430" s="1">
        <v>3699914.4000000004</v>
      </c>
      <c r="T1430" s="1"/>
      <c r="U1430" s="1">
        <f t="shared" si="198"/>
        <v>10895.220001770851</v>
      </c>
      <c r="V1430" s="1">
        <f t="shared" si="198"/>
        <v>10895.220001770851</v>
      </c>
      <c r="W1430" s="8">
        <v>2021</v>
      </c>
      <c r="X1430" s="107"/>
      <c r="Y1430" s="116">
        <f t="shared" si="257"/>
        <v>3699914.4000000004</v>
      </c>
      <c r="Z1430" s="116">
        <f t="shared" si="258"/>
        <v>104830.90800000001</v>
      </c>
      <c r="AA1430" s="12">
        <f t="shared" si="250"/>
        <v>575671.35880000005</v>
      </c>
      <c r="AB1430" s="117">
        <f>+R1430+Z1430</f>
        <v>680502.2668000001</v>
      </c>
      <c r="AC1430" s="9">
        <v>470840.45079999999</v>
      </c>
      <c r="AD1430" s="28">
        <f>+'Прил 2 оконч'!E1430-'Приложение №1'!N1430</f>
        <v>0</v>
      </c>
      <c r="AE1430" s="1">
        <f t="shared" si="259"/>
        <v>3769726325.9659209</v>
      </c>
      <c r="AF1430" s="1">
        <f t="shared" si="260"/>
        <v>106808912.56903443</v>
      </c>
    </row>
    <row r="1431" spans="1:32" ht="15" customHeight="1" x14ac:dyDescent="0.25">
      <c r="A1431" s="5">
        <f t="shared" si="265"/>
        <v>1403</v>
      </c>
      <c r="B1431" s="23">
        <f t="shared" si="265"/>
        <v>148</v>
      </c>
      <c r="C1431" s="3" t="s">
        <v>104</v>
      </c>
      <c r="D1431" s="3" t="s">
        <v>1129</v>
      </c>
      <c r="E1431" s="6">
        <v>1965</v>
      </c>
      <c r="F1431" s="6">
        <v>2005</v>
      </c>
      <c r="G1431" s="6" t="s">
        <v>50</v>
      </c>
      <c r="H1431" s="6">
        <v>4</v>
      </c>
      <c r="I1431" s="6">
        <v>4</v>
      </c>
      <c r="J1431" s="29">
        <v>2661.8</v>
      </c>
      <c r="K1431" s="29">
        <v>2431.3000000000002</v>
      </c>
      <c r="L1431" s="29">
        <v>0</v>
      </c>
      <c r="M1431" s="7">
        <v>111</v>
      </c>
      <c r="N1431" s="1">
        <f t="shared" si="196"/>
        <v>26489548.390000001</v>
      </c>
      <c r="O1431" s="29"/>
      <c r="P1431" s="1">
        <v>17349241.6274</v>
      </c>
      <c r="Q1431" s="1"/>
      <c r="R1431" s="1">
        <v>1175367.9626000002</v>
      </c>
      <c r="S1431" s="1">
        <v>7964938.8000000007</v>
      </c>
      <c r="T1431" s="1"/>
      <c r="U1431" s="1">
        <f t="shared" si="198"/>
        <v>10895.22000164521</v>
      </c>
      <c r="V1431" s="1">
        <f t="shared" si="198"/>
        <v>10895.22000164521</v>
      </c>
      <c r="W1431" s="8">
        <v>2021</v>
      </c>
      <c r="X1431" s="107"/>
      <c r="Y1431" s="116">
        <f t="shared" si="257"/>
        <v>7964938.8000000007</v>
      </c>
      <c r="Z1431" s="116">
        <f t="shared" si="258"/>
        <v>225673.266</v>
      </c>
      <c r="AA1431" s="12">
        <f t="shared" si="250"/>
        <v>1175367.9626000002</v>
      </c>
      <c r="AB1431" s="117">
        <f>+R1431+Z1431</f>
        <v>1401041.2286000003</v>
      </c>
      <c r="AC1431" s="9">
        <v>949694.69660000014</v>
      </c>
      <c r="AD1431" s="28">
        <f>+'Прил 2 оконч'!E1431-'Приложение №1'!N1431</f>
        <v>0</v>
      </c>
      <c r="AE1431" s="1">
        <f t="shared" si="259"/>
        <v>7696779566.2898426</v>
      </c>
      <c r="AF1431" s="1">
        <f t="shared" si="260"/>
        <v>218075421.04487887</v>
      </c>
    </row>
    <row r="1432" spans="1:32" ht="15" customHeight="1" x14ac:dyDescent="0.25">
      <c r="A1432" s="5">
        <f t="shared" si="265"/>
        <v>1404</v>
      </c>
      <c r="B1432" s="23">
        <f t="shared" si="265"/>
        <v>149</v>
      </c>
      <c r="C1432" s="3" t="s">
        <v>104</v>
      </c>
      <c r="D1432" s="3" t="s">
        <v>1346</v>
      </c>
      <c r="E1432" s="6">
        <v>1964</v>
      </c>
      <c r="F1432" s="6"/>
      <c r="G1432" s="6" t="s">
        <v>50</v>
      </c>
      <c r="H1432" s="6">
        <v>4</v>
      </c>
      <c r="I1432" s="6">
        <v>4</v>
      </c>
      <c r="J1432" s="29">
        <v>2703.8</v>
      </c>
      <c r="K1432" s="29">
        <v>2510.1999999999998</v>
      </c>
      <c r="L1432" s="29"/>
      <c r="M1432" s="7">
        <v>99</v>
      </c>
      <c r="N1432" s="1">
        <f t="shared" si="196"/>
        <v>3957581.3299999991</v>
      </c>
      <c r="O1432" s="29"/>
      <c r="P1432" s="1">
        <v>1385886.2399999993</v>
      </c>
      <c r="Q1432" s="1"/>
      <c r="R1432" s="1">
        <v>817790.84039999999</v>
      </c>
      <c r="S1432" s="1">
        <v>1753904.2495999997</v>
      </c>
      <c r="T1432" s="1"/>
      <c r="U1432" s="1">
        <f t="shared" si="198"/>
        <v>1576.6000039837461</v>
      </c>
      <c r="V1432" s="1">
        <f t="shared" si="198"/>
        <v>1576.6000039837461</v>
      </c>
      <c r="W1432" s="8">
        <v>2021</v>
      </c>
      <c r="X1432" s="107"/>
      <c r="Y1432" s="116">
        <f t="shared" si="257"/>
        <v>8223415.1999999993</v>
      </c>
      <c r="Z1432" s="116">
        <f t="shared" si="258"/>
        <v>232996.76399999997</v>
      </c>
      <c r="AA1432" s="12">
        <f t="shared" si="250"/>
        <v>817790.84039999999</v>
      </c>
      <c r="AC1432" s="9">
        <v>584794.07640000002</v>
      </c>
      <c r="AD1432" s="28">
        <f>+'Прил 2 оконч'!E1432-'Приложение №1'!N1432</f>
        <v>0</v>
      </c>
      <c r="AE1432" s="1">
        <f t="shared" si="259"/>
        <v>5355221539.2753601</v>
      </c>
      <c r="AF1432" s="1">
        <f t="shared" si="260"/>
        <v>151731276.94613519</v>
      </c>
    </row>
    <row r="1433" spans="1:32" ht="15" customHeight="1" x14ac:dyDescent="0.25">
      <c r="A1433" s="5">
        <f t="shared" si="265"/>
        <v>1405</v>
      </c>
      <c r="B1433" s="23">
        <f t="shared" si="265"/>
        <v>150</v>
      </c>
      <c r="C1433" s="3" t="s">
        <v>104</v>
      </c>
      <c r="D1433" s="3" t="s">
        <v>1347</v>
      </c>
      <c r="E1433" s="6">
        <v>1968</v>
      </c>
      <c r="F1433" s="6"/>
      <c r="G1433" s="6" t="s">
        <v>50</v>
      </c>
      <c r="H1433" s="6">
        <v>4</v>
      </c>
      <c r="I1433" s="6">
        <v>4</v>
      </c>
      <c r="J1433" s="29">
        <v>2626.1</v>
      </c>
      <c r="K1433" s="29">
        <v>2390.4</v>
      </c>
      <c r="L1433" s="29"/>
      <c r="M1433" s="7">
        <v>112</v>
      </c>
      <c r="N1433" s="1">
        <f t="shared" si="196"/>
        <v>9423028.5099999998</v>
      </c>
      <c r="O1433" s="29"/>
      <c r="P1433" s="1">
        <v>4226836.66</v>
      </c>
      <c r="Q1433" s="1"/>
      <c r="R1433" s="1">
        <v>794343.77079999994</v>
      </c>
      <c r="S1433" s="1">
        <v>4401848.0791999996</v>
      </c>
      <c r="T1433" s="1"/>
      <c r="U1433" s="1">
        <f t="shared" si="198"/>
        <v>3942.0299991633196</v>
      </c>
      <c r="V1433" s="1">
        <f t="shared" si="198"/>
        <v>3942.0299991633196</v>
      </c>
      <c r="W1433" s="8">
        <v>2021</v>
      </c>
      <c r="X1433" s="107"/>
      <c r="Y1433" s="116">
        <f t="shared" si="257"/>
        <v>7830950.3999999994</v>
      </c>
      <c r="Z1433" s="116">
        <f t="shared" si="258"/>
        <v>221876.92799999999</v>
      </c>
      <c r="AA1433" s="12">
        <f t="shared" si="250"/>
        <v>794343.77079999994</v>
      </c>
      <c r="AC1433" s="9">
        <v>572466.84279999998</v>
      </c>
      <c r="AD1433" s="28">
        <f>+'Прил 2 оконч'!E1433-'Приложение №1'!N1433</f>
        <v>0</v>
      </c>
      <c r="AE1433" s="1">
        <f t="shared" si="259"/>
        <v>5201680748.7067194</v>
      </c>
      <c r="AF1433" s="1">
        <f t="shared" si="260"/>
        <v>147380954.54669037</v>
      </c>
    </row>
    <row r="1434" spans="1:32" ht="15" customHeight="1" x14ac:dyDescent="0.25">
      <c r="A1434" s="5">
        <f t="shared" si="265"/>
        <v>1406</v>
      </c>
      <c r="B1434" s="23">
        <f t="shared" si="265"/>
        <v>151</v>
      </c>
      <c r="C1434" s="3" t="s">
        <v>104</v>
      </c>
      <c r="D1434" s="3" t="s">
        <v>1348</v>
      </c>
      <c r="E1434" s="6">
        <v>1964</v>
      </c>
      <c r="F1434" s="6"/>
      <c r="G1434" s="6" t="s">
        <v>50</v>
      </c>
      <c r="H1434" s="6">
        <v>4</v>
      </c>
      <c r="I1434" s="6">
        <v>2</v>
      </c>
      <c r="J1434" s="29">
        <v>1355.5</v>
      </c>
      <c r="K1434" s="29">
        <v>1255.9000000000001</v>
      </c>
      <c r="L1434" s="29"/>
      <c r="M1434" s="7">
        <v>62</v>
      </c>
      <c r="N1434" s="1">
        <f t="shared" si="196"/>
        <v>5347157.53</v>
      </c>
      <c r="O1434" s="29"/>
      <c r="P1434" s="1">
        <v>2251771.9500000007</v>
      </c>
      <c r="Q1434" s="1"/>
      <c r="R1434" s="1">
        <v>414182.46179999999</v>
      </c>
      <c r="S1434" s="1">
        <v>2681203.1181999994</v>
      </c>
      <c r="T1434" s="1"/>
      <c r="U1434" s="1">
        <f t="shared" si="198"/>
        <v>4257.6300103511421</v>
      </c>
      <c r="V1434" s="1">
        <f t="shared" si="198"/>
        <v>4257.6300103511421</v>
      </c>
      <c r="W1434" s="8">
        <v>2021</v>
      </c>
      <c r="X1434" s="107"/>
      <c r="Y1434" s="116">
        <f t="shared" si="257"/>
        <v>4114328.4</v>
      </c>
      <c r="Z1434" s="116">
        <f t="shared" si="258"/>
        <v>116572.63799999999</v>
      </c>
      <c r="AA1434" s="12">
        <f t="shared" si="250"/>
        <v>414182.46179999999</v>
      </c>
      <c r="AC1434" s="9">
        <v>297609.82380000001</v>
      </c>
      <c r="AD1434" s="28">
        <f>+'Прил 2 оконч'!E1434-'Приложение №1'!N1434</f>
        <v>0</v>
      </c>
      <c r="AE1434" s="1">
        <f t="shared" si="259"/>
        <v>2712232432.85112</v>
      </c>
      <c r="AF1434" s="1">
        <f t="shared" si="260"/>
        <v>76846585.597448394</v>
      </c>
    </row>
    <row r="1435" spans="1:32" ht="15" customHeight="1" x14ac:dyDescent="0.25">
      <c r="A1435" s="5">
        <f t="shared" si="265"/>
        <v>1407</v>
      </c>
      <c r="B1435" s="23">
        <f t="shared" si="265"/>
        <v>152</v>
      </c>
      <c r="C1435" s="3" t="s">
        <v>104</v>
      </c>
      <c r="D1435" s="3" t="s">
        <v>1130</v>
      </c>
      <c r="E1435" s="6">
        <v>1972</v>
      </c>
      <c r="F1435" s="6">
        <v>1972</v>
      </c>
      <c r="G1435" s="6" t="s">
        <v>65</v>
      </c>
      <c r="H1435" s="6">
        <v>1</v>
      </c>
      <c r="I1435" s="6">
        <v>1</v>
      </c>
      <c r="J1435" s="29">
        <v>147.19999999999999</v>
      </c>
      <c r="K1435" s="29">
        <v>144.4</v>
      </c>
      <c r="L1435" s="29">
        <v>0</v>
      </c>
      <c r="M1435" s="7">
        <v>17</v>
      </c>
      <c r="N1435" s="1">
        <f t="shared" ref="N1435:N1496" si="266">+P1435+Q1435+R1435+S1435</f>
        <v>1876642.61</v>
      </c>
      <c r="O1435" s="29"/>
      <c r="P1435" s="1">
        <v>1711978.8372</v>
      </c>
      <c r="Q1435" s="1"/>
      <c r="R1435" s="1">
        <v>52898.1728</v>
      </c>
      <c r="S1435" s="1">
        <v>111765.6</v>
      </c>
      <c r="T1435" s="29"/>
      <c r="U1435" s="1">
        <f t="shared" si="198"/>
        <v>12996.139958448754</v>
      </c>
      <c r="V1435" s="1">
        <f t="shared" si="198"/>
        <v>12996.139958448754</v>
      </c>
      <c r="W1435" s="8">
        <v>2021</v>
      </c>
      <c r="X1435" s="107"/>
      <c r="Y1435" s="9">
        <f>+(K1435*6.45+L1435*17.73)*12*10</f>
        <v>111765.6</v>
      </c>
      <c r="Z1435" s="9">
        <f>+(K1435*6.45+L1435*17.73)*12*0.85</f>
        <v>9500.0760000000009</v>
      </c>
      <c r="AA1435" s="12">
        <f t="shared" si="250"/>
        <v>52898.1728</v>
      </c>
      <c r="AB1435" s="117">
        <f>+R1435+Z1435</f>
        <v>62398.248800000001</v>
      </c>
      <c r="AC1435" s="9">
        <v>43398.096799999999</v>
      </c>
      <c r="AD1435" s="28">
        <f>+'Прил 2 оконч'!E1435-'Приложение №1'!N1435</f>
        <v>0</v>
      </c>
      <c r="AE1435" s="1">
        <f>+(Q1435*6.45+R1435*17.73)*12*10</f>
        <v>112546152.44928001</v>
      </c>
      <c r="AF1435" s="1">
        <f>+(Q1435*6.45+R1435*17.73)*12*0.85</f>
        <v>9566422.9581888001</v>
      </c>
    </row>
    <row r="1436" spans="1:32" ht="15" customHeight="1" x14ac:dyDescent="0.25">
      <c r="A1436" s="5">
        <f t="shared" ref="A1436:B1436" si="267">A1435+1</f>
        <v>1408</v>
      </c>
      <c r="B1436" s="23">
        <f t="shared" si="267"/>
        <v>153</v>
      </c>
      <c r="C1436" s="3" t="s">
        <v>104</v>
      </c>
      <c r="D1436" s="3" t="s">
        <v>1131</v>
      </c>
      <c r="E1436" s="6">
        <v>1968</v>
      </c>
      <c r="F1436" s="6">
        <v>2013</v>
      </c>
      <c r="G1436" s="6" t="s">
        <v>50</v>
      </c>
      <c r="H1436" s="6">
        <v>4</v>
      </c>
      <c r="I1436" s="6">
        <v>4</v>
      </c>
      <c r="J1436" s="29">
        <v>2683.3</v>
      </c>
      <c r="K1436" s="29">
        <v>2427.5</v>
      </c>
      <c r="L1436" s="29">
        <v>0</v>
      </c>
      <c r="M1436" s="7">
        <v>116</v>
      </c>
      <c r="N1436" s="1">
        <f t="shared" si="266"/>
        <v>26448146.579999998</v>
      </c>
      <c r="O1436" s="29"/>
      <c r="P1436" s="1">
        <v>17431219.305</v>
      </c>
      <c r="Q1436" s="1"/>
      <c r="R1436" s="1">
        <v>1064437.2750000001</v>
      </c>
      <c r="S1436" s="1">
        <v>7952490</v>
      </c>
      <c r="T1436" s="1"/>
      <c r="U1436" s="1">
        <f t="shared" si="198"/>
        <v>10895.220012358393</v>
      </c>
      <c r="V1436" s="1">
        <f t="shared" si="198"/>
        <v>10895.220012358393</v>
      </c>
      <c r="W1436" s="8">
        <v>2021</v>
      </c>
      <c r="X1436" s="107"/>
      <c r="Y1436" s="116">
        <f t="shared" ref="Y1436:Y1442" si="268">+(K1436*9.1+L1436*18.19)*12*30</f>
        <v>7952490</v>
      </c>
      <c r="Z1436" s="116">
        <f t="shared" ref="Z1436:Z1442" si="269">+(K1436*9.1+L1436*18.19)*12*0.85</f>
        <v>225320.55</v>
      </c>
      <c r="AA1436" s="12">
        <f t="shared" si="250"/>
        <v>1064437.2750000001</v>
      </c>
      <c r="AB1436" s="117">
        <f>+R1436+Z1436</f>
        <v>1289757.8250000002</v>
      </c>
      <c r="AC1436" s="9">
        <v>839116.72500000009</v>
      </c>
      <c r="AD1436" s="28">
        <f>+'Прил 2 оконч'!E1436-'Приложение №1'!N1436</f>
        <v>0</v>
      </c>
      <c r="AE1436" s="1">
        <f t="shared" ref="AE1436:AE1442" si="270">+(Q1436*9.1+R1436*18.19)*12*30</f>
        <v>6970361051.6100025</v>
      </c>
      <c r="AF1436" s="1">
        <f t="shared" ref="AF1436:AF1442" si="271">+(Q1436*9.1+R1436*18.19)*12*0.85</f>
        <v>197493563.12895006</v>
      </c>
    </row>
    <row r="1437" spans="1:32" ht="15" customHeight="1" x14ac:dyDescent="0.25">
      <c r="A1437" s="5">
        <f t="shared" ref="A1437:B1437" si="272">A1436+1</f>
        <v>1409</v>
      </c>
      <c r="B1437" s="23">
        <f t="shared" si="272"/>
        <v>154</v>
      </c>
      <c r="C1437" s="3" t="s">
        <v>104</v>
      </c>
      <c r="D1437" s="3" t="s">
        <v>1132</v>
      </c>
      <c r="E1437" s="6">
        <v>1970</v>
      </c>
      <c r="F1437" s="6">
        <v>2013</v>
      </c>
      <c r="G1437" s="6" t="s">
        <v>50</v>
      </c>
      <c r="H1437" s="6">
        <v>4</v>
      </c>
      <c r="I1437" s="6">
        <v>4</v>
      </c>
      <c r="J1437" s="29">
        <v>2722.8</v>
      </c>
      <c r="K1437" s="29">
        <v>2467</v>
      </c>
      <c r="L1437" s="29">
        <v>0</v>
      </c>
      <c r="M1437" s="7">
        <v>146</v>
      </c>
      <c r="N1437" s="1">
        <f t="shared" si="266"/>
        <v>26878507.739999998</v>
      </c>
      <c r="O1437" s="29"/>
      <c r="P1437" s="1">
        <v>17664925.835999999</v>
      </c>
      <c r="Q1437" s="1"/>
      <c r="R1437" s="1">
        <v>1131689.9039999999</v>
      </c>
      <c r="S1437" s="1">
        <v>8081892.0000000009</v>
      </c>
      <c r="T1437" s="1"/>
      <c r="U1437" s="1">
        <f t="shared" si="198"/>
        <v>10895.22</v>
      </c>
      <c r="V1437" s="1">
        <f t="shared" si="198"/>
        <v>10895.22</v>
      </c>
      <c r="W1437" s="8">
        <v>2021</v>
      </c>
      <c r="X1437" s="107"/>
      <c r="Y1437" s="116">
        <f t="shared" si="268"/>
        <v>8081892.0000000009</v>
      </c>
      <c r="Z1437" s="116">
        <f t="shared" si="269"/>
        <v>228986.94</v>
      </c>
      <c r="AA1437" s="12">
        <f t="shared" si="250"/>
        <v>1131689.9039999999</v>
      </c>
      <c r="AB1437" s="117">
        <f>+R1437+Z1437</f>
        <v>1360676.8439999998</v>
      </c>
      <c r="AC1437" s="9">
        <v>902702.96399999992</v>
      </c>
      <c r="AD1437" s="28">
        <f>+'Прил 2 оконч'!E1437-'Приложение №1'!N1437</f>
        <v>0</v>
      </c>
      <c r="AE1437" s="1">
        <f t="shared" si="270"/>
        <v>7410758167.3535995</v>
      </c>
      <c r="AF1437" s="1">
        <f t="shared" si="271"/>
        <v>209971481.40835199</v>
      </c>
    </row>
    <row r="1438" spans="1:32" x14ac:dyDescent="0.25">
      <c r="A1438" s="5">
        <f t="shared" ref="A1438:B1438" si="273">A1437+1</f>
        <v>1410</v>
      </c>
      <c r="B1438" s="23">
        <f t="shared" si="273"/>
        <v>155</v>
      </c>
      <c r="C1438" s="3" t="s">
        <v>104</v>
      </c>
      <c r="D1438" s="3" t="s">
        <v>515</v>
      </c>
      <c r="E1438" s="6">
        <v>1972</v>
      </c>
      <c r="F1438" s="6">
        <v>2013</v>
      </c>
      <c r="G1438" s="6" t="s">
        <v>62</v>
      </c>
      <c r="H1438" s="6">
        <v>4</v>
      </c>
      <c r="I1438" s="6">
        <v>4</v>
      </c>
      <c r="J1438" s="29">
        <v>4795.5600000000004</v>
      </c>
      <c r="K1438" s="29">
        <v>3564.3</v>
      </c>
      <c r="L1438" s="29">
        <v>0</v>
      </c>
      <c r="M1438" s="7">
        <v>159</v>
      </c>
      <c r="N1438" s="27">
        <f>SUM(O1438:T1438)</f>
        <v>9286783.6500000004</v>
      </c>
      <c r="O1438" s="21"/>
      <c r="P1438" s="1">
        <f>+'Прил 2 оконч'!E1438-'Приложение №1'!S1438-'Приложение №1'!R1438-'Приложение №1'!Q1438</f>
        <v>7586000</v>
      </c>
      <c r="Q1438" s="1"/>
      <c r="R1438" s="1"/>
      <c r="S1438" s="1">
        <v>1700783.65</v>
      </c>
      <c r="T1438" s="1"/>
      <c r="U1438" s="1">
        <f t="shared" si="198"/>
        <v>2605.5</v>
      </c>
      <c r="V1438" s="1">
        <f t="shared" si="198"/>
        <v>2605.5</v>
      </c>
      <c r="W1438" s="8">
        <v>2021</v>
      </c>
      <c r="X1438" s="107"/>
      <c r="AD1438" s="28">
        <f>+'Прил 2 оконч'!E1438-'Приложение №1'!N1438</f>
        <v>0</v>
      </c>
    </row>
    <row r="1439" spans="1:32" x14ac:dyDescent="0.25">
      <c r="A1439" s="5">
        <f t="shared" ref="A1439:B1439" si="274">A1438+1</f>
        <v>1411</v>
      </c>
      <c r="B1439" s="23">
        <f t="shared" si="274"/>
        <v>156</v>
      </c>
      <c r="C1439" s="3" t="s">
        <v>104</v>
      </c>
      <c r="D1439" s="3" t="s">
        <v>516</v>
      </c>
      <c r="E1439" s="6">
        <v>1973</v>
      </c>
      <c r="F1439" s="6">
        <v>2013</v>
      </c>
      <c r="G1439" s="6" t="s">
        <v>62</v>
      </c>
      <c r="H1439" s="6">
        <v>4</v>
      </c>
      <c r="I1439" s="6">
        <v>4</v>
      </c>
      <c r="J1439" s="29">
        <v>4678.76</v>
      </c>
      <c r="K1439" s="29">
        <v>3447.5</v>
      </c>
      <c r="L1439" s="29">
        <v>0</v>
      </c>
      <c r="M1439" s="7">
        <v>168</v>
      </c>
      <c r="N1439" s="27">
        <f>SUM(O1439:T1439)</f>
        <v>8982461.25</v>
      </c>
      <c r="O1439" s="21"/>
      <c r="P1439" s="1">
        <v>8982461.25</v>
      </c>
      <c r="Q1439" s="1"/>
      <c r="R1439" s="1"/>
      <c r="S1439" s="1"/>
      <c r="T1439" s="1"/>
      <c r="U1439" s="1">
        <f t="shared" si="198"/>
        <v>2605.5</v>
      </c>
      <c r="V1439" s="1">
        <f t="shared" si="198"/>
        <v>2605.5</v>
      </c>
      <c r="W1439" s="8">
        <v>2021</v>
      </c>
      <c r="X1439" s="107"/>
      <c r="AD1439" s="28">
        <f>+'Прил 2 оконч'!E1439-'Приложение №1'!N1439</f>
        <v>0</v>
      </c>
    </row>
    <row r="1440" spans="1:32" ht="15" customHeight="1" x14ac:dyDescent="0.25">
      <c r="A1440" s="5">
        <f t="shared" ref="A1440:B1440" si="275">A1439+1</f>
        <v>1412</v>
      </c>
      <c r="B1440" s="23">
        <f t="shared" si="275"/>
        <v>157</v>
      </c>
      <c r="C1440" s="3" t="s">
        <v>104</v>
      </c>
      <c r="D1440" s="3" t="s">
        <v>1349</v>
      </c>
      <c r="E1440" s="6">
        <v>1993</v>
      </c>
      <c r="F1440" s="6"/>
      <c r="G1440" s="6" t="s">
        <v>50</v>
      </c>
      <c r="H1440" s="6">
        <v>4</v>
      </c>
      <c r="I1440" s="6">
        <v>3</v>
      </c>
      <c r="J1440" s="29">
        <v>1602.8</v>
      </c>
      <c r="K1440" s="29">
        <v>1494.6</v>
      </c>
      <c r="L1440" s="29"/>
      <c r="M1440" s="7">
        <v>82</v>
      </c>
      <c r="N1440" s="1">
        <f t="shared" si="266"/>
        <v>753637.1</v>
      </c>
      <c r="O1440" s="29"/>
      <c r="P1440" s="1">
        <v>519879.20999999996</v>
      </c>
      <c r="Q1440" s="1"/>
      <c r="R1440" s="1">
        <v>233757.88999999998</v>
      </c>
      <c r="S1440" s="1">
        <v>0</v>
      </c>
      <c r="T1440" s="1"/>
      <c r="U1440" s="1">
        <f t="shared" si="198"/>
        <v>504.23999732369867</v>
      </c>
      <c r="V1440" s="1">
        <f t="shared" si="198"/>
        <v>504.23999732369867</v>
      </c>
      <c r="W1440" s="8">
        <v>2021</v>
      </c>
      <c r="X1440" s="107"/>
      <c r="Y1440" s="116">
        <f t="shared" si="268"/>
        <v>4896309.5999999996</v>
      </c>
      <c r="Z1440" s="116">
        <f t="shared" si="269"/>
        <v>138728.77199999997</v>
      </c>
      <c r="AA1440" s="12">
        <f t="shared" si="250"/>
        <v>372486.66199999995</v>
      </c>
      <c r="AC1440" s="9">
        <v>233757.88999999998</v>
      </c>
      <c r="AD1440" s="28">
        <f>+'Прил 2 оконч'!E1440-'Приложение №1'!N1440</f>
        <v>0</v>
      </c>
      <c r="AE1440" s="1">
        <f t="shared" si="270"/>
        <v>1530740166.8760002</v>
      </c>
      <c r="AF1440" s="1">
        <f t="shared" si="271"/>
        <v>43370971.394820005</v>
      </c>
    </row>
    <row r="1441" spans="1:32" ht="15" customHeight="1" x14ac:dyDescent="0.25">
      <c r="A1441" s="5">
        <f t="shared" ref="A1441:B1441" si="276">A1440+1</f>
        <v>1413</v>
      </c>
      <c r="B1441" s="23">
        <f t="shared" si="276"/>
        <v>158</v>
      </c>
      <c r="C1441" s="3" t="s">
        <v>104</v>
      </c>
      <c r="D1441" s="3" t="s">
        <v>1350</v>
      </c>
      <c r="E1441" s="6">
        <v>1967</v>
      </c>
      <c r="F1441" s="6"/>
      <c r="G1441" s="6" t="s">
        <v>50</v>
      </c>
      <c r="H1441" s="6">
        <v>4</v>
      </c>
      <c r="I1441" s="6">
        <v>4</v>
      </c>
      <c r="J1441" s="29">
        <v>2726.94</v>
      </c>
      <c r="K1441" s="29">
        <v>2374.94</v>
      </c>
      <c r="L1441" s="29"/>
      <c r="M1441" s="7">
        <v>122</v>
      </c>
      <c r="N1441" s="1">
        <f t="shared" si="266"/>
        <v>1197539.7499999998</v>
      </c>
      <c r="O1441" s="29"/>
      <c r="P1441" s="1">
        <v>826095.23999999976</v>
      </c>
      <c r="Q1441" s="1"/>
      <c r="R1441" s="1">
        <v>371444.51</v>
      </c>
      <c r="S1441" s="1">
        <v>0</v>
      </c>
      <c r="T1441" s="1"/>
      <c r="U1441" s="1">
        <f t="shared" si="198"/>
        <v>504.24000185267829</v>
      </c>
      <c r="V1441" s="1">
        <f t="shared" si="198"/>
        <v>504.24000185267829</v>
      </c>
      <c r="W1441" s="8">
        <v>2021</v>
      </c>
      <c r="X1441" s="107"/>
      <c r="Y1441" s="116">
        <f t="shared" si="268"/>
        <v>7780303.4399999995</v>
      </c>
      <c r="Z1441" s="116">
        <f t="shared" si="269"/>
        <v>220441.93079999997</v>
      </c>
      <c r="AA1441" s="12">
        <f t="shared" si="250"/>
        <v>591886.44079999998</v>
      </c>
      <c r="AC1441" s="9">
        <v>371444.51</v>
      </c>
      <c r="AD1441" s="28">
        <f>+'Прил 2 оконч'!E1441-'Приложение №1'!N1441</f>
        <v>0</v>
      </c>
      <c r="AE1441" s="1">
        <f t="shared" si="270"/>
        <v>2432367229.2839999</v>
      </c>
      <c r="AF1441" s="1">
        <f t="shared" si="271"/>
        <v>68917071.496380001</v>
      </c>
    </row>
    <row r="1442" spans="1:32" ht="15" customHeight="1" x14ac:dyDescent="0.25">
      <c r="A1442" s="5">
        <f t="shared" ref="A1442:B1442" si="277">A1441+1</f>
        <v>1414</v>
      </c>
      <c r="B1442" s="23">
        <f t="shared" si="277"/>
        <v>159</v>
      </c>
      <c r="C1442" s="3" t="s">
        <v>104</v>
      </c>
      <c r="D1442" s="3" t="s">
        <v>1351</v>
      </c>
      <c r="E1442" s="6">
        <v>1969</v>
      </c>
      <c r="F1442" s="6"/>
      <c r="G1442" s="6" t="s">
        <v>50</v>
      </c>
      <c r="H1442" s="6">
        <v>4</v>
      </c>
      <c r="I1442" s="6">
        <v>4</v>
      </c>
      <c r="J1442" s="29">
        <v>2585.8000000000002</v>
      </c>
      <c r="K1442" s="29">
        <v>2369.4</v>
      </c>
      <c r="L1442" s="29"/>
      <c r="M1442" s="7">
        <v>127</v>
      </c>
      <c r="N1442" s="1">
        <f t="shared" si="266"/>
        <v>1194746.26</v>
      </c>
      <c r="O1442" s="29"/>
      <c r="P1442" s="1">
        <v>824168.21</v>
      </c>
      <c r="Q1442" s="1"/>
      <c r="R1442" s="1">
        <v>370578.05</v>
      </c>
      <c r="S1442" s="1">
        <v>0</v>
      </c>
      <c r="T1442" s="1"/>
      <c r="U1442" s="1">
        <f t="shared" si="198"/>
        <v>504.24000168819111</v>
      </c>
      <c r="V1442" s="1">
        <f t="shared" si="198"/>
        <v>504.24000168819111</v>
      </c>
      <c r="W1442" s="8">
        <v>2021</v>
      </c>
      <c r="X1442" s="107"/>
      <c r="Y1442" s="116">
        <f t="shared" si="268"/>
        <v>7762154.4000000004</v>
      </c>
      <c r="Z1442" s="116">
        <f t="shared" si="269"/>
        <v>219927.70800000001</v>
      </c>
      <c r="AA1442" s="12">
        <f t="shared" si="250"/>
        <v>590505.75800000003</v>
      </c>
      <c r="AC1442" s="9">
        <v>370578.05</v>
      </c>
      <c r="AD1442" s="28">
        <f>+'Прил 2 оконч'!E1442-'Приложение №1'!N1442</f>
        <v>0</v>
      </c>
      <c r="AE1442" s="1">
        <f t="shared" si="270"/>
        <v>2426693302.6200004</v>
      </c>
      <c r="AF1442" s="1">
        <f t="shared" si="271"/>
        <v>68756310.24090001</v>
      </c>
    </row>
    <row r="1443" spans="1:32" ht="15" customHeight="1" x14ac:dyDescent="0.25">
      <c r="A1443" s="5">
        <f t="shared" ref="A1443:B1443" si="278">A1442+1</f>
        <v>1415</v>
      </c>
      <c r="B1443" s="23">
        <f t="shared" si="278"/>
        <v>160</v>
      </c>
      <c r="C1443" s="3" t="s">
        <v>104</v>
      </c>
      <c r="D1443" s="3" t="s">
        <v>1410</v>
      </c>
      <c r="E1443" s="6">
        <v>1989</v>
      </c>
      <c r="F1443" s="6">
        <v>2012</v>
      </c>
      <c r="G1443" s="6" t="s">
        <v>50</v>
      </c>
      <c r="H1443" s="6">
        <v>9</v>
      </c>
      <c r="I1443" s="6">
        <v>1</v>
      </c>
      <c r="J1443" s="29">
        <v>5704.32</v>
      </c>
      <c r="K1443" s="29">
        <v>3820.15</v>
      </c>
      <c r="L1443" s="29"/>
      <c r="M1443" s="7">
        <v>280</v>
      </c>
      <c r="N1443" s="1">
        <f t="shared" si="266"/>
        <v>4018667.23</v>
      </c>
      <c r="O1443" s="29"/>
      <c r="P1443" s="1">
        <v>0</v>
      </c>
      <c r="Q1443" s="1"/>
      <c r="R1443" s="1">
        <v>2001492.6424</v>
      </c>
      <c r="S1443" s="1">
        <v>2017174.5876</v>
      </c>
      <c r="T1443" s="1"/>
      <c r="U1443" s="1"/>
      <c r="V1443" s="1"/>
      <c r="W1443" s="8">
        <v>2021</v>
      </c>
      <c r="X1443" s="107"/>
      <c r="Y1443" s="9">
        <f>+(K1443*12.08+L1443*20.47)*12*30</f>
        <v>16613068.32</v>
      </c>
      <c r="Z1443" s="9">
        <f>+(K1443*12.08+L1443*20.47)*12*0.85</f>
        <v>470703.60239999997</v>
      </c>
      <c r="AA1443" s="12">
        <f t="shared" si="250"/>
        <v>2001492.6424</v>
      </c>
      <c r="AC1443" s="9">
        <v>1530789.04</v>
      </c>
      <c r="AD1443" s="28">
        <f>+'Прил 2 оконч'!E1443-'Приложение №1'!N1443</f>
        <v>0</v>
      </c>
      <c r="AE1443" s="1">
        <f>+(Q1443*12.08+R1443*20.47)*12*30</f>
        <v>14749399580.374079</v>
      </c>
      <c r="AF1443" s="1">
        <f>+(Q1443*12.08+R1443*20.47)*12*0.85</f>
        <v>417899654.77726555</v>
      </c>
    </row>
    <row r="1444" spans="1:32" ht="15" customHeight="1" x14ac:dyDescent="0.25">
      <c r="A1444" s="5">
        <f t="shared" ref="A1444:B1444" si="279">A1443+1</f>
        <v>1416</v>
      </c>
      <c r="B1444" s="23">
        <f t="shared" si="279"/>
        <v>161</v>
      </c>
      <c r="C1444" s="3" t="s">
        <v>104</v>
      </c>
      <c r="D1444" s="3" t="s">
        <v>1133</v>
      </c>
      <c r="E1444" s="6">
        <v>1974</v>
      </c>
      <c r="F1444" s="6">
        <v>1974</v>
      </c>
      <c r="G1444" s="6" t="s">
        <v>65</v>
      </c>
      <c r="H1444" s="6">
        <v>2</v>
      </c>
      <c r="I1444" s="6">
        <v>2</v>
      </c>
      <c r="J1444" s="29">
        <v>557.20000000000005</v>
      </c>
      <c r="K1444" s="29">
        <v>513.20000000000005</v>
      </c>
      <c r="L1444" s="29">
        <v>0</v>
      </c>
      <c r="M1444" s="7">
        <v>24</v>
      </c>
      <c r="N1444" s="1">
        <f t="shared" si="266"/>
        <v>2460522</v>
      </c>
      <c r="O1444" s="29"/>
      <c r="P1444" s="1">
        <v>1929728.9616</v>
      </c>
      <c r="Q1444" s="1"/>
      <c r="R1444" s="1">
        <v>133576.2384</v>
      </c>
      <c r="S1444" s="1">
        <v>397216.80000000005</v>
      </c>
      <c r="T1444" s="29"/>
      <c r="U1444" s="1">
        <f t="shared" si="198"/>
        <v>4794.4699922057671</v>
      </c>
      <c r="V1444" s="1">
        <f t="shared" si="198"/>
        <v>4794.4699922057671</v>
      </c>
      <c r="W1444" s="8">
        <v>2021</v>
      </c>
      <c r="X1444" s="107"/>
      <c r="Y1444" s="9">
        <f>+(K1444*6.45+L1444*17.73)*12*10</f>
        <v>397216.80000000005</v>
      </c>
      <c r="Z1444" s="9">
        <f>+(K1444*6.45+L1444*17.73)*12*0.85</f>
        <v>33763.428000000007</v>
      </c>
      <c r="AA1444" s="12">
        <f t="shared" si="250"/>
        <v>133576.2384</v>
      </c>
      <c r="AB1444" s="117">
        <f>+R1444+Z1444</f>
        <v>167339.66640000002</v>
      </c>
      <c r="AC1444" s="9">
        <v>99812.810400000002</v>
      </c>
      <c r="AD1444" s="28">
        <f>+'Прил 2 оконч'!E1444-'Приложение №1'!N1444</f>
        <v>0</v>
      </c>
      <c r="AE1444" s="1">
        <f>+(Q1444*6.45+R1444*17.73)*12*10</f>
        <v>284196804.81984001</v>
      </c>
      <c r="AF1444" s="1">
        <f>+(Q1444*6.45+R1444*17.73)*12*0.85</f>
        <v>24156728.409686401</v>
      </c>
    </row>
    <row r="1445" spans="1:32" ht="15" customHeight="1" x14ac:dyDescent="0.25">
      <c r="A1445" s="5">
        <f t="shared" ref="A1445:B1445" si="280">A1444+1</f>
        <v>1417</v>
      </c>
      <c r="B1445" s="23">
        <f t="shared" si="280"/>
        <v>162</v>
      </c>
      <c r="C1445" s="3" t="s">
        <v>104</v>
      </c>
      <c r="D1445" s="3" t="s">
        <v>1134</v>
      </c>
      <c r="E1445" s="6">
        <v>1965</v>
      </c>
      <c r="F1445" s="6">
        <v>1965</v>
      </c>
      <c r="G1445" s="6" t="s">
        <v>65</v>
      </c>
      <c r="H1445" s="6">
        <v>2</v>
      </c>
      <c r="I1445" s="6">
        <v>2</v>
      </c>
      <c r="J1445" s="29">
        <v>600.9</v>
      </c>
      <c r="K1445" s="29">
        <v>486.9</v>
      </c>
      <c r="L1445" s="29">
        <v>0</v>
      </c>
      <c r="M1445" s="7">
        <v>64</v>
      </c>
      <c r="N1445" s="1">
        <f t="shared" si="266"/>
        <v>2519006.36</v>
      </c>
      <c r="O1445" s="29"/>
      <c r="P1445" s="1">
        <v>1986602.4871999999</v>
      </c>
      <c r="Q1445" s="1"/>
      <c r="R1445" s="1">
        <v>155543.27279999998</v>
      </c>
      <c r="S1445" s="1">
        <v>376860.6</v>
      </c>
      <c r="T1445" s="29"/>
      <c r="U1445" s="1">
        <f t="shared" si="198"/>
        <v>5173.5599917847603</v>
      </c>
      <c r="V1445" s="1">
        <f t="shared" si="198"/>
        <v>5173.5599917847603</v>
      </c>
      <c r="W1445" s="8">
        <v>2021</v>
      </c>
      <c r="X1445" s="107"/>
      <c r="Y1445" s="9">
        <f>+(K1445*6.45+L1445*17.73)*12*10</f>
        <v>376860.6</v>
      </c>
      <c r="Z1445" s="9">
        <f>+(K1445*6.45+L1445*17.73)*12*0.85</f>
        <v>32033.150999999998</v>
      </c>
      <c r="AA1445" s="12">
        <f t="shared" si="250"/>
        <v>155543.27279999998</v>
      </c>
      <c r="AB1445" s="117">
        <f>+R1445+Z1445</f>
        <v>187576.42379999999</v>
      </c>
      <c r="AC1445" s="9">
        <v>123510.12179999999</v>
      </c>
      <c r="AD1445" s="28">
        <f>+'Прил 2 оконч'!E1445-'Приложение №1'!N1445</f>
        <v>0</v>
      </c>
      <c r="AE1445" s="1">
        <f>+(Q1445*6.45+R1445*17.73)*12*10</f>
        <v>330933867.20928001</v>
      </c>
      <c r="AF1445" s="1">
        <f>+(Q1445*6.45+R1445*17.73)*12*0.85</f>
        <v>28129378.712788798</v>
      </c>
    </row>
    <row r="1446" spans="1:32" ht="15" customHeight="1" x14ac:dyDescent="0.25">
      <c r="A1446" s="5">
        <f t="shared" ref="A1446:B1446" si="281">A1445+1</f>
        <v>1418</v>
      </c>
      <c r="B1446" s="23">
        <f t="shared" si="281"/>
        <v>163</v>
      </c>
      <c r="C1446" s="3" t="s">
        <v>104</v>
      </c>
      <c r="D1446" s="3" t="s">
        <v>887</v>
      </c>
      <c r="E1446" s="6">
        <v>1993</v>
      </c>
      <c r="F1446" s="6">
        <v>2013</v>
      </c>
      <c r="G1446" s="6" t="s">
        <v>50</v>
      </c>
      <c r="H1446" s="6">
        <v>5</v>
      </c>
      <c r="I1446" s="6">
        <v>2</v>
      </c>
      <c r="J1446" s="29">
        <v>2382.6999999999998</v>
      </c>
      <c r="K1446" s="29">
        <v>2207</v>
      </c>
      <c r="L1446" s="29">
        <v>0</v>
      </c>
      <c r="M1446" s="7">
        <v>103</v>
      </c>
      <c r="N1446" s="1">
        <f t="shared" si="266"/>
        <v>1112857.68</v>
      </c>
      <c r="O1446" s="29"/>
      <c r="P1446" s="1">
        <v>767679.26</v>
      </c>
      <c r="Q1446" s="1"/>
      <c r="R1446" s="1">
        <v>345178.42</v>
      </c>
      <c r="S1446" s="1">
        <v>0</v>
      </c>
      <c r="T1446" s="1"/>
      <c r="U1446" s="1">
        <f t="shared" si="198"/>
        <v>504.23999999999995</v>
      </c>
      <c r="V1446" s="1">
        <f t="shared" si="198"/>
        <v>504.23999999999995</v>
      </c>
      <c r="W1446" s="8">
        <v>2021</v>
      </c>
      <c r="X1446" s="107"/>
      <c r="Y1446" s="116">
        <f>+(K1446*9.1+L1446*18.19)*12*30</f>
        <v>7230132.0000000009</v>
      </c>
      <c r="Z1446" s="116">
        <f>+(K1446*9.1+L1446*18.19)*12*0.85</f>
        <v>204853.74000000002</v>
      </c>
      <c r="AA1446" s="12">
        <f t="shared" si="250"/>
        <v>382918.91399999999</v>
      </c>
      <c r="AC1446" s="9">
        <v>178065.174</v>
      </c>
      <c r="AD1446" s="28">
        <f>+'Прил 2 оконч'!E1446-'Приложение №1'!N1446</f>
        <v>0</v>
      </c>
      <c r="AE1446" s="1">
        <f>+(Q1446*9.1+R1446*18.19)*12*30</f>
        <v>2260366365.5279999</v>
      </c>
      <c r="AF1446" s="1">
        <f>+(Q1446*9.1+R1446*18.19)*12*0.85</f>
        <v>64043713.689959995</v>
      </c>
    </row>
    <row r="1447" spans="1:32" ht="15" customHeight="1" x14ac:dyDescent="0.25">
      <c r="A1447" s="5">
        <f t="shared" ref="A1447:B1447" si="282">A1446+1</f>
        <v>1419</v>
      </c>
      <c r="B1447" s="23">
        <f t="shared" si="282"/>
        <v>164</v>
      </c>
      <c r="C1447" s="3" t="s">
        <v>104</v>
      </c>
      <c r="D1447" s="3" t="s">
        <v>1135</v>
      </c>
      <c r="E1447" s="6">
        <v>1965</v>
      </c>
      <c r="F1447" s="6">
        <v>1965</v>
      </c>
      <c r="G1447" s="6" t="s">
        <v>65</v>
      </c>
      <c r="H1447" s="6">
        <v>2</v>
      </c>
      <c r="I1447" s="6">
        <v>2</v>
      </c>
      <c r="J1447" s="29">
        <v>549.70000000000005</v>
      </c>
      <c r="K1447" s="29">
        <v>501.8</v>
      </c>
      <c r="L1447" s="29">
        <v>0</v>
      </c>
      <c r="M1447" s="7">
        <v>33</v>
      </c>
      <c r="N1447" s="1">
        <f t="shared" si="266"/>
        <v>7324784.6400000015</v>
      </c>
      <c r="O1447" s="29"/>
      <c r="P1447" s="1">
        <v>6803992.7584000016</v>
      </c>
      <c r="Q1447" s="1"/>
      <c r="R1447" s="1">
        <v>132398.68160000001</v>
      </c>
      <c r="S1447" s="1">
        <v>388393.2</v>
      </c>
      <c r="T1447" s="29"/>
      <c r="U1447" s="1">
        <f t="shared" si="198"/>
        <v>14597.020007971307</v>
      </c>
      <c r="V1447" s="1">
        <f t="shared" si="198"/>
        <v>14597.020007971307</v>
      </c>
      <c r="W1447" s="8">
        <v>2021</v>
      </c>
      <c r="X1447" s="107"/>
      <c r="Y1447" s="9">
        <f>+(K1447*6.45+L1447*17.73)*12*10</f>
        <v>388393.2</v>
      </c>
      <c r="Z1447" s="9">
        <f>+(K1447*6.45+L1447*17.73)*12*0.85</f>
        <v>33013.421999999999</v>
      </c>
      <c r="AA1447" s="12">
        <f t="shared" si="250"/>
        <v>132398.68160000001</v>
      </c>
      <c r="AB1447" s="117">
        <f>+R1447+Z1447</f>
        <v>165412.1036</v>
      </c>
      <c r="AC1447" s="9">
        <v>99385.259600000005</v>
      </c>
      <c r="AD1447" s="28">
        <f>+'Прил 2 оконч'!E1447-'Приложение №1'!N1447</f>
        <v>0</v>
      </c>
      <c r="AE1447" s="1">
        <f>+(Q1447*6.45+R1447*17.73)*12*10</f>
        <v>281691434.97215998</v>
      </c>
      <c r="AF1447" s="1">
        <f>+(Q1447*6.45+R1447*17.73)*12*0.85</f>
        <v>23943771.9726336</v>
      </c>
    </row>
    <row r="1448" spans="1:32" ht="15" customHeight="1" x14ac:dyDescent="0.25">
      <c r="A1448" s="5">
        <f t="shared" ref="A1448:B1448" si="283">A1447+1</f>
        <v>1420</v>
      </c>
      <c r="B1448" s="23">
        <f t="shared" si="283"/>
        <v>165</v>
      </c>
      <c r="C1448" s="3" t="s">
        <v>104</v>
      </c>
      <c r="D1448" s="3" t="s">
        <v>1352</v>
      </c>
      <c r="E1448" s="6">
        <v>1965</v>
      </c>
      <c r="F1448" s="6">
        <v>1965</v>
      </c>
      <c r="G1448" s="6" t="s">
        <v>50</v>
      </c>
      <c r="H1448" s="6">
        <v>3</v>
      </c>
      <c r="I1448" s="6">
        <v>2</v>
      </c>
      <c r="J1448" s="29">
        <v>1050.44</v>
      </c>
      <c r="K1448" s="29">
        <v>960.84</v>
      </c>
      <c r="L1448" s="29"/>
      <c r="M1448" s="7">
        <v>84</v>
      </c>
      <c r="N1448" s="1">
        <f t="shared" si="266"/>
        <v>572718.29000000015</v>
      </c>
      <c r="O1448" s="29"/>
      <c r="P1448" s="1">
        <v>326874.39000000013</v>
      </c>
      <c r="Q1448" s="1"/>
      <c r="R1448" s="1">
        <v>166707.66168000002</v>
      </c>
      <c r="S1448" s="1">
        <v>79136.238319999975</v>
      </c>
      <c r="T1448" s="1"/>
      <c r="U1448" s="1">
        <f t="shared" si="198"/>
        <v>596.05999958369773</v>
      </c>
      <c r="V1448" s="1">
        <f t="shared" si="198"/>
        <v>596.05999958369773</v>
      </c>
      <c r="W1448" s="8">
        <v>2021</v>
      </c>
      <c r="X1448" s="107"/>
      <c r="Y1448" s="116">
        <f>+(K1448*9.1+L1448*18.19)*12*30</f>
        <v>3147711.84</v>
      </c>
      <c r="Z1448" s="116">
        <f>+(K1448*9.1+L1448*18.19)*12*0.85</f>
        <v>89185.168799999999</v>
      </c>
      <c r="AA1448" s="12">
        <f t="shared" si="250"/>
        <v>166707.66168000002</v>
      </c>
      <c r="AC1448" s="9">
        <v>77522.492880000005</v>
      </c>
      <c r="AD1448" s="28">
        <f>+'Прил 2 оконч'!E1448-'Приложение №1'!N1448</f>
        <v>0</v>
      </c>
      <c r="AE1448" s="1">
        <f>+(Q1448*9.1+R1448*18.19)*12*30</f>
        <v>1091668451.7453122</v>
      </c>
      <c r="AF1448" s="1">
        <f>+(Q1448*9.1+R1448*18.19)*12*0.85</f>
        <v>30930606.132783841</v>
      </c>
    </row>
    <row r="1449" spans="1:32" ht="15" customHeight="1" x14ac:dyDescent="0.25">
      <c r="A1449" s="5">
        <f t="shared" ref="A1449:B1449" si="284">A1448+1</f>
        <v>1421</v>
      </c>
      <c r="B1449" s="23">
        <f t="shared" si="284"/>
        <v>166</v>
      </c>
      <c r="C1449" s="3" t="s">
        <v>1411</v>
      </c>
      <c r="D1449" s="3" t="s">
        <v>890</v>
      </c>
      <c r="E1449" s="6">
        <v>1994</v>
      </c>
      <c r="F1449" s="6">
        <v>2010</v>
      </c>
      <c r="G1449" s="6" t="s">
        <v>62</v>
      </c>
      <c r="H1449" s="6">
        <v>9</v>
      </c>
      <c r="I1449" s="6">
        <v>3</v>
      </c>
      <c r="J1449" s="29">
        <v>7464.84</v>
      </c>
      <c r="K1449" s="29">
        <v>7052.44</v>
      </c>
      <c r="L1449" s="29">
        <v>0</v>
      </c>
      <c r="M1449" s="7">
        <v>251</v>
      </c>
      <c r="N1449" s="1">
        <f t="shared" si="266"/>
        <v>2807646.8900000006</v>
      </c>
      <c r="O1449" s="29"/>
      <c r="P1449" s="1">
        <v>1982062.0300000007</v>
      </c>
      <c r="Q1449" s="1"/>
      <c r="R1449" s="1">
        <v>825584.86</v>
      </c>
      <c r="S1449" s="1"/>
      <c r="T1449" s="29"/>
      <c r="U1449" s="1">
        <f t="shared" si="198"/>
        <v>398.11000022687193</v>
      </c>
      <c r="V1449" s="1">
        <f t="shared" si="198"/>
        <v>398.11000022687193</v>
      </c>
      <c r="W1449" s="8">
        <v>2021</v>
      </c>
      <c r="X1449" s="107"/>
      <c r="Y1449" s="9">
        <f>+(K1449*12.08+L1449*20.47)*12*30</f>
        <v>30669651.072000001</v>
      </c>
      <c r="Z1449" s="9">
        <f>+(K1449*12.08+L1449*20.47)*12*0.85</f>
        <v>868973.44704</v>
      </c>
      <c r="AA1449" s="12">
        <f t="shared" si="250"/>
        <v>1487105.70704</v>
      </c>
      <c r="AB1449" s="117">
        <f>+R1449+Z1449</f>
        <v>1694558.3070399999</v>
      </c>
      <c r="AC1449" s="9">
        <v>618132.26</v>
      </c>
      <c r="AD1449" s="28">
        <f>+'Прил 2 оконч'!E1449-'Приложение №1'!N1449</f>
        <v>0</v>
      </c>
      <c r="AE1449" s="1">
        <f>+(Q1449*12.08+R1449*20.47)*12*30</f>
        <v>6083899950.3120003</v>
      </c>
      <c r="AF1449" s="1">
        <f>+(Q1449*12.08+R1449*20.47)*12*0.85</f>
        <v>172377165.25883999</v>
      </c>
    </row>
    <row r="1450" spans="1:32" ht="15" customHeight="1" x14ac:dyDescent="0.25">
      <c r="A1450" s="5">
        <f t="shared" ref="A1450:B1450" si="285">A1449+1</f>
        <v>1422</v>
      </c>
      <c r="B1450" s="23">
        <f t="shared" si="285"/>
        <v>167</v>
      </c>
      <c r="C1450" s="3" t="s">
        <v>104</v>
      </c>
      <c r="D1450" s="3" t="s">
        <v>1136</v>
      </c>
      <c r="E1450" s="6">
        <v>1966</v>
      </c>
      <c r="F1450" s="6">
        <v>2013</v>
      </c>
      <c r="G1450" s="6" t="s">
        <v>50</v>
      </c>
      <c r="H1450" s="6">
        <v>4</v>
      </c>
      <c r="I1450" s="6">
        <v>6</v>
      </c>
      <c r="J1450" s="29">
        <v>2829.5</v>
      </c>
      <c r="K1450" s="29">
        <v>2540.3000000000002</v>
      </c>
      <c r="L1450" s="29">
        <v>0</v>
      </c>
      <c r="M1450" s="7">
        <v>144</v>
      </c>
      <c r="N1450" s="1">
        <f t="shared" si="266"/>
        <v>15087934.029999999</v>
      </c>
      <c r="O1450" s="29"/>
      <c r="P1450" s="1">
        <v>6782915.0899999989</v>
      </c>
      <c r="Q1450" s="1"/>
      <c r="R1450" s="1">
        <v>1208126.2005999999</v>
      </c>
      <c r="S1450" s="1">
        <v>7096892.7394000003</v>
      </c>
      <c r="T1450" s="1"/>
      <c r="U1450" s="1">
        <f t="shared" si="198"/>
        <v>5939.4300003936532</v>
      </c>
      <c r="V1450" s="1">
        <f t="shared" si="198"/>
        <v>5939.4300003936532</v>
      </c>
      <c r="W1450" s="8">
        <v>2021</v>
      </c>
      <c r="X1450" s="107"/>
      <c r="Y1450" s="116">
        <f t="shared" ref="Y1450:Y1457" si="286">+(K1450*9.1+L1450*18.19)*12*30</f>
        <v>8322022.8000000007</v>
      </c>
      <c r="Z1450" s="116">
        <f t="shared" ref="Z1450:Z1457" si="287">+(K1450*9.1+L1450*18.19)*12*0.85</f>
        <v>235790.64600000001</v>
      </c>
      <c r="AA1450" s="12">
        <f t="shared" si="250"/>
        <v>1208126.2005999999</v>
      </c>
      <c r="AB1450" s="117">
        <f>+R1450+Z1450</f>
        <v>1443916.8465999998</v>
      </c>
      <c r="AC1450" s="9">
        <v>972335.55459999992</v>
      </c>
      <c r="AD1450" s="28">
        <f>+'Прил 2 оконч'!E1450-'Приложение №1'!N1450</f>
        <v>0</v>
      </c>
      <c r="AE1450" s="1">
        <f t="shared" ref="AE1450:AE1457" si="288">+(Q1450*9.1+R1450*18.19)*12*30</f>
        <v>7911293612.0090399</v>
      </c>
      <c r="AF1450" s="1">
        <f t="shared" ref="AF1450:AF1457" si="289">+(Q1450*9.1+R1450*18.19)*12*0.85</f>
        <v>224153319.00692278</v>
      </c>
    </row>
    <row r="1451" spans="1:32" x14ac:dyDescent="0.25">
      <c r="A1451" s="5">
        <f t="shared" ref="A1451:B1451" si="290">A1450+1</f>
        <v>1423</v>
      </c>
      <c r="B1451" s="23">
        <f t="shared" si="290"/>
        <v>168</v>
      </c>
      <c r="C1451" s="3" t="s">
        <v>104</v>
      </c>
      <c r="D1451" s="3" t="s">
        <v>531</v>
      </c>
      <c r="E1451" s="6">
        <v>1976</v>
      </c>
      <c r="F1451" s="6">
        <v>2013</v>
      </c>
      <c r="G1451" s="6" t="s">
        <v>62</v>
      </c>
      <c r="H1451" s="6">
        <v>4</v>
      </c>
      <c r="I1451" s="6">
        <v>6</v>
      </c>
      <c r="J1451" s="29">
        <v>6512.4</v>
      </c>
      <c r="K1451" s="29">
        <v>5062.3999999999996</v>
      </c>
      <c r="L1451" s="29">
        <v>0</v>
      </c>
      <c r="M1451" s="7">
        <v>192</v>
      </c>
      <c r="N1451" s="1">
        <f t="shared" si="266"/>
        <v>19783707.32</v>
      </c>
      <c r="O1451" s="21"/>
      <c r="P1451" s="1">
        <v>12800402.71600469</v>
      </c>
      <c r="Q1451" s="1"/>
      <c r="R1451" s="1">
        <v>344145.05000000005</v>
      </c>
      <c r="S1451" s="1">
        <v>6639159.5539953094</v>
      </c>
      <c r="T1451" s="1"/>
      <c r="U1451" s="1">
        <v>4409.6263185033558</v>
      </c>
      <c r="V1451" s="1">
        <v>4409.6263185033558</v>
      </c>
      <c r="W1451" s="8">
        <v>2021</v>
      </c>
      <c r="X1451" s="107"/>
      <c r="Y1451" s="116">
        <f t="shared" si="286"/>
        <v>16584422.399999999</v>
      </c>
      <c r="Z1451" s="116">
        <f t="shared" si="287"/>
        <v>469891.96799999994</v>
      </c>
      <c r="AA1451" s="12">
        <f>+AC1451+Z1451-R691</f>
        <v>657486.95799999987</v>
      </c>
      <c r="AC1451" s="9">
        <v>187594.99</v>
      </c>
      <c r="AD1451" s="28">
        <f>+K1451*9.1*12*30-S680-S227-S89</f>
        <v>13002250.469999999</v>
      </c>
      <c r="AE1451" s="1">
        <f t="shared" si="288"/>
        <v>2253599445.420001</v>
      </c>
      <c r="AF1451" s="1">
        <f t="shared" si="289"/>
        <v>63851984.286900021</v>
      </c>
    </row>
    <row r="1452" spans="1:32" x14ac:dyDescent="0.25">
      <c r="A1452" s="5">
        <f t="shared" ref="A1452:B1452" si="291">A1451+1</f>
        <v>1424</v>
      </c>
      <c r="B1452" s="23">
        <f t="shared" si="291"/>
        <v>169</v>
      </c>
      <c r="C1452" s="3" t="s">
        <v>104</v>
      </c>
      <c r="D1452" s="3" t="s">
        <v>166</v>
      </c>
      <c r="E1452" s="6">
        <v>1968</v>
      </c>
      <c r="F1452" s="6">
        <v>2013</v>
      </c>
      <c r="G1452" s="6" t="s">
        <v>50</v>
      </c>
      <c r="H1452" s="6">
        <v>5</v>
      </c>
      <c r="I1452" s="6">
        <v>5</v>
      </c>
      <c r="J1452" s="29">
        <v>2769.2</v>
      </c>
      <c r="K1452" s="29">
        <v>2524.8000000000002</v>
      </c>
      <c r="L1452" s="29">
        <v>0</v>
      </c>
      <c r="M1452" s="7">
        <v>128</v>
      </c>
      <c r="N1452" s="27">
        <f>SUM(O1452:T1452)</f>
        <v>4135773.88</v>
      </c>
      <c r="O1452" s="21"/>
      <c r="P1452" s="1">
        <v>3054149.5639000004</v>
      </c>
      <c r="Q1452" s="1"/>
      <c r="R1452" s="28"/>
      <c r="S1452" s="1">
        <v>1081624.3160999995</v>
      </c>
      <c r="T1452" s="1"/>
      <c r="U1452" s="1">
        <f>$N1452/($K1452+$L1452)</f>
        <v>1638.059996831432</v>
      </c>
      <c r="V1452" s="1">
        <f>$N1452/($K1452+$L1452)</f>
        <v>1638.059996831432</v>
      </c>
      <c r="W1452" s="8">
        <v>2021</v>
      </c>
      <c r="X1452" s="107"/>
      <c r="AD1452" s="28">
        <f>+K1452*9.1*12*30-S428</f>
        <v>507057.19610000029</v>
      </c>
    </row>
    <row r="1453" spans="1:32" ht="15" customHeight="1" x14ac:dyDescent="0.25">
      <c r="A1453" s="5">
        <f t="shared" ref="A1453:B1453" si="292">A1452+1</f>
        <v>1425</v>
      </c>
      <c r="B1453" s="23">
        <f t="shared" si="292"/>
        <v>170</v>
      </c>
      <c r="C1453" s="3" t="s">
        <v>104</v>
      </c>
      <c r="D1453" s="3" t="s">
        <v>532</v>
      </c>
      <c r="E1453" s="6">
        <v>1976</v>
      </c>
      <c r="F1453" s="6">
        <v>2013</v>
      </c>
      <c r="G1453" s="6" t="s">
        <v>50</v>
      </c>
      <c r="H1453" s="6">
        <v>4</v>
      </c>
      <c r="I1453" s="6">
        <v>4</v>
      </c>
      <c r="J1453" s="29">
        <v>2850.8</v>
      </c>
      <c r="K1453" s="29">
        <v>2595</v>
      </c>
      <c r="L1453" s="29">
        <v>0</v>
      </c>
      <c r="M1453" s="7">
        <v>135</v>
      </c>
      <c r="N1453" s="1">
        <f t="shared" si="266"/>
        <v>6957272.8499999996</v>
      </c>
      <c r="O1453" s="21"/>
      <c r="P1453" s="1">
        <v>4503308.6400000006</v>
      </c>
      <c r="Q1453" s="1"/>
      <c r="R1453" s="1">
        <v>328952.56</v>
      </c>
      <c r="S1453" s="1">
        <v>2125011.6499999994</v>
      </c>
      <c r="T1453" s="1"/>
      <c r="U1453" s="1">
        <f>$N1453/($K1453+$L1453)</f>
        <v>2681.0299999999997</v>
      </c>
      <c r="V1453" s="1">
        <f>$N1453/($K1453+$L1453)</f>
        <v>2681.0299999999997</v>
      </c>
      <c r="W1453" s="8">
        <v>2021</v>
      </c>
      <c r="X1453" s="107"/>
      <c r="Y1453" s="116">
        <f t="shared" si="286"/>
        <v>8501220</v>
      </c>
      <c r="Z1453" s="116">
        <f t="shared" si="287"/>
        <v>240867.9</v>
      </c>
      <c r="AA1453" s="12">
        <f>+AC1453+Z1453-R692</f>
        <v>328952.56</v>
      </c>
      <c r="AB1453" s="117">
        <f>+R1453+Z1453</f>
        <v>569820.46</v>
      </c>
      <c r="AC1453" s="9">
        <v>88084.66</v>
      </c>
      <c r="AD1453" s="28">
        <f>+'Прил 2 оконч'!E1453-'Приложение №1'!N1453</f>
        <v>0</v>
      </c>
      <c r="AE1453" s="1">
        <f t="shared" si="288"/>
        <v>2154112943.9040003</v>
      </c>
      <c r="AF1453" s="1">
        <f t="shared" si="289"/>
        <v>61033200.077280015</v>
      </c>
    </row>
    <row r="1454" spans="1:32" ht="15" customHeight="1" x14ac:dyDescent="0.25">
      <c r="A1454" s="5">
        <f t="shared" ref="A1454:B1454" si="293">A1453+1</f>
        <v>1426</v>
      </c>
      <c r="B1454" s="23">
        <f t="shared" si="293"/>
        <v>171</v>
      </c>
      <c r="C1454" s="3" t="s">
        <v>104</v>
      </c>
      <c r="D1454" s="3" t="s">
        <v>1137</v>
      </c>
      <c r="E1454" s="6">
        <v>1974</v>
      </c>
      <c r="F1454" s="6">
        <v>2013</v>
      </c>
      <c r="G1454" s="6" t="s">
        <v>62</v>
      </c>
      <c r="H1454" s="6">
        <v>4</v>
      </c>
      <c r="I1454" s="6">
        <v>6</v>
      </c>
      <c r="J1454" s="29">
        <v>5678.2</v>
      </c>
      <c r="K1454" s="29">
        <v>4939.1000000000004</v>
      </c>
      <c r="L1454" s="29">
        <v>0</v>
      </c>
      <c r="M1454" s="7">
        <v>205</v>
      </c>
      <c r="N1454" s="1">
        <f t="shared" si="266"/>
        <v>16666252.090000002</v>
      </c>
      <c r="O1454" s="29"/>
      <c r="P1454" s="1">
        <v>11324509.940000001</v>
      </c>
      <c r="Q1454" s="1"/>
      <c r="R1454" s="1">
        <v>2282494.8482000004</v>
      </c>
      <c r="S1454" s="1">
        <v>3059247.3017999991</v>
      </c>
      <c r="T1454" s="1"/>
      <c r="U1454" s="1">
        <f t="shared" ref="U1454:V1520" si="294">$N1454/($K1454+$L1454)</f>
        <v>3374.3500010123303</v>
      </c>
      <c r="V1454" s="1">
        <f t="shared" si="294"/>
        <v>3374.3500010123303</v>
      </c>
      <c r="W1454" s="8">
        <v>2021</v>
      </c>
      <c r="X1454" s="107"/>
      <c r="Y1454" s="116">
        <f t="shared" si="286"/>
        <v>16180491.600000003</v>
      </c>
      <c r="Z1454" s="116">
        <f t="shared" si="287"/>
        <v>458447.26200000005</v>
      </c>
      <c r="AA1454" s="12">
        <f>+AC1454+Z1454</f>
        <v>2282494.8482000004</v>
      </c>
      <c r="AC1454" s="9">
        <v>1824047.5862000003</v>
      </c>
      <c r="AD1454" s="28">
        <f>+'Прил 2 оконч'!E1454-'Приложение №1'!N1454</f>
        <v>0</v>
      </c>
      <c r="AE1454" s="1">
        <f t="shared" si="288"/>
        <v>14946689263.952883</v>
      </c>
      <c r="AF1454" s="1">
        <f t="shared" si="289"/>
        <v>423489529.14533168</v>
      </c>
    </row>
    <row r="1455" spans="1:32" ht="15" customHeight="1" x14ac:dyDescent="0.25">
      <c r="A1455" s="5">
        <f t="shared" ref="A1455:B1455" si="295">A1454+1</f>
        <v>1427</v>
      </c>
      <c r="B1455" s="23">
        <f t="shared" si="295"/>
        <v>172</v>
      </c>
      <c r="C1455" s="3" t="s">
        <v>104</v>
      </c>
      <c r="D1455" s="3" t="s">
        <v>1138</v>
      </c>
      <c r="E1455" s="6">
        <v>1974</v>
      </c>
      <c r="F1455" s="6">
        <v>2013</v>
      </c>
      <c r="G1455" s="6" t="s">
        <v>62</v>
      </c>
      <c r="H1455" s="6">
        <v>4</v>
      </c>
      <c r="I1455" s="6">
        <v>6</v>
      </c>
      <c r="J1455" s="29">
        <v>5563.5</v>
      </c>
      <c r="K1455" s="29">
        <v>4825.7</v>
      </c>
      <c r="L1455" s="29">
        <v>0</v>
      </c>
      <c r="M1455" s="7">
        <v>202</v>
      </c>
      <c r="N1455" s="1">
        <f t="shared" si="266"/>
        <v>16283600.800000001</v>
      </c>
      <c r="O1455" s="29"/>
      <c r="P1455" s="1">
        <v>11064503.170000002</v>
      </c>
      <c r="Q1455" s="1"/>
      <c r="R1455" s="1">
        <v>2346545.2214000002</v>
      </c>
      <c r="S1455" s="1">
        <v>2872552.4085999997</v>
      </c>
      <c r="T1455" s="1"/>
      <c r="U1455" s="1">
        <f t="shared" si="294"/>
        <v>3374.3500010361195</v>
      </c>
      <c r="V1455" s="1">
        <f t="shared" si="294"/>
        <v>3374.3500010361195</v>
      </c>
      <c r="W1455" s="8">
        <v>2021</v>
      </c>
      <c r="X1455" s="107"/>
      <c r="Y1455" s="116">
        <f t="shared" si="286"/>
        <v>15808993.199999999</v>
      </c>
      <c r="Z1455" s="116">
        <f t="shared" si="287"/>
        <v>447921.47399999993</v>
      </c>
      <c r="AA1455" s="12">
        <f>+AC1455+Z1455</f>
        <v>2346545.2214000002</v>
      </c>
      <c r="AC1455" s="9">
        <v>1898623.7474</v>
      </c>
      <c r="AD1455" s="28">
        <f>+'Прил 2 оконч'!E1455-'Приложение №1'!N1455</f>
        <v>0</v>
      </c>
      <c r="AE1455" s="1">
        <f t="shared" si="288"/>
        <v>15366116727.815763</v>
      </c>
      <c r="AF1455" s="1">
        <f t="shared" si="289"/>
        <v>435373307.2881133</v>
      </c>
    </row>
    <row r="1456" spans="1:32" ht="15" customHeight="1" x14ac:dyDescent="0.25">
      <c r="A1456" s="5">
        <f t="shared" ref="A1456:B1456" si="296">A1455+1</f>
        <v>1428</v>
      </c>
      <c r="B1456" s="23">
        <f t="shared" si="296"/>
        <v>173</v>
      </c>
      <c r="C1456" s="3" t="s">
        <v>104</v>
      </c>
      <c r="D1456" s="3" t="s">
        <v>544</v>
      </c>
      <c r="E1456" s="6">
        <v>1994</v>
      </c>
      <c r="F1456" s="6">
        <v>2012</v>
      </c>
      <c r="G1456" s="6" t="s">
        <v>50</v>
      </c>
      <c r="H1456" s="6">
        <v>5</v>
      </c>
      <c r="I1456" s="6">
        <v>4</v>
      </c>
      <c r="J1456" s="29">
        <v>3361.6</v>
      </c>
      <c r="K1456" s="29">
        <v>3048.1</v>
      </c>
      <c r="L1456" s="29">
        <v>0</v>
      </c>
      <c r="M1456" s="7">
        <v>127</v>
      </c>
      <c r="N1456" s="1">
        <f t="shared" si="266"/>
        <v>1536973.94</v>
      </c>
      <c r="O1456" s="29"/>
      <c r="P1456" s="1">
        <v>1060246.0999999999</v>
      </c>
      <c r="Q1456" s="1"/>
      <c r="R1456" s="1"/>
      <c r="S1456" s="1">
        <v>476727.84</v>
      </c>
      <c r="T1456" s="1"/>
      <c r="U1456" s="1">
        <f t="shared" si="294"/>
        <v>504.2399986877071</v>
      </c>
      <c r="V1456" s="1">
        <f t="shared" si="294"/>
        <v>504.2399986877071</v>
      </c>
      <c r="W1456" s="8">
        <v>2021</v>
      </c>
      <c r="X1456" s="107"/>
      <c r="Y1456" s="116">
        <f t="shared" si="286"/>
        <v>9985575.6000000015</v>
      </c>
      <c r="Z1456" s="116">
        <f t="shared" si="287"/>
        <v>282924.64199999999</v>
      </c>
      <c r="AA1456" s="12">
        <f>+AC1456+Z1456-R704</f>
        <v>-540470.228</v>
      </c>
      <c r="AC1456" s="9">
        <v>245926.80419999998</v>
      </c>
      <c r="AD1456" s="28">
        <f>+'Прил 2 оконч'!E1456-'Приложение №1'!N1456</f>
        <v>0</v>
      </c>
      <c r="AE1456" s="1">
        <f t="shared" si="288"/>
        <v>0</v>
      </c>
      <c r="AF1456" s="1">
        <f t="shared" si="289"/>
        <v>0</v>
      </c>
    </row>
    <row r="1457" spans="1:32" ht="15" customHeight="1" x14ac:dyDescent="0.25">
      <c r="A1457" s="5">
        <f t="shared" ref="A1457:B1457" si="297">A1456+1</f>
        <v>1429</v>
      </c>
      <c r="B1457" s="23">
        <f t="shared" si="297"/>
        <v>174</v>
      </c>
      <c r="C1457" s="3" t="s">
        <v>104</v>
      </c>
      <c r="D1457" s="3" t="s">
        <v>550</v>
      </c>
      <c r="E1457" s="6">
        <v>1975</v>
      </c>
      <c r="F1457" s="6">
        <v>2013</v>
      </c>
      <c r="G1457" s="6" t="s">
        <v>62</v>
      </c>
      <c r="H1457" s="6">
        <v>4</v>
      </c>
      <c r="I1457" s="6">
        <v>6</v>
      </c>
      <c r="J1457" s="29">
        <v>5753.3</v>
      </c>
      <c r="K1457" s="29">
        <v>5020.1000000000004</v>
      </c>
      <c r="L1457" s="29">
        <v>0</v>
      </c>
      <c r="M1457" s="7">
        <v>216</v>
      </c>
      <c r="N1457" s="1">
        <f t="shared" si="266"/>
        <v>9411231.6699999999</v>
      </c>
      <c r="O1457" s="21"/>
      <c r="P1457" s="1">
        <v>2201275.1399999997</v>
      </c>
      <c r="Q1457" s="1"/>
      <c r="R1457" s="1">
        <v>619146.55200000003</v>
      </c>
      <c r="S1457" s="1">
        <v>6590809.9780000001</v>
      </c>
      <c r="T1457" s="1"/>
      <c r="U1457" s="1">
        <f t="shared" si="294"/>
        <v>1874.7099998008007</v>
      </c>
      <c r="V1457" s="1">
        <f t="shared" si="294"/>
        <v>1874.7099998008007</v>
      </c>
      <c r="W1457" s="8">
        <v>2021</v>
      </c>
      <c r="X1457" s="107"/>
      <c r="Y1457" s="116">
        <f t="shared" si="286"/>
        <v>16445847.600000001</v>
      </c>
      <c r="Z1457" s="116">
        <f t="shared" si="287"/>
        <v>465965.68200000003</v>
      </c>
      <c r="AA1457" s="12">
        <f>+AC1457+Z1457</f>
        <v>619146.55200000003</v>
      </c>
      <c r="AC1457" s="9">
        <v>153180.87</v>
      </c>
      <c r="AD1457" s="28">
        <f>+'Прил 2 оконч'!E1457-'Приложение №1'!N1457</f>
        <v>0</v>
      </c>
      <c r="AE1457" s="1">
        <f t="shared" si="288"/>
        <v>4054419281.1167998</v>
      </c>
      <c r="AF1457" s="1">
        <f t="shared" si="289"/>
        <v>114875212.96497598</v>
      </c>
    </row>
    <row r="1458" spans="1:32" ht="15" customHeight="1" x14ac:dyDescent="0.25">
      <c r="A1458" s="5">
        <f t="shared" ref="A1458:B1458" si="298">A1457+1</f>
        <v>1430</v>
      </c>
      <c r="B1458" s="23">
        <f t="shared" si="298"/>
        <v>175</v>
      </c>
      <c r="C1458" s="3" t="s">
        <v>104</v>
      </c>
      <c r="D1458" s="3" t="s">
        <v>901</v>
      </c>
      <c r="E1458" s="6">
        <v>1972</v>
      </c>
      <c r="F1458" s="6">
        <v>1972</v>
      </c>
      <c r="G1458" s="6" t="s">
        <v>65</v>
      </c>
      <c r="H1458" s="6">
        <v>2</v>
      </c>
      <c r="I1458" s="6">
        <v>1</v>
      </c>
      <c r="J1458" s="29">
        <v>812.3</v>
      </c>
      <c r="K1458" s="29">
        <v>762.1</v>
      </c>
      <c r="L1458" s="29">
        <v>0</v>
      </c>
      <c r="M1458" s="7">
        <v>47</v>
      </c>
      <c r="N1458" s="1">
        <f t="shared" si="266"/>
        <v>5938572.7999999998</v>
      </c>
      <c r="O1458" s="29"/>
      <c r="P1458" s="1">
        <v>5861753.1237999992</v>
      </c>
      <c r="Q1458" s="1"/>
      <c r="R1458" s="1"/>
      <c r="S1458" s="1">
        <v>76819.676200000686</v>
      </c>
      <c r="T1458" s="29"/>
      <c r="U1458" s="1">
        <f t="shared" si="294"/>
        <v>7792.3800026243271</v>
      </c>
      <c r="V1458" s="1">
        <f t="shared" si="294"/>
        <v>7792.3800026243271</v>
      </c>
      <c r="W1458" s="8">
        <v>2021</v>
      </c>
      <c r="X1458" s="107"/>
      <c r="Y1458" s="9">
        <f>+(K1458*6.45+L1458*17.73)*12*10</f>
        <v>589865.4</v>
      </c>
      <c r="Z1458" s="9">
        <f>+(K1458*6.45+L1458*17.73)*12*0.85</f>
        <v>50138.559000000001</v>
      </c>
      <c r="AA1458" s="12">
        <f>+AC1458+Z1458-R1084</f>
        <v>-96218.881000000008</v>
      </c>
      <c r="AB1458" s="117">
        <f t="shared" ref="AB1458:AB1480" si="299">+R1458+Z1458</f>
        <v>50138.559000000001</v>
      </c>
      <c r="AC1458" s="9">
        <v>43608.886200000001</v>
      </c>
      <c r="AD1458" s="28">
        <f>+'Прил 2 оконч'!E1458-'Приложение №1'!N1458</f>
        <v>0</v>
      </c>
      <c r="AE1458" s="1">
        <f>+(Q1458*6.45+R1458*17.73)*12*10</f>
        <v>0</v>
      </c>
      <c r="AF1458" s="1">
        <f>+(Q1458*6.45+R1458*17.73)*12*0.85</f>
        <v>0</v>
      </c>
    </row>
    <row r="1459" spans="1:32" ht="15" customHeight="1" x14ac:dyDescent="0.25">
      <c r="A1459" s="5">
        <f t="shared" ref="A1459:B1470" si="300">A1458+1</f>
        <v>1431</v>
      </c>
      <c r="B1459" s="23">
        <f t="shared" si="300"/>
        <v>176</v>
      </c>
      <c r="C1459" s="3" t="s">
        <v>54</v>
      </c>
      <c r="D1459" s="3" t="s">
        <v>1140</v>
      </c>
      <c r="E1459" s="6">
        <v>1979</v>
      </c>
      <c r="F1459" s="6">
        <v>1979</v>
      </c>
      <c r="G1459" s="6" t="s">
        <v>50</v>
      </c>
      <c r="H1459" s="6">
        <v>4</v>
      </c>
      <c r="I1459" s="6">
        <v>6</v>
      </c>
      <c r="J1459" s="29">
        <v>3879.4</v>
      </c>
      <c r="K1459" s="29">
        <v>3505.8</v>
      </c>
      <c r="L1459" s="29">
        <v>0</v>
      </c>
      <c r="M1459" s="7">
        <v>203</v>
      </c>
      <c r="N1459" s="1">
        <f t="shared" si="266"/>
        <v>20822453.68</v>
      </c>
      <c r="O1459" s="29"/>
      <c r="P1459" s="1">
        <v>9360919.4597700853</v>
      </c>
      <c r="Q1459" s="1"/>
      <c r="R1459" s="1">
        <v>1675719.4116</v>
      </c>
      <c r="S1459" s="1">
        <v>9785814.8086299151</v>
      </c>
      <c r="T1459" s="1"/>
      <c r="U1459" s="1">
        <f t="shared" si="294"/>
        <v>5939.4299960066173</v>
      </c>
      <c r="V1459" s="1">
        <f t="shared" si="294"/>
        <v>5939.4299960066173</v>
      </c>
      <c r="W1459" s="8">
        <v>2021</v>
      </c>
      <c r="X1459" s="107"/>
      <c r="Y1459" s="116">
        <f>+(K1459*9.1+L1459*18.19)*12*30</f>
        <v>11485000.799999999</v>
      </c>
      <c r="Z1459" s="116">
        <f>+(K1459*9.1+L1459*18.19)*12*0.85</f>
        <v>325408.35599999997</v>
      </c>
      <c r="AA1459" s="12">
        <f>+AC1459+Z1459</f>
        <v>1675719.4116</v>
      </c>
      <c r="AB1459" s="117">
        <f t="shared" si="299"/>
        <v>2001127.7675999999</v>
      </c>
      <c r="AC1459" s="9">
        <v>1350311.0556000001</v>
      </c>
      <c r="AD1459" s="28">
        <f>+'Прил 2 оконч'!E1459-'Приложение №1'!N1459</f>
        <v>0</v>
      </c>
      <c r="AE1459" s="1">
        <f>+(Q1459*9.1+R1459*18.19)*12*30</f>
        <v>10973280994.921442</v>
      </c>
      <c r="AF1459" s="1">
        <f>+(Q1459*9.1+R1459*18.19)*12*0.85</f>
        <v>310909628.18944085</v>
      </c>
    </row>
    <row r="1460" spans="1:32" ht="15" customHeight="1" x14ac:dyDescent="0.25">
      <c r="A1460" s="5">
        <f t="shared" si="300"/>
        <v>1432</v>
      </c>
      <c r="B1460" s="23">
        <f t="shared" si="300"/>
        <v>177</v>
      </c>
      <c r="C1460" s="3" t="s">
        <v>54</v>
      </c>
      <c r="D1460" s="3" t="s">
        <v>903</v>
      </c>
      <c r="E1460" s="6">
        <v>1979</v>
      </c>
      <c r="F1460" s="6">
        <v>1979</v>
      </c>
      <c r="G1460" s="6" t="s">
        <v>50</v>
      </c>
      <c r="H1460" s="6">
        <v>4</v>
      </c>
      <c r="I1460" s="6">
        <v>6</v>
      </c>
      <c r="J1460" s="29">
        <v>3867.8</v>
      </c>
      <c r="K1460" s="29">
        <v>3538.3</v>
      </c>
      <c r="L1460" s="29">
        <v>0</v>
      </c>
      <c r="M1460" s="7">
        <v>193</v>
      </c>
      <c r="N1460" s="1">
        <f t="shared" si="266"/>
        <v>36672038.07</v>
      </c>
      <c r="O1460" s="29"/>
      <c r="P1460" s="1">
        <v>35125504.509400003</v>
      </c>
      <c r="Q1460" s="1"/>
      <c r="R1460" s="1"/>
      <c r="S1460" s="1">
        <v>1546533.5605999995</v>
      </c>
      <c r="T1460" s="1"/>
      <c r="U1460" s="1">
        <f t="shared" si="294"/>
        <v>10364.309999152134</v>
      </c>
      <c r="V1460" s="1">
        <f t="shared" si="294"/>
        <v>10364.309999152134</v>
      </c>
      <c r="W1460" s="8">
        <v>2021</v>
      </c>
      <c r="X1460" s="107"/>
      <c r="Y1460" s="116">
        <f>+(K1460*9.1+L1460*18.19)*12*30</f>
        <v>11591470.799999999</v>
      </c>
      <c r="Z1460" s="116">
        <f>+(K1460*9.1+L1460*18.19)*12*0.85</f>
        <v>328425.00599999999</v>
      </c>
      <c r="AA1460" s="12">
        <f>+AC1460+Z1460-R1086</f>
        <v>-711147.20400000003</v>
      </c>
      <c r="AB1460" s="117">
        <f t="shared" si="299"/>
        <v>328425.00599999999</v>
      </c>
      <c r="AC1460" s="9">
        <v>285477.12059999997</v>
      </c>
      <c r="AD1460" s="28">
        <f>+'Прил 2 оконч'!E1460-'Приложение №1'!N1460</f>
        <v>0</v>
      </c>
      <c r="AE1460" s="1">
        <f>+(Q1460*9.1+R1460*18.19)*12*30</f>
        <v>0</v>
      </c>
      <c r="AF1460" s="1">
        <f>+(Q1460*9.1+R1460*18.19)*12*0.85</f>
        <v>0</v>
      </c>
    </row>
    <row r="1461" spans="1:32" ht="15" customHeight="1" x14ac:dyDescent="0.25">
      <c r="A1461" s="5">
        <f t="shared" si="300"/>
        <v>1433</v>
      </c>
      <c r="B1461" s="23">
        <f t="shared" si="300"/>
        <v>178</v>
      </c>
      <c r="C1461" s="3" t="s">
        <v>179</v>
      </c>
      <c r="D1461" s="3" t="s">
        <v>556</v>
      </c>
      <c r="E1461" s="6">
        <v>1981</v>
      </c>
      <c r="F1461" s="6">
        <v>1986</v>
      </c>
      <c r="G1461" s="6" t="s">
        <v>65</v>
      </c>
      <c r="H1461" s="6">
        <v>2</v>
      </c>
      <c r="I1461" s="6">
        <v>2</v>
      </c>
      <c r="J1461" s="29">
        <v>535</v>
      </c>
      <c r="K1461" s="29">
        <v>494.6</v>
      </c>
      <c r="L1461" s="29">
        <v>0</v>
      </c>
      <c r="M1461" s="7">
        <v>29</v>
      </c>
      <c r="N1461" s="1">
        <f t="shared" si="266"/>
        <v>3489848.14</v>
      </c>
      <c r="O1461" s="29"/>
      <c r="P1461" s="1">
        <v>3439992.4588000001</v>
      </c>
      <c r="Q1461" s="1"/>
      <c r="R1461" s="1"/>
      <c r="S1461" s="1">
        <v>49855.681199999875</v>
      </c>
      <c r="T1461" s="29"/>
      <c r="U1461" s="1">
        <f t="shared" si="294"/>
        <v>7055.9</v>
      </c>
      <c r="V1461" s="1">
        <f t="shared" si="294"/>
        <v>7055.9</v>
      </c>
      <c r="W1461" s="8">
        <v>2021</v>
      </c>
      <c r="X1461" s="107"/>
      <c r="Y1461" s="9">
        <f t="shared" ref="Y1461:Y1476" si="301">+(K1461*6.45+L1461*17.73)*12*10</f>
        <v>382820.4</v>
      </c>
      <c r="Z1461" s="9">
        <f t="shared" ref="Z1461:Z1476" si="302">+(K1461*6.45+L1461*17.73)*12*0.85</f>
        <v>32539.734</v>
      </c>
      <c r="AA1461" s="12">
        <f>+AC1461+Z1461-R1089-R713</f>
        <v>-100130.4572</v>
      </c>
      <c r="AB1461" s="117">
        <f t="shared" si="299"/>
        <v>32539.734</v>
      </c>
      <c r="AC1461" s="9">
        <v>28302.001199999999</v>
      </c>
      <c r="AD1461" s="28">
        <f>+'Прил 2 оконч'!E1461-'Приложение №1'!N1461</f>
        <v>0</v>
      </c>
      <c r="AE1461" s="1">
        <f t="shared" ref="AE1461:AE1476" si="303">+(Q1461*6.45+R1461*17.73)*12*10</f>
        <v>0</v>
      </c>
      <c r="AF1461" s="1">
        <f t="shared" ref="AF1461:AF1476" si="304">+(Q1461*6.45+R1461*17.73)*12*0.85</f>
        <v>0</v>
      </c>
    </row>
    <row r="1462" spans="1:32" ht="15" customHeight="1" x14ac:dyDescent="0.25">
      <c r="A1462" s="5">
        <f t="shared" si="300"/>
        <v>1434</v>
      </c>
      <c r="B1462" s="23">
        <f t="shared" si="300"/>
        <v>179</v>
      </c>
      <c r="C1462" s="3" t="s">
        <v>179</v>
      </c>
      <c r="D1462" s="3" t="s">
        <v>557</v>
      </c>
      <c r="E1462" s="6">
        <v>1980</v>
      </c>
      <c r="F1462" s="6">
        <v>1986</v>
      </c>
      <c r="G1462" s="6" t="s">
        <v>65</v>
      </c>
      <c r="H1462" s="6">
        <v>2</v>
      </c>
      <c r="I1462" s="6">
        <v>1</v>
      </c>
      <c r="J1462" s="29">
        <v>666.4</v>
      </c>
      <c r="K1462" s="29">
        <v>634</v>
      </c>
      <c r="L1462" s="29">
        <v>0</v>
      </c>
      <c r="M1462" s="7">
        <v>29</v>
      </c>
      <c r="N1462" s="1">
        <f t="shared" si="266"/>
        <v>4473440.5999999996</v>
      </c>
      <c r="O1462" s="29"/>
      <c r="P1462" s="1">
        <v>4409533.4019999979</v>
      </c>
      <c r="Q1462" s="1"/>
      <c r="R1462" s="1"/>
      <c r="S1462" s="1">
        <v>63907.198000001314</v>
      </c>
      <c r="T1462" s="29"/>
      <c r="U1462" s="1">
        <f t="shared" si="294"/>
        <v>7055.9</v>
      </c>
      <c r="V1462" s="1">
        <f t="shared" si="294"/>
        <v>7055.9</v>
      </c>
      <c r="W1462" s="8">
        <v>2021</v>
      </c>
      <c r="X1462" s="107"/>
      <c r="Y1462" s="9">
        <f t="shared" si="301"/>
        <v>490716.00000000006</v>
      </c>
      <c r="Z1462" s="9">
        <f t="shared" si="302"/>
        <v>41710.86</v>
      </c>
      <c r="AA1462" s="12">
        <f>+AC1462+Z1462-R714</f>
        <v>-75995.729999999981</v>
      </c>
      <c r="AB1462" s="117">
        <f t="shared" si="299"/>
        <v>41710.86</v>
      </c>
      <c r="AC1462" s="9">
        <v>36278.748</v>
      </c>
      <c r="AD1462" s="28">
        <f>+'Прил 2 оконч'!E1462-'Приложение №1'!N1462</f>
        <v>0</v>
      </c>
      <c r="AE1462" s="1">
        <f t="shared" si="303"/>
        <v>0</v>
      </c>
      <c r="AF1462" s="1">
        <f t="shared" si="304"/>
        <v>0</v>
      </c>
    </row>
    <row r="1463" spans="1:32" ht="15" customHeight="1" x14ac:dyDescent="0.25">
      <c r="A1463" s="5">
        <f t="shared" si="300"/>
        <v>1435</v>
      </c>
      <c r="B1463" s="23">
        <f t="shared" si="300"/>
        <v>180</v>
      </c>
      <c r="C1463" s="3" t="s">
        <v>179</v>
      </c>
      <c r="D1463" s="3" t="s">
        <v>558</v>
      </c>
      <c r="E1463" s="6">
        <v>1980</v>
      </c>
      <c r="F1463" s="6">
        <v>1986</v>
      </c>
      <c r="G1463" s="6" t="s">
        <v>65</v>
      </c>
      <c r="H1463" s="6">
        <v>2</v>
      </c>
      <c r="I1463" s="6">
        <v>2</v>
      </c>
      <c r="J1463" s="29">
        <v>318.60000000000002</v>
      </c>
      <c r="K1463" s="29">
        <v>292.60000000000002</v>
      </c>
      <c r="L1463" s="29">
        <v>0</v>
      </c>
      <c r="M1463" s="7">
        <v>5</v>
      </c>
      <c r="N1463" s="1">
        <f t="shared" si="266"/>
        <v>2064556.34</v>
      </c>
      <c r="O1463" s="29"/>
      <c r="P1463" s="1">
        <v>2035062.2628000001</v>
      </c>
      <c r="Q1463" s="1"/>
      <c r="R1463" s="1"/>
      <c r="S1463" s="1">
        <v>29494.077200000029</v>
      </c>
      <c r="T1463" s="29"/>
      <c r="U1463" s="1">
        <f t="shared" si="294"/>
        <v>7055.9</v>
      </c>
      <c r="V1463" s="1">
        <f t="shared" si="294"/>
        <v>7055.9</v>
      </c>
      <c r="W1463" s="8">
        <v>2021</v>
      </c>
      <c r="X1463" s="107"/>
      <c r="Y1463" s="9">
        <f t="shared" si="301"/>
        <v>226472.40000000002</v>
      </c>
      <c r="Z1463" s="9">
        <f t="shared" si="302"/>
        <v>19250.154000000002</v>
      </c>
      <c r="AA1463" s="12">
        <f>+AC1463+Z1463-R715</f>
        <v>-34304.116000000002</v>
      </c>
      <c r="AB1463" s="117">
        <f t="shared" si="299"/>
        <v>19250.154000000002</v>
      </c>
      <c r="AC1463" s="9">
        <v>16743.157200000001</v>
      </c>
      <c r="AD1463" s="28">
        <f>+'Прил 2 оконч'!E1463-'Приложение №1'!N1463</f>
        <v>0</v>
      </c>
      <c r="AE1463" s="1">
        <f t="shared" si="303"/>
        <v>0</v>
      </c>
      <c r="AF1463" s="1">
        <f t="shared" si="304"/>
        <v>0</v>
      </c>
    </row>
    <row r="1464" spans="1:32" ht="15" customHeight="1" x14ac:dyDescent="0.25">
      <c r="A1464" s="5">
        <f t="shared" si="300"/>
        <v>1436</v>
      </c>
      <c r="B1464" s="23">
        <f t="shared" si="300"/>
        <v>181</v>
      </c>
      <c r="C1464" s="3" t="s">
        <v>179</v>
      </c>
      <c r="D1464" s="3" t="s">
        <v>559</v>
      </c>
      <c r="E1464" s="6">
        <v>1981</v>
      </c>
      <c r="F1464" s="6">
        <v>1986</v>
      </c>
      <c r="G1464" s="6" t="s">
        <v>65</v>
      </c>
      <c r="H1464" s="6">
        <v>2</v>
      </c>
      <c r="I1464" s="6">
        <v>1</v>
      </c>
      <c r="J1464" s="29">
        <v>365.2</v>
      </c>
      <c r="K1464" s="29">
        <v>339.2</v>
      </c>
      <c r="L1464" s="29">
        <v>0</v>
      </c>
      <c r="M1464" s="7">
        <v>4</v>
      </c>
      <c r="N1464" s="1">
        <f t="shared" si="266"/>
        <v>2393361.2799999998</v>
      </c>
      <c r="O1464" s="29"/>
      <c r="P1464" s="1">
        <v>2359169.9175999998</v>
      </c>
      <c r="Q1464" s="1"/>
      <c r="R1464" s="1"/>
      <c r="S1464" s="1">
        <v>34191.362400000042</v>
      </c>
      <c r="T1464" s="29"/>
      <c r="U1464" s="1">
        <f t="shared" si="294"/>
        <v>7055.9</v>
      </c>
      <c r="V1464" s="1">
        <f t="shared" si="294"/>
        <v>7055.9</v>
      </c>
      <c r="W1464" s="8">
        <v>2021</v>
      </c>
      <c r="X1464" s="107"/>
      <c r="Y1464" s="9">
        <f t="shared" si="301"/>
        <v>262540.80000000005</v>
      </c>
      <c r="Z1464" s="9">
        <f t="shared" si="302"/>
        <v>22315.968000000001</v>
      </c>
      <c r="AA1464" s="12">
        <f>+AC1464+Z1464-R716</f>
        <v>-48810.141999999993</v>
      </c>
      <c r="AB1464" s="117">
        <f t="shared" si="299"/>
        <v>22315.968000000001</v>
      </c>
      <c r="AC1464" s="9">
        <v>19409.702399999998</v>
      </c>
      <c r="AD1464" s="28">
        <f>+'Прил 2 оконч'!E1464-'Приложение №1'!N1464</f>
        <v>0</v>
      </c>
      <c r="AE1464" s="1">
        <f t="shared" si="303"/>
        <v>0</v>
      </c>
      <c r="AF1464" s="1">
        <f t="shared" si="304"/>
        <v>0</v>
      </c>
    </row>
    <row r="1465" spans="1:32" ht="15" customHeight="1" x14ac:dyDescent="0.25">
      <c r="A1465" s="5">
        <f t="shared" si="300"/>
        <v>1437</v>
      </c>
      <c r="B1465" s="23">
        <f t="shared" si="300"/>
        <v>182</v>
      </c>
      <c r="C1465" s="3" t="s">
        <v>179</v>
      </c>
      <c r="D1465" s="3" t="s">
        <v>905</v>
      </c>
      <c r="E1465" s="6">
        <v>1982</v>
      </c>
      <c r="F1465" s="6">
        <v>1986</v>
      </c>
      <c r="G1465" s="6" t="s">
        <v>65</v>
      </c>
      <c r="H1465" s="6">
        <v>2</v>
      </c>
      <c r="I1465" s="6">
        <v>1</v>
      </c>
      <c r="J1465" s="29">
        <v>679.6</v>
      </c>
      <c r="K1465" s="29">
        <v>647.20000000000005</v>
      </c>
      <c r="L1465" s="29">
        <v>0</v>
      </c>
      <c r="M1465" s="7">
        <v>21</v>
      </c>
      <c r="N1465" s="1">
        <f t="shared" si="266"/>
        <v>4566578.4800000004</v>
      </c>
      <c r="O1465" s="29"/>
      <c r="P1465" s="1">
        <v>4458761.433600001</v>
      </c>
      <c r="Q1465" s="1"/>
      <c r="R1465" s="1">
        <v>42579.288</v>
      </c>
      <c r="S1465" s="1">
        <v>65237.758399999642</v>
      </c>
      <c r="T1465" s="29"/>
      <c r="U1465" s="1">
        <f t="shared" si="294"/>
        <v>7055.9000000000005</v>
      </c>
      <c r="V1465" s="1">
        <f t="shared" si="294"/>
        <v>7055.9000000000005</v>
      </c>
      <c r="W1465" s="8">
        <v>2021</v>
      </c>
      <c r="X1465" s="107"/>
      <c r="Y1465" s="9">
        <f t="shared" si="301"/>
        <v>500932.80000000005</v>
      </c>
      <c r="Z1465" s="9">
        <f t="shared" si="302"/>
        <v>42579.288</v>
      </c>
      <c r="AA1465" s="12">
        <f>+AC1465+Z1465-R1091</f>
        <v>42579.288</v>
      </c>
      <c r="AB1465" s="117">
        <f t="shared" si="299"/>
        <v>85158.576000000001</v>
      </c>
      <c r="AC1465" s="9">
        <v>147334.64840000001</v>
      </c>
      <c r="AD1465" s="28">
        <f>+'Прил 2 оконч'!E1465-'Приложение №1'!N1465</f>
        <v>0</v>
      </c>
      <c r="AE1465" s="1">
        <f t="shared" si="303"/>
        <v>90591693.148800001</v>
      </c>
      <c r="AF1465" s="1">
        <f t="shared" si="304"/>
        <v>7700293.9176479997</v>
      </c>
    </row>
    <row r="1466" spans="1:32" ht="15" customHeight="1" x14ac:dyDescent="0.25">
      <c r="A1466" s="5">
        <f t="shared" si="300"/>
        <v>1438</v>
      </c>
      <c r="B1466" s="23">
        <f t="shared" si="300"/>
        <v>183</v>
      </c>
      <c r="C1466" s="3" t="s">
        <v>179</v>
      </c>
      <c r="D1466" s="3" t="s">
        <v>1141</v>
      </c>
      <c r="E1466" s="6">
        <v>1983</v>
      </c>
      <c r="F1466" s="6">
        <v>2013</v>
      </c>
      <c r="G1466" s="6" t="s">
        <v>65</v>
      </c>
      <c r="H1466" s="6">
        <v>2</v>
      </c>
      <c r="I1466" s="6">
        <v>3</v>
      </c>
      <c r="J1466" s="29">
        <v>1202.5</v>
      </c>
      <c r="K1466" s="29">
        <v>1023.8</v>
      </c>
      <c r="L1466" s="29">
        <v>0</v>
      </c>
      <c r="M1466" s="7">
        <v>32</v>
      </c>
      <c r="N1466" s="1">
        <f t="shared" si="266"/>
        <v>18104285.399999999</v>
      </c>
      <c r="O1466" s="29"/>
      <c r="P1466" s="1">
        <v>16972483.1844</v>
      </c>
      <c r="Q1466" s="1"/>
      <c r="R1466" s="1">
        <v>339381.01560000004</v>
      </c>
      <c r="S1466" s="1">
        <v>792421.2</v>
      </c>
      <c r="T1466" s="29"/>
      <c r="U1466" s="1">
        <f t="shared" si="294"/>
        <v>17683.420003907013</v>
      </c>
      <c r="V1466" s="1">
        <f t="shared" si="294"/>
        <v>17683.420003907013</v>
      </c>
      <c r="W1466" s="8">
        <v>2021</v>
      </c>
      <c r="X1466" s="107"/>
      <c r="Y1466" s="9">
        <f t="shared" si="301"/>
        <v>792421.2</v>
      </c>
      <c r="Z1466" s="9">
        <f t="shared" si="302"/>
        <v>67355.801999999996</v>
      </c>
      <c r="AA1466" s="12">
        <f>+AC1466+Z1466</f>
        <v>339381.01560000004</v>
      </c>
      <c r="AB1466" s="117">
        <f t="shared" si="299"/>
        <v>406736.81760000007</v>
      </c>
      <c r="AC1466" s="9">
        <v>272025.21360000002</v>
      </c>
      <c r="AD1466" s="28">
        <f>+'Прил 2 оконч'!E1466-'Приложение №1'!N1466</f>
        <v>0</v>
      </c>
      <c r="AE1466" s="1">
        <f t="shared" si="303"/>
        <v>722067048.79056001</v>
      </c>
      <c r="AF1466" s="1">
        <f t="shared" si="304"/>
        <v>61375699.147197604</v>
      </c>
    </row>
    <row r="1467" spans="1:32" ht="15" customHeight="1" x14ac:dyDescent="0.25">
      <c r="A1467" s="5">
        <f t="shared" si="300"/>
        <v>1439</v>
      </c>
      <c r="B1467" s="23">
        <f t="shared" si="300"/>
        <v>184</v>
      </c>
      <c r="C1467" s="3" t="s">
        <v>179</v>
      </c>
      <c r="D1467" s="3" t="s">
        <v>906</v>
      </c>
      <c r="E1467" s="6">
        <v>1982</v>
      </c>
      <c r="F1467" s="6">
        <v>1986</v>
      </c>
      <c r="G1467" s="6" t="s">
        <v>65</v>
      </c>
      <c r="H1467" s="6">
        <v>2</v>
      </c>
      <c r="I1467" s="6">
        <v>3</v>
      </c>
      <c r="J1467" s="29">
        <v>1131.7</v>
      </c>
      <c r="K1467" s="29">
        <v>1086.3</v>
      </c>
      <c r="L1467" s="29">
        <v>0</v>
      </c>
      <c r="M1467" s="7">
        <v>39</v>
      </c>
      <c r="N1467" s="1">
        <f t="shared" si="266"/>
        <v>7664824.1699999999</v>
      </c>
      <c r="O1467" s="29"/>
      <c r="P1467" s="1">
        <v>7483857.4543999983</v>
      </c>
      <c r="Q1467" s="1"/>
      <c r="R1467" s="1">
        <v>71467.677000000025</v>
      </c>
      <c r="S1467" s="1">
        <v>109499.03860000148</v>
      </c>
      <c r="T1467" s="29"/>
      <c r="U1467" s="1">
        <f t="shared" si="294"/>
        <v>7055.9000000000005</v>
      </c>
      <c r="V1467" s="1">
        <f t="shared" si="294"/>
        <v>7055.9000000000005</v>
      </c>
      <c r="W1467" s="8">
        <v>2021</v>
      </c>
      <c r="X1467" s="107"/>
      <c r="Y1467" s="9">
        <f t="shared" si="301"/>
        <v>840796.2</v>
      </c>
      <c r="Z1467" s="9">
        <f t="shared" si="302"/>
        <v>71467.676999999996</v>
      </c>
      <c r="AA1467" s="12">
        <f>+AC1467+Z1467-R1092</f>
        <v>71467.677000000025</v>
      </c>
      <c r="AB1467" s="117">
        <f t="shared" si="299"/>
        <v>142935.35400000002</v>
      </c>
      <c r="AC1467" s="9">
        <v>299124.40859999997</v>
      </c>
      <c r="AD1467" s="28">
        <f>+'Прил 2 оконч'!E1467-'Приложение №1'!N1467</f>
        <v>0</v>
      </c>
      <c r="AE1467" s="1">
        <f t="shared" si="303"/>
        <v>152054629.58520004</v>
      </c>
      <c r="AF1467" s="1">
        <f t="shared" si="304"/>
        <v>12924643.514742004</v>
      </c>
    </row>
    <row r="1468" spans="1:32" ht="15" customHeight="1" x14ac:dyDescent="0.25">
      <c r="A1468" s="5">
        <f t="shared" si="300"/>
        <v>1440</v>
      </c>
      <c r="B1468" s="23">
        <f t="shared" si="300"/>
        <v>185</v>
      </c>
      <c r="C1468" s="3" t="s">
        <v>179</v>
      </c>
      <c r="D1468" s="3" t="s">
        <v>1142</v>
      </c>
      <c r="E1468" s="6">
        <v>1983</v>
      </c>
      <c r="F1468" s="6">
        <v>1986</v>
      </c>
      <c r="G1468" s="6" t="s">
        <v>65</v>
      </c>
      <c r="H1468" s="6">
        <v>2</v>
      </c>
      <c r="I1468" s="6">
        <v>1</v>
      </c>
      <c r="J1468" s="29">
        <v>701.8</v>
      </c>
      <c r="K1468" s="29">
        <v>656.4</v>
      </c>
      <c r="L1468" s="29">
        <v>0</v>
      </c>
      <c r="M1468" s="7">
        <v>30</v>
      </c>
      <c r="N1468" s="1">
        <f t="shared" si="266"/>
        <v>11607396.879999999</v>
      </c>
      <c r="O1468" s="29"/>
      <c r="P1468" s="1">
        <v>10892774.573199999</v>
      </c>
      <c r="Q1468" s="1"/>
      <c r="R1468" s="1">
        <v>206568.70679999999</v>
      </c>
      <c r="S1468" s="1">
        <v>508053.6</v>
      </c>
      <c r="T1468" s="29"/>
      <c r="U1468" s="1">
        <f t="shared" si="294"/>
        <v>17683.419987812307</v>
      </c>
      <c r="V1468" s="1">
        <f t="shared" si="294"/>
        <v>17683.419987812307</v>
      </c>
      <c r="W1468" s="8">
        <v>2021</v>
      </c>
      <c r="X1468" s="107"/>
      <c r="Y1468" s="9">
        <f t="shared" si="301"/>
        <v>508053.6</v>
      </c>
      <c r="Z1468" s="9">
        <f t="shared" si="302"/>
        <v>43184.555999999997</v>
      </c>
      <c r="AA1468" s="12">
        <f>+AC1468+Z1468</f>
        <v>206568.70679999999</v>
      </c>
      <c r="AB1468" s="117">
        <f t="shared" si="299"/>
        <v>249753.26279999997</v>
      </c>
      <c r="AC1468" s="9">
        <v>163384.1508</v>
      </c>
      <c r="AD1468" s="28">
        <f>+'Прил 2 оконч'!E1468-'Приложение №1'!N1468</f>
        <v>0</v>
      </c>
      <c r="AE1468" s="1">
        <f t="shared" si="303"/>
        <v>439495580.58767998</v>
      </c>
      <c r="AF1468" s="1">
        <f t="shared" si="304"/>
        <v>37357124.349952795</v>
      </c>
    </row>
    <row r="1469" spans="1:32" ht="15" customHeight="1" x14ac:dyDescent="0.25">
      <c r="A1469" s="5">
        <f t="shared" si="300"/>
        <v>1441</v>
      </c>
      <c r="B1469" s="23">
        <f t="shared" si="300"/>
        <v>186</v>
      </c>
      <c r="C1469" s="3" t="s">
        <v>179</v>
      </c>
      <c r="D1469" s="3" t="s">
        <v>560</v>
      </c>
      <c r="E1469" s="6">
        <v>1980</v>
      </c>
      <c r="F1469" s="6">
        <v>1986</v>
      </c>
      <c r="G1469" s="6" t="s">
        <v>65</v>
      </c>
      <c r="H1469" s="6">
        <v>2</v>
      </c>
      <c r="I1469" s="6">
        <v>3</v>
      </c>
      <c r="J1469" s="29">
        <v>923.2</v>
      </c>
      <c r="K1469" s="29">
        <v>891.6</v>
      </c>
      <c r="L1469" s="29">
        <v>0</v>
      </c>
      <c r="M1469" s="7">
        <v>23</v>
      </c>
      <c r="N1469" s="1">
        <f t="shared" si="266"/>
        <v>6291040.4400000004</v>
      </c>
      <c r="O1469" s="29"/>
      <c r="P1469" s="1">
        <v>6201167.1648000013</v>
      </c>
      <c r="Q1469" s="1"/>
      <c r="R1469" s="1"/>
      <c r="S1469" s="1">
        <v>89873.275199999451</v>
      </c>
      <c r="T1469" s="29"/>
      <c r="U1469" s="1">
        <f t="shared" si="294"/>
        <v>7055.9000000000005</v>
      </c>
      <c r="V1469" s="1">
        <f t="shared" si="294"/>
        <v>7055.9000000000005</v>
      </c>
      <c r="W1469" s="8">
        <v>2021</v>
      </c>
      <c r="X1469" s="107"/>
      <c r="Y1469" s="9">
        <f t="shared" si="301"/>
        <v>690098.40000000014</v>
      </c>
      <c r="Z1469" s="9">
        <f t="shared" si="302"/>
        <v>58658.364000000009</v>
      </c>
      <c r="AA1469" s="12">
        <f>+AC1469+Z1469-R717</f>
        <v>-138680.636</v>
      </c>
      <c r="AB1469" s="117">
        <f t="shared" si="299"/>
        <v>58658.364000000009</v>
      </c>
      <c r="AC1469" s="9">
        <v>51019.135200000004</v>
      </c>
      <c r="AD1469" s="28">
        <f>+'Прил 2 оконч'!E1469-'Приложение №1'!N1469</f>
        <v>0</v>
      </c>
      <c r="AE1469" s="1">
        <f t="shared" si="303"/>
        <v>0</v>
      </c>
      <c r="AF1469" s="1">
        <f t="shared" si="304"/>
        <v>0</v>
      </c>
    </row>
    <row r="1470" spans="1:32" ht="15" customHeight="1" x14ac:dyDescent="0.25">
      <c r="A1470" s="5">
        <f t="shared" si="300"/>
        <v>1442</v>
      </c>
      <c r="B1470" s="23">
        <f t="shared" si="300"/>
        <v>187</v>
      </c>
      <c r="C1470" s="3" t="s">
        <v>179</v>
      </c>
      <c r="D1470" s="3" t="s">
        <v>561</v>
      </c>
      <c r="E1470" s="6">
        <v>1980</v>
      </c>
      <c r="F1470" s="6">
        <v>1986</v>
      </c>
      <c r="G1470" s="6" t="s">
        <v>65</v>
      </c>
      <c r="H1470" s="6">
        <v>2</v>
      </c>
      <c r="I1470" s="6">
        <v>2</v>
      </c>
      <c r="J1470" s="29">
        <v>939.2</v>
      </c>
      <c r="K1470" s="29">
        <v>891.6</v>
      </c>
      <c r="L1470" s="29">
        <v>0</v>
      </c>
      <c r="M1470" s="7">
        <v>35</v>
      </c>
      <c r="N1470" s="1">
        <f t="shared" si="266"/>
        <v>6291040.4400000004</v>
      </c>
      <c r="O1470" s="29"/>
      <c r="P1470" s="1">
        <v>6201167.1648000013</v>
      </c>
      <c r="Q1470" s="1"/>
      <c r="R1470" s="1"/>
      <c r="S1470" s="1">
        <v>89873.275199999334</v>
      </c>
      <c r="T1470" s="29"/>
      <c r="U1470" s="1">
        <f t="shared" si="294"/>
        <v>7055.9000000000005</v>
      </c>
      <c r="V1470" s="1">
        <f t="shared" si="294"/>
        <v>7055.9000000000005</v>
      </c>
      <c r="W1470" s="8">
        <v>2021</v>
      </c>
      <c r="X1470" s="107"/>
      <c r="Y1470" s="9">
        <f t="shared" si="301"/>
        <v>690098.40000000014</v>
      </c>
      <c r="Z1470" s="9">
        <f t="shared" si="302"/>
        <v>58658.364000000009</v>
      </c>
      <c r="AA1470" s="12">
        <f>+AC1470+Z1470-R718</f>
        <v>-128069.79599999997</v>
      </c>
      <c r="AB1470" s="117">
        <f t="shared" si="299"/>
        <v>58658.364000000009</v>
      </c>
      <c r="AC1470" s="9">
        <v>51019.135200000004</v>
      </c>
      <c r="AD1470" s="28">
        <f>+'Прил 2 оконч'!E1470-'Приложение №1'!N1470</f>
        <v>0</v>
      </c>
      <c r="AE1470" s="1">
        <f t="shared" si="303"/>
        <v>0</v>
      </c>
      <c r="AF1470" s="1">
        <f t="shared" si="304"/>
        <v>0</v>
      </c>
    </row>
    <row r="1471" spans="1:32" ht="15" customHeight="1" x14ac:dyDescent="0.25">
      <c r="A1471" s="5">
        <f>A1470+1</f>
        <v>1443</v>
      </c>
      <c r="B1471" s="23">
        <f>B1470+1</f>
        <v>188</v>
      </c>
      <c r="C1471" s="3" t="s">
        <v>181</v>
      </c>
      <c r="D1471" s="3" t="s">
        <v>563</v>
      </c>
      <c r="E1471" s="6">
        <v>1983</v>
      </c>
      <c r="F1471" s="6">
        <v>1983</v>
      </c>
      <c r="G1471" s="6" t="s">
        <v>65</v>
      </c>
      <c r="H1471" s="6">
        <v>2</v>
      </c>
      <c r="I1471" s="6">
        <v>3</v>
      </c>
      <c r="J1471" s="29">
        <v>941.94</v>
      </c>
      <c r="K1471" s="29">
        <v>840.74</v>
      </c>
      <c r="L1471" s="29">
        <v>0</v>
      </c>
      <c r="M1471" s="7">
        <v>25</v>
      </c>
      <c r="N1471" s="1">
        <f t="shared" si="266"/>
        <v>2557043.4499999997</v>
      </c>
      <c r="O1471" s="29"/>
      <c r="P1471" s="1">
        <v>1802889.5811199998</v>
      </c>
      <c r="Q1471" s="1"/>
      <c r="R1471" s="1">
        <v>103421.10888</v>
      </c>
      <c r="S1471" s="1">
        <v>650732.76</v>
      </c>
      <c r="T1471" s="29"/>
      <c r="U1471" s="1">
        <f t="shared" si="294"/>
        <v>3041.4199990484572</v>
      </c>
      <c r="V1471" s="1">
        <f t="shared" si="294"/>
        <v>3041.4199990484572</v>
      </c>
      <c r="W1471" s="8">
        <v>2021</v>
      </c>
      <c r="X1471" s="107"/>
      <c r="Y1471" s="9">
        <f t="shared" si="301"/>
        <v>650732.76</v>
      </c>
      <c r="Z1471" s="9">
        <f t="shared" si="302"/>
        <v>55312.284599999999</v>
      </c>
      <c r="AA1471" s="12">
        <f>+AC1471+Z1471</f>
        <v>103421.10888</v>
      </c>
      <c r="AB1471" s="117">
        <f t="shared" si="299"/>
        <v>158733.39348</v>
      </c>
      <c r="AC1471" s="9">
        <v>48108.824280000001</v>
      </c>
      <c r="AD1471" s="28">
        <f>+'Прил 2 оконч'!E1471-'Приложение №1'!N1471</f>
        <v>0</v>
      </c>
      <c r="AE1471" s="1">
        <f t="shared" si="303"/>
        <v>220038751.253088</v>
      </c>
      <c r="AF1471" s="1">
        <f t="shared" si="304"/>
        <v>18703293.856512479</v>
      </c>
    </row>
    <row r="1472" spans="1:32" ht="15" customHeight="1" x14ac:dyDescent="0.25">
      <c r="A1472" s="5">
        <f>A1471+1</f>
        <v>1444</v>
      </c>
      <c r="B1472" s="23">
        <f>B1471+1</f>
        <v>189</v>
      </c>
      <c r="C1472" s="3" t="s">
        <v>181</v>
      </c>
      <c r="D1472" s="3" t="s">
        <v>564</v>
      </c>
      <c r="E1472" s="6">
        <v>1979</v>
      </c>
      <c r="F1472" s="6">
        <v>1979</v>
      </c>
      <c r="G1472" s="6" t="s">
        <v>65</v>
      </c>
      <c r="H1472" s="6">
        <v>2</v>
      </c>
      <c r="I1472" s="6">
        <v>2</v>
      </c>
      <c r="J1472" s="29">
        <v>439.04</v>
      </c>
      <c r="K1472" s="29">
        <v>386.8</v>
      </c>
      <c r="L1472" s="29">
        <v>0</v>
      </c>
      <c r="M1472" s="7">
        <v>22</v>
      </c>
      <c r="N1472" s="1">
        <f t="shared" si="266"/>
        <v>2195078.4</v>
      </c>
      <c r="O1472" s="29"/>
      <c r="P1472" s="1">
        <v>2156088.9582355763</v>
      </c>
      <c r="Q1472" s="1"/>
      <c r="R1472" s="1"/>
      <c r="S1472" s="1">
        <v>38989.441764423682</v>
      </c>
      <c r="T1472" s="29"/>
      <c r="U1472" s="1">
        <f t="shared" si="294"/>
        <v>5674.9700103412615</v>
      </c>
      <c r="V1472" s="1">
        <f t="shared" si="294"/>
        <v>5674.9700103412615</v>
      </c>
      <c r="W1472" s="8">
        <v>2021</v>
      </c>
      <c r="X1472" s="107"/>
      <c r="Y1472" s="9">
        <f t="shared" si="301"/>
        <v>299383.2</v>
      </c>
      <c r="Z1472" s="9">
        <f t="shared" si="302"/>
        <v>25447.572</v>
      </c>
      <c r="AA1472" s="12">
        <f>+AC1472+Z1472-R721</f>
        <v>-46552.988000000005</v>
      </c>
      <c r="AB1472" s="117">
        <f t="shared" si="299"/>
        <v>25447.572</v>
      </c>
      <c r="AC1472" s="9">
        <v>22133.469600000004</v>
      </c>
      <c r="AD1472" s="28">
        <f>+'Прил 2 оконч'!E1472-'Приложение №1'!N1472</f>
        <v>0</v>
      </c>
      <c r="AE1472" s="1">
        <f t="shared" si="303"/>
        <v>0</v>
      </c>
      <c r="AF1472" s="1">
        <f t="shared" si="304"/>
        <v>0</v>
      </c>
    </row>
    <row r="1473" spans="1:32" ht="15" customHeight="1" x14ac:dyDescent="0.25">
      <c r="A1473" s="5">
        <f t="shared" ref="A1473:B1488" si="305">A1472+1</f>
        <v>1445</v>
      </c>
      <c r="B1473" s="23">
        <f t="shared" si="305"/>
        <v>190</v>
      </c>
      <c r="C1473" s="3" t="s">
        <v>181</v>
      </c>
      <c r="D1473" s="3" t="s">
        <v>1143</v>
      </c>
      <c r="E1473" s="6">
        <v>1983</v>
      </c>
      <c r="F1473" s="6">
        <v>2007</v>
      </c>
      <c r="G1473" s="6" t="s">
        <v>65</v>
      </c>
      <c r="H1473" s="6">
        <v>2</v>
      </c>
      <c r="I1473" s="6">
        <v>1</v>
      </c>
      <c r="J1473" s="29">
        <v>338.28</v>
      </c>
      <c r="K1473" s="29">
        <v>303.5</v>
      </c>
      <c r="L1473" s="29">
        <v>0</v>
      </c>
      <c r="M1473" s="7">
        <v>8</v>
      </c>
      <c r="N1473" s="1">
        <f t="shared" si="266"/>
        <v>1722353.4351169448</v>
      </c>
      <c r="O1473" s="29"/>
      <c r="P1473" s="1">
        <v>1414169.0631169449</v>
      </c>
      <c r="Q1473" s="1"/>
      <c r="R1473" s="1">
        <v>73275.372000000003</v>
      </c>
      <c r="S1473" s="1">
        <v>234909</v>
      </c>
      <c r="T1473" s="29"/>
      <c r="U1473" s="1">
        <f t="shared" si="294"/>
        <v>5674.9701321810371</v>
      </c>
      <c r="V1473" s="1">
        <f t="shared" si="294"/>
        <v>5674.9701321810371</v>
      </c>
      <c r="W1473" s="8">
        <v>2021</v>
      </c>
      <c r="X1473" s="107"/>
      <c r="Y1473" s="9">
        <f t="shared" si="301"/>
        <v>234909</v>
      </c>
      <c r="Z1473" s="9">
        <f t="shared" si="302"/>
        <v>19967.264999999999</v>
      </c>
      <c r="AA1473" s="12">
        <f t="shared" ref="AA1473:AA1508" si="306">+AC1473+Z1473</f>
        <v>73275.372000000003</v>
      </c>
      <c r="AB1473" s="117">
        <f t="shared" si="299"/>
        <v>93242.637000000002</v>
      </c>
      <c r="AC1473" s="9">
        <v>53308.107000000004</v>
      </c>
      <c r="AD1473" s="28">
        <f>+'Прил 2 оконч'!E1473-'Приложение №1'!N1473</f>
        <v>0</v>
      </c>
      <c r="AE1473" s="1">
        <f t="shared" si="303"/>
        <v>155900681.46719998</v>
      </c>
      <c r="AF1473" s="1">
        <f t="shared" si="304"/>
        <v>13251557.924711999</v>
      </c>
    </row>
    <row r="1474" spans="1:32" ht="15" customHeight="1" x14ac:dyDescent="0.25">
      <c r="A1474" s="5">
        <f t="shared" ref="A1474:A1488" si="307">A1473+1</f>
        <v>1446</v>
      </c>
      <c r="B1474" s="23">
        <f t="shared" si="305"/>
        <v>191</v>
      </c>
      <c r="C1474" s="3" t="s">
        <v>181</v>
      </c>
      <c r="D1474" s="3" t="s">
        <v>1144</v>
      </c>
      <c r="E1474" s="6">
        <v>1979</v>
      </c>
      <c r="F1474" s="6">
        <v>1979</v>
      </c>
      <c r="G1474" s="6" t="s">
        <v>65</v>
      </c>
      <c r="H1474" s="6">
        <v>2</v>
      </c>
      <c r="I1474" s="6">
        <v>2</v>
      </c>
      <c r="J1474" s="29">
        <v>546.75</v>
      </c>
      <c r="K1474" s="29">
        <v>487.05</v>
      </c>
      <c r="L1474" s="29">
        <v>0</v>
      </c>
      <c r="M1474" s="7">
        <v>19</v>
      </c>
      <c r="N1474" s="1">
        <f t="shared" si="266"/>
        <v>4245317.74</v>
      </c>
      <c r="O1474" s="29"/>
      <c r="P1474" s="1">
        <v>3714881.6653999998</v>
      </c>
      <c r="Q1474" s="1"/>
      <c r="R1474" s="1">
        <v>153459.37460000001</v>
      </c>
      <c r="S1474" s="1">
        <v>376976.70000000007</v>
      </c>
      <c r="T1474" s="29"/>
      <c r="U1474" s="1">
        <f t="shared" si="294"/>
        <v>8716.389980494816</v>
      </c>
      <c r="V1474" s="1">
        <f t="shared" si="294"/>
        <v>8716.389980494816</v>
      </c>
      <c r="W1474" s="8">
        <v>2021</v>
      </c>
      <c r="X1474" s="107"/>
      <c r="Y1474" s="9">
        <f t="shared" si="301"/>
        <v>376976.70000000007</v>
      </c>
      <c r="Z1474" s="9">
        <f t="shared" si="302"/>
        <v>32043.019500000002</v>
      </c>
      <c r="AA1474" s="12">
        <f t="shared" si="306"/>
        <v>153459.37460000001</v>
      </c>
      <c r="AB1474" s="117">
        <f t="shared" si="299"/>
        <v>185502.3941</v>
      </c>
      <c r="AC1474" s="9">
        <v>121416.3551</v>
      </c>
      <c r="AD1474" s="28">
        <f>+'Прил 2 оконч'!E1474-'Приложение №1'!N1474</f>
        <v>0</v>
      </c>
      <c r="AE1474" s="1">
        <f t="shared" si="303"/>
        <v>326500165.39895999</v>
      </c>
      <c r="AF1474" s="1">
        <f t="shared" si="304"/>
        <v>27752514.058911599</v>
      </c>
    </row>
    <row r="1475" spans="1:32" ht="15" customHeight="1" x14ac:dyDescent="0.25">
      <c r="A1475" s="5">
        <f t="shared" si="307"/>
        <v>1447</v>
      </c>
      <c r="B1475" s="23">
        <f t="shared" si="305"/>
        <v>192</v>
      </c>
      <c r="C1475" s="3" t="s">
        <v>181</v>
      </c>
      <c r="D1475" s="3" t="s">
        <v>1145</v>
      </c>
      <c r="E1475" s="6">
        <v>1980</v>
      </c>
      <c r="F1475" s="6">
        <v>1980</v>
      </c>
      <c r="G1475" s="6" t="s">
        <v>65</v>
      </c>
      <c r="H1475" s="6">
        <v>2</v>
      </c>
      <c r="I1475" s="6">
        <v>2</v>
      </c>
      <c r="J1475" s="29">
        <v>796.9</v>
      </c>
      <c r="K1475" s="29">
        <v>720.9</v>
      </c>
      <c r="L1475" s="29">
        <v>0</v>
      </c>
      <c r="M1475" s="7">
        <v>30</v>
      </c>
      <c r="N1475" s="1">
        <f t="shared" si="266"/>
        <v>2192559.6800000002</v>
      </c>
      <c r="O1475" s="29"/>
      <c r="P1475" s="1">
        <v>1385554.8992000001</v>
      </c>
      <c r="Q1475" s="1"/>
      <c r="R1475" s="1">
        <v>249028.18079999997</v>
      </c>
      <c r="S1475" s="1">
        <v>557976.60000000009</v>
      </c>
      <c r="T1475" s="29"/>
      <c r="U1475" s="1">
        <f t="shared" si="294"/>
        <v>3041.4200027743104</v>
      </c>
      <c r="V1475" s="1">
        <f t="shared" si="294"/>
        <v>3041.4200027743104</v>
      </c>
      <c r="W1475" s="8">
        <v>2021</v>
      </c>
      <c r="X1475" s="107"/>
      <c r="Y1475" s="9">
        <f t="shared" si="301"/>
        <v>557976.60000000009</v>
      </c>
      <c r="Z1475" s="9">
        <f t="shared" si="302"/>
        <v>47428.010999999999</v>
      </c>
      <c r="AA1475" s="12">
        <f t="shared" si="306"/>
        <v>249028.18079999997</v>
      </c>
      <c r="AB1475" s="117">
        <f t="shared" si="299"/>
        <v>296456.19179999997</v>
      </c>
      <c r="AC1475" s="9">
        <v>201600.16979999997</v>
      </c>
      <c r="AD1475" s="28">
        <f>+'Прил 2 оконч'!E1475-'Приложение №1'!N1475</f>
        <v>0</v>
      </c>
      <c r="AE1475" s="1">
        <f t="shared" si="303"/>
        <v>529832357.47007996</v>
      </c>
      <c r="AF1475" s="1">
        <f t="shared" si="304"/>
        <v>45035750.384956792</v>
      </c>
    </row>
    <row r="1476" spans="1:32" ht="15" customHeight="1" x14ac:dyDescent="0.25">
      <c r="A1476" s="5">
        <f t="shared" si="307"/>
        <v>1448</v>
      </c>
      <c r="B1476" s="23">
        <f t="shared" si="305"/>
        <v>193</v>
      </c>
      <c r="C1476" s="3" t="s">
        <v>181</v>
      </c>
      <c r="D1476" s="3" t="s">
        <v>1146</v>
      </c>
      <c r="E1476" s="6">
        <v>1981</v>
      </c>
      <c r="F1476" s="6">
        <v>1981</v>
      </c>
      <c r="G1476" s="6" t="s">
        <v>65</v>
      </c>
      <c r="H1476" s="6">
        <v>2</v>
      </c>
      <c r="I1476" s="6">
        <v>2</v>
      </c>
      <c r="J1476" s="29">
        <v>1020.7</v>
      </c>
      <c r="K1476" s="29">
        <v>903.1</v>
      </c>
      <c r="L1476" s="29">
        <v>0</v>
      </c>
      <c r="M1476" s="7">
        <v>45</v>
      </c>
      <c r="N1476" s="1">
        <f t="shared" si="266"/>
        <v>2746706.4</v>
      </c>
      <c r="O1476" s="29"/>
      <c r="P1476" s="1">
        <v>1766974.8328</v>
      </c>
      <c r="Q1476" s="1"/>
      <c r="R1476" s="1">
        <v>280732.16720000003</v>
      </c>
      <c r="S1476" s="1">
        <v>698999.4</v>
      </c>
      <c r="T1476" s="29"/>
      <c r="U1476" s="1">
        <f t="shared" si="294"/>
        <v>3041.4199977854055</v>
      </c>
      <c r="V1476" s="1">
        <f t="shared" si="294"/>
        <v>3041.4199977854055</v>
      </c>
      <c r="W1476" s="8">
        <v>2021</v>
      </c>
      <c r="X1476" s="107"/>
      <c r="Y1476" s="9">
        <f t="shared" si="301"/>
        <v>698999.4</v>
      </c>
      <c r="Z1476" s="9">
        <f t="shared" si="302"/>
        <v>59414.949000000001</v>
      </c>
      <c r="AA1476" s="12">
        <f t="shared" si="306"/>
        <v>280732.16720000003</v>
      </c>
      <c r="AB1476" s="117">
        <f t="shared" si="299"/>
        <v>340147.11620000005</v>
      </c>
      <c r="AC1476" s="9">
        <v>221317.2182</v>
      </c>
      <c r="AD1476" s="28">
        <f>+'Прил 2 оконч'!E1476-'Приложение №1'!N1476</f>
        <v>0</v>
      </c>
      <c r="AE1476" s="1">
        <f t="shared" si="303"/>
        <v>597285758.93472004</v>
      </c>
      <c r="AF1476" s="1">
        <f t="shared" si="304"/>
        <v>50769289.509451203</v>
      </c>
    </row>
    <row r="1477" spans="1:32" ht="15" customHeight="1" x14ac:dyDescent="0.25">
      <c r="A1477" s="5">
        <f t="shared" si="307"/>
        <v>1449</v>
      </c>
      <c r="B1477" s="23">
        <f t="shared" si="305"/>
        <v>194</v>
      </c>
      <c r="C1477" s="3" t="s">
        <v>567</v>
      </c>
      <c r="D1477" s="3" t="s">
        <v>1147</v>
      </c>
      <c r="E1477" s="6">
        <v>1985</v>
      </c>
      <c r="F1477" s="6">
        <v>2009</v>
      </c>
      <c r="G1477" s="6" t="s">
        <v>50</v>
      </c>
      <c r="H1477" s="6">
        <v>2</v>
      </c>
      <c r="I1477" s="6">
        <v>3</v>
      </c>
      <c r="J1477" s="29">
        <v>1493.5</v>
      </c>
      <c r="K1477" s="29">
        <v>1376.8</v>
      </c>
      <c r="L1477" s="29">
        <v>0</v>
      </c>
      <c r="M1477" s="7">
        <v>60</v>
      </c>
      <c r="N1477" s="1">
        <f t="shared" si="266"/>
        <v>10279133.73</v>
      </c>
      <c r="O1477" s="29"/>
      <c r="P1477" s="1">
        <v>5460204.9731010552</v>
      </c>
      <c r="Q1477" s="1"/>
      <c r="R1477" s="1">
        <v>668343.91359999997</v>
      </c>
      <c r="S1477" s="1">
        <v>4150584.8432989451</v>
      </c>
      <c r="T1477" s="1"/>
      <c r="U1477" s="1">
        <f t="shared" si="294"/>
        <v>7465.9600014526441</v>
      </c>
      <c r="V1477" s="1">
        <f t="shared" si="294"/>
        <v>7465.9600014526441</v>
      </c>
      <c r="W1477" s="8">
        <v>2021</v>
      </c>
      <c r="X1477" s="107"/>
      <c r="Y1477" s="116">
        <f>+(K1477*9.1+L1477*18.19)*12*30</f>
        <v>4510396.8</v>
      </c>
      <c r="Z1477" s="116">
        <f>+(K1477*9.1+L1477*18.19)*12*0.85</f>
        <v>127794.576</v>
      </c>
      <c r="AA1477" s="12">
        <f t="shared" si="306"/>
        <v>668343.91359999997</v>
      </c>
      <c r="AB1477" s="117">
        <f t="shared" si="299"/>
        <v>796138.48959999997</v>
      </c>
      <c r="AC1477" s="9">
        <v>540549.33759999997</v>
      </c>
      <c r="AD1477" s="28">
        <f>+'Прил 2 оконч'!E1477-'Приложение №1'!N1477</f>
        <v>0</v>
      </c>
      <c r="AE1477" s="1">
        <f>+(Q1477*9.1+R1477*18.19)*12*30</f>
        <v>4376583283.8182402</v>
      </c>
      <c r="AF1477" s="1">
        <f>+(Q1477*9.1+R1477*18.19)*12*0.85</f>
        <v>124003193.0415168</v>
      </c>
    </row>
    <row r="1478" spans="1:32" ht="15" customHeight="1" x14ac:dyDescent="0.25">
      <c r="A1478" s="5">
        <f t="shared" si="307"/>
        <v>1450</v>
      </c>
      <c r="B1478" s="23">
        <f t="shared" si="305"/>
        <v>195</v>
      </c>
      <c r="C1478" s="3" t="s">
        <v>567</v>
      </c>
      <c r="D1478" s="3" t="s">
        <v>1148</v>
      </c>
      <c r="E1478" s="6">
        <v>1975</v>
      </c>
      <c r="F1478" s="6">
        <v>1975</v>
      </c>
      <c r="G1478" s="6" t="s">
        <v>50</v>
      </c>
      <c r="H1478" s="6">
        <v>2</v>
      </c>
      <c r="I1478" s="6">
        <v>2</v>
      </c>
      <c r="J1478" s="29">
        <v>785.47</v>
      </c>
      <c r="K1478" s="29">
        <v>729.51</v>
      </c>
      <c r="L1478" s="29">
        <v>0</v>
      </c>
      <c r="M1478" s="7">
        <v>32</v>
      </c>
      <c r="N1478" s="1">
        <f t="shared" si="266"/>
        <v>5796292.5199999996</v>
      </c>
      <c r="O1478" s="29"/>
      <c r="P1478" s="1">
        <v>3009612.9322225135</v>
      </c>
      <c r="Q1478" s="1"/>
      <c r="R1478" s="1">
        <v>329954.62401999999</v>
      </c>
      <c r="S1478" s="1">
        <v>2456724.9637574861</v>
      </c>
      <c r="T1478" s="1"/>
      <c r="U1478" s="1">
        <f t="shared" si="294"/>
        <v>7945.4599936943969</v>
      </c>
      <c r="V1478" s="1">
        <f t="shared" si="294"/>
        <v>7945.4599936943969</v>
      </c>
      <c r="W1478" s="8">
        <v>2021</v>
      </c>
      <c r="X1478" s="107"/>
      <c r="Y1478" s="116">
        <f>+(K1478*9.1+L1478*18.19)*12*30</f>
        <v>2389874.7599999998</v>
      </c>
      <c r="Z1478" s="116">
        <f>+(K1478*9.1+L1478*18.19)*12*0.85</f>
        <v>67713.118199999997</v>
      </c>
      <c r="AA1478" s="12">
        <f t="shared" si="306"/>
        <v>329954.62401999999</v>
      </c>
      <c r="AB1478" s="117">
        <f t="shared" si="299"/>
        <v>397667.74222000001</v>
      </c>
      <c r="AC1478" s="9">
        <v>262241.50581999996</v>
      </c>
      <c r="AD1478" s="28">
        <f>+'Прил 2 оконч'!E1478-'Приложение №1'!N1478</f>
        <v>0</v>
      </c>
      <c r="AE1478" s="1">
        <f>+(Q1478*9.1+R1478*18.19)*12*30</f>
        <v>2160674859.9325681</v>
      </c>
      <c r="AF1478" s="1">
        <f>+(Q1478*9.1+R1478*18.19)*12*0.85</f>
        <v>61219121.031422764</v>
      </c>
    </row>
    <row r="1479" spans="1:32" ht="15" customHeight="1" x14ac:dyDescent="0.25">
      <c r="A1479" s="5">
        <f t="shared" si="307"/>
        <v>1451</v>
      </c>
      <c r="B1479" s="23">
        <f t="shared" si="305"/>
        <v>196</v>
      </c>
      <c r="C1479" s="3" t="s">
        <v>186</v>
      </c>
      <c r="D1479" s="3" t="s">
        <v>1301</v>
      </c>
      <c r="E1479" s="6">
        <v>1980</v>
      </c>
      <c r="F1479" s="6">
        <v>2000</v>
      </c>
      <c r="G1479" s="6" t="s">
        <v>65</v>
      </c>
      <c r="H1479" s="6">
        <v>2</v>
      </c>
      <c r="I1479" s="6">
        <v>2</v>
      </c>
      <c r="J1479" s="29">
        <v>547.6</v>
      </c>
      <c r="K1479" s="29">
        <v>486.4</v>
      </c>
      <c r="L1479" s="29">
        <v>0</v>
      </c>
      <c r="M1479" s="7">
        <v>17</v>
      </c>
      <c r="N1479" s="1">
        <f t="shared" si="266"/>
        <v>4918817.2800000012</v>
      </c>
      <c r="O1479" s="29"/>
      <c r="P1479" s="1">
        <v>4482510.6432000017</v>
      </c>
      <c r="Q1479" s="1"/>
      <c r="R1479" s="1">
        <v>59833.036800000002</v>
      </c>
      <c r="S1479" s="1">
        <v>376473.59999999998</v>
      </c>
      <c r="T1479" s="29"/>
      <c r="U1479" s="1">
        <f t="shared" si="294"/>
        <v>10112.700000000003</v>
      </c>
      <c r="V1479" s="1">
        <f t="shared" si="294"/>
        <v>10112.700000000003</v>
      </c>
      <c r="W1479" s="8">
        <v>2021</v>
      </c>
      <c r="X1479" s="107"/>
      <c r="Y1479" s="9">
        <f>+(K1479*6.45+L1479*17.73)*12*10</f>
        <v>376473.59999999998</v>
      </c>
      <c r="Z1479" s="9">
        <f>+(K1479*6.45+L1479*17.73)*12*0.85</f>
        <v>32000.256000000001</v>
      </c>
      <c r="AA1479" s="12">
        <f t="shared" si="306"/>
        <v>59833.036800000002</v>
      </c>
      <c r="AB1479" s="117">
        <f t="shared" si="299"/>
        <v>91833.292799999996</v>
      </c>
      <c r="AC1479" s="9">
        <v>27832.780800000004</v>
      </c>
      <c r="AD1479" s="28">
        <f>+'Прил 2 оконч'!E1479-'Приложение №1'!N1479</f>
        <v>0</v>
      </c>
      <c r="AE1479" s="1">
        <f>+(Q1479*6.45+R1479*17.73)*12*10</f>
        <v>127300769.09568</v>
      </c>
      <c r="AF1479" s="1">
        <f>+(Q1479*6.45+R1479*17.73)*12*0.85</f>
        <v>10820565.373132801</v>
      </c>
    </row>
    <row r="1480" spans="1:32" ht="15" customHeight="1" x14ac:dyDescent="0.25">
      <c r="A1480" s="5">
        <f t="shared" si="307"/>
        <v>1452</v>
      </c>
      <c r="B1480" s="23">
        <f t="shared" si="305"/>
        <v>197</v>
      </c>
      <c r="C1480" s="3" t="s">
        <v>186</v>
      </c>
      <c r="D1480" s="3" t="s">
        <v>574</v>
      </c>
      <c r="E1480" s="6">
        <v>1977</v>
      </c>
      <c r="F1480" s="6">
        <v>2009</v>
      </c>
      <c r="G1480" s="6" t="s">
        <v>65</v>
      </c>
      <c r="H1480" s="6">
        <v>2</v>
      </c>
      <c r="I1480" s="6">
        <v>2</v>
      </c>
      <c r="J1480" s="29">
        <v>1309.19</v>
      </c>
      <c r="K1480" s="29">
        <v>618.66</v>
      </c>
      <c r="L1480" s="29">
        <v>499.23</v>
      </c>
      <c r="M1480" s="7">
        <v>41</v>
      </c>
      <c r="N1480" s="1">
        <f t="shared" si="266"/>
        <v>4157139.2231641002</v>
      </c>
      <c r="O1480" s="29"/>
      <c r="P1480" s="1">
        <f>+'Прил 2 оконч'!E1480-'Приложение №1'!R1480-'Приложение №1'!S1480</f>
        <v>2371227.3913441002</v>
      </c>
      <c r="Q1480" s="1"/>
      <c r="R1480" s="1">
        <v>244907.24382</v>
      </c>
      <c r="S1480" s="1">
        <v>1541004.5880000002</v>
      </c>
      <c r="T1480" s="29"/>
      <c r="U1480" s="1">
        <f t="shared" si="294"/>
        <v>3718.7372846738954</v>
      </c>
      <c r="V1480" s="1">
        <f t="shared" si="294"/>
        <v>3718.7372846738954</v>
      </c>
      <c r="W1480" s="8">
        <v>2021</v>
      </c>
      <c r="X1480" s="107"/>
      <c r="Y1480" s="9">
        <f>+(K1480*6.45+L1480*17.73)*12*10</f>
        <v>1541004.5880000002</v>
      </c>
      <c r="Z1480" s="9">
        <f>+(K1480*6.45+L1480*17.73)*12*0.85</f>
        <v>130985.38998000002</v>
      </c>
      <c r="AA1480" s="12">
        <f t="shared" si="306"/>
        <v>244907.24382</v>
      </c>
      <c r="AB1480" s="117">
        <f t="shared" si="299"/>
        <v>375892.63380000001</v>
      </c>
      <c r="AC1480" s="9">
        <v>113921.85383999998</v>
      </c>
      <c r="AD1480" s="28">
        <f>+'Прил 2 оконч'!E1480-'Приложение №1'!N1480</f>
        <v>0</v>
      </c>
      <c r="AE1480" s="1">
        <f>+(Q1480*6.45+R1480*17.73)*12*10</f>
        <v>521064651.95143211</v>
      </c>
      <c r="AF1480" s="1">
        <f>+(Q1480*6.45+R1480*17.73)*12*0.85</f>
        <v>44290495.415871724</v>
      </c>
    </row>
    <row r="1481" spans="1:32" ht="15" customHeight="1" x14ac:dyDescent="0.25">
      <c r="A1481" s="5">
        <f t="shared" si="307"/>
        <v>1453</v>
      </c>
      <c r="B1481" s="23">
        <f t="shared" si="305"/>
        <v>198</v>
      </c>
      <c r="C1481" s="3" t="s">
        <v>186</v>
      </c>
      <c r="D1481" s="3" t="s">
        <v>1149</v>
      </c>
      <c r="E1481" s="6">
        <v>1984</v>
      </c>
      <c r="F1481" s="6">
        <v>2008</v>
      </c>
      <c r="G1481" s="6" t="s">
        <v>50</v>
      </c>
      <c r="H1481" s="6">
        <v>4</v>
      </c>
      <c r="I1481" s="6">
        <v>4</v>
      </c>
      <c r="J1481" s="29">
        <v>2701.2</v>
      </c>
      <c r="K1481" s="29">
        <v>1685.9</v>
      </c>
      <c r="L1481" s="29">
        <v>791.3</v>
      </c>
      <c r="M1481" s="7">
        <v>131</v>
      </c>
      <c r="N1481" s="1">
        <f t="shared" si="266"/>
        <v>14138916.279999999</v>
      </c>
      <c r="O1481" s="29"/>
      <c r="P1481" s="1">
        <v>7272793.9500000011</v>
      </c>
      <c r="Q1481" s="1"/>
      <c r="R1481" s="1">
        <v>1275468.3544000001</v>
      </c>
      <c r="S1481" s="1">
        <v>5590653.9755999986</v>
      </c>
      <c r="T1481" s="1"/>
      <c r="U1481" s="1">
        <f t="shared" si="294"/>
        <v>5707.6200064589057</v>
      </c>
      <c r="V1481" s="1">
        <f t="shared" si="294"/>
        <v>5707.6200064589057</v>
      </c>
      <c r="W1481" s="8">
        <v>2021</v>
      </c>
      <c r="X1481" s="107"/>
      <c r="Y1481" s="116">
        <f t="shared" ref="Y1481:Y1487" si="308">+(K1481*9.1+L1481*18.19)*12*30</f>
        <v>10704757.319999998</v>
      </c>
      <c r="Z1481" s="116">
        <f t="shared" ref="Z1481:Z1487" si="309">+(K1481*9.1+L1481*18.19)*12*0.85</f>
        <v>303301.45739999996</v>
      </c>
      <c r="AA1481" s="12">
        <f t="shared" si="306"/>
        <v>1275468.3544000001</v>
      </c>
      <c r="AC1481" s="9">
        <v>972166.89700000011</v>
      </c>
      <c r="AD1481" s="28">
        <f>+'Прил 2 оконч'!E1481-'Приложение №1'!N1481</f>
        <v>0</v>
      </c>
      <c r="AE1481" s="1">
        <f t="shared" ref="AE1481:AE1487" si="310">+(Q1481*9.1+R1481*18.19)*12*30</f>
        <v>8352276971.952961</v>
      </c>
      <c r="AF1481" s="1">
        <f t="shared" ref="AF1481:AF1487" si="311">+(Q1481*9.1+R1481*18.19)*12*0.85</f>
        <v>236647847.5386672</v>
      </c>
    </row>
    <row r="1482" spans="1:32" ht="15" customHeight="1" x14ac:dyDescent="0.25">
      <c r="A1482" s="5">
        <f t="shared" si="307"/>
        <v>1454</v>
      </c>
      <c r="B1482" s="23">
        <f t="shared" si="305"/>
        <v>199</v>
      </c>
      <c r="C1482" s="3" t="s">
        <v>186</v>
      </c>
      <c r="D1482" s="3" t="s">
        <v>578</v>
      </c>
      <c r="E1482" s="6">
        <v>1976</v>
      </c>
      <c r="F1482" s="6">
        <v>2008</v>
      </c>
      <c r="G1482" s="6" t="s">
        <v>50</v>
      </c>
      <c r="H1482" s="6">
        <v>4</v>
      </c>
      <c r="I1482" s="6">
        <v>4</v>
      </c>
      <c r="J1482" s="29">
        <v>4257.32</v>
      </c>
      <c r="K1482" s="29">
        <v>2139.8000000000002</v>
      </c>
      <c r="L1482" s="29">
        <v>991.08</v>
      </c>
      <c r="M1482" s="7">
        <v>124</v>
      </c>
      <c r="N1482" s="1">
        <f t="shared" si="266"/>
        <v>10623263.690000001</v>
      </c>
      <c r="O1482" s="29"/>
      <c r="P1482" s="1">
        <v>6069880.410000002</v>
      </c>
      <c r="Q1482" s="1"/>
      <c r="R1482" s="1">
        <v>715067.21375999996</v>
      </c>
      <c r="S1482" s="1">
        <v>3838316.0662399996</v>
      </c>
      <c r="T1482" s="1"/>
      <c r="U1482" s="1">
        <f t="shared" si="294"/>
        <v>3393.0599991056829</v>
      </c>
      <c r="V1482" s="1">
        <f t="shared" si="294"/>
        <v>3393.0599991056829</v>
      </c>
      <c r="W1482" s="8">
        <v>2021</v>
      </c>
      <c r="X1482" s="107"/>
      <c r="Y1482" s="116">
        <f t="shared" si="308"/>
        <v>13499973.071999999</v>
      </c>
      <c r="Z1482" s="116">
        <f t="shared" si="309"/>
        <v>382499.23703999998</v>
      </c>
      <c r="AA1482" s="12">
        <f t="shared" si="306"/>
        <v>715067.21375999996</v>
      </c>
      <c r="AC1482" s="9">
        <v>332567.97672000004</v>
      </c>
      <c r="AD1482" s="28">
        <f>+'Прил 2 оконч'!E1482-'Приложение №1'!N1482</f>
        <v>0</v>
      </c>
      <c r="AE1482" s="1">
        <f t="shared" si="310"/>
        <v>4682546142.5859833</v>
      </c>
      <c r="AF1482" s="1">
        <f t="shared" si="311"/>
        <v>132672140.70660286</v>
      </c>
    </row>
    <row r="1483" spans="1:32" ht="15" customHeight="1" x14ac:dyDescent="0.25">
      <c r="A1483" s="5">
        <f t="shared" si="307"/>
        <v>1455</v>
      </c>
      <c r="B1483" s="23">
        <f t="shared" si="305"/>
        <v>200</v>
      </c>
      <c r="C1483" s="3" t="s">
        <v>186</v>
      </c>
      <c r="D1483" s="3" t="s">
        <v>1150</v>
      </c>
      <c r="E1483" s="6">
        <v>1981</v>
      </c>
      <c r="F1483" s="6">
        <v>2008</v>
      </c>
      <c r="G1483" s="6" t="s">
        <v>50</v>
      </c>
      <c r="H1483" s="6">
        <v>4</v>
      </c>
      <c r="I1483" s="6">
        <v>4</v>
      </c>
      <c r="J1483" s="29">
        <v>3412.51</v>
      </c>
      <c r="K1483" s="29">
        <v>1825.4</v>
      </c>
      <c r="L1483" s="29">
        <v>877.11</v>
      </c>
      <c r="M1483" s="7">
        <v>119</v>
      </c>
      <c r="N1483" s="1">
        <f t="shared" si="266"/>
        <v>15424900.119999997</v>
      </c>
      <c r="O1483" s="29"/>
      <c r="P1483" s="1">
        <v>7941217.5599999959</v>
      </c>
      <c r="Q1483" s="1"/>
      <c r="R1483" s="1">
        <v>1361853.5440200001</v>
      </c>
      <c r="S1483" s="1">
        <v>6121829.0159800006</v>
      </c>
      <c r="T1483" s="1"/>
      <c r="U1483" s="1">
        <f t="shared" si="294"/>
        <v>5707.619997705835</v>
      </c>
      <c r="V1483" s="1">
        <f t="shared" si="294"/>
        <v>5707.619997705835</v>
      </c>
      <c r="W1483" s="8">
        <v>2021</v>
      </c>
      <c r="X1483" s="107"/>
      <c r="Y1483" s="116">
        <f t="shared" si="308"/>
        <v>11723677.524</v>
      </c>
      <c r="Z1483" s="116">
        <f t="shared" si="309"/>
        <v>332170.86318000004</v>
      </c>
      <c r="AA1483" s="12">
        <f t="shared" si="306"/>
        <v>1361853.5440200001</v>
      </c>
      <c r="AC1483" s="9">
        <v>1029682.68084</v>
      </c>
      <c r="AD1483" s="28">
        <f>+'Прил 2 оконч'!E1483-'Приложение №1'!N1483</f>
        <v>0</v>
      </c>
      <c r="AE1483" s="1">
        <f t="shared" si="310"/>
        <v>8917961747.6605682</v>
      </c>
      <c r="AF1483" s="1">
        <f t="shared" si="311"/>
        <v>252675582.85038278</v>
      </c>
    </row>
    <row r="1484" spans="1:32" ht="15" customHeight="1" x14ac:dyDescent="0.25">
      <c r="A1484" s="5">
        <f t="shared" si="307"/>
        <v>1456</v>
      </c>
      <c r="B1484" s="23">
        <f t="shared" si="305"/>
        <v>201</v>
      </c>
      <c r="C1484" s="3" t="s">
        <v>186</v>
      </c>
      <c r="D1484" s="3" t="s">
        <v>580</v>
      </c>
      <c r="E1484" s="6">
        <v>1975</v>
      </c>
      <c r="F1484" s="6">
        <v>2008</v>
      </c>
      <c r="G1484" s="6" t="s">
        <v>50</v>
      </c>
      <c r="H1484" s="6">
        <v>4</v>
      </c>
      <c r="I1484" s="6">
        <v>4</v>
      </c>
      <c r="J1484" s="29">
        <v>4182.96</v>
      </c>
      <c r="K1484" s="29">
        <v>2083.25</v>
      </c>
      <c r="L1484" s="29">
        <v>978.37</v>
      </c>
      <c r="M1484" s="7">
        <v>135</v>
      </c>
      <c r="N1484" s="1">
        <f t="shared" si="266"/>
        <v>10388260.359999999</v>
      </c>
      <c r="O1484" s="29"/>
      <c r="P1484" s="1">
        <v>5936268.7499999991</v>
      </c>
      <c r="Q1484" s="1"/>
      <c r="R1484" s="1">
        <v>700846.55123999994</v>
      </c>
      <c r="S1484" s="1">
        <v>3751145.0587600004</v>
      </c>
      <c r="T1484" s="1"/>
      <c r="U1484" s="1">
        <f t="shared" si="294"/>
        <v>3393.0600009145483</v>
      </c>
      <c r="V1484" s="1">
        <f t="shared" si="294"/>
        <v>3393.0600009145483</v>
      </c>
      <c r="W1484" s="8">
        <v>2021</v>
      </c>
      <c r="X1484" s="107"/>
      <c r="Y1484" s="116">
        <f t="shared" si="308"/>
        <v>13231485.107999999</v>
      </c>
      <c r="Z1484" s="116">
        <f t="shared" si="309"/>
        <v>374892.07805999997</v>
      </c>
      <c r="AA1484" s="12">
        <f t="shared" si="306"/>
        <v>700846.55123999994</v>
      </c>
      <c r="AC1484" s="9">
        <v>325954.47318000003</v>
      </c>
      <c r="AD1484" s="28">
        <f>+'Прил 2 оконч'!E1484-'Приложение №1'!N1484</f>
        <v>0</v>
      </c>
      <c r="AE1484" s="1">
        <f t="shared" si="310"/>
        <v>4589423556.1400156</v>
      </c>
      <c r="AF1484" s="1">
        <f t="shared" si="311"/>
        <v>130033667.42396709</v>
      </c>
    </row>
    <row r="1485" spans="1:32" ht="15" customHeight="1" x14ac:dyDescent="0.25">
      <c r="A1485" s="5">
        <f t="shared" si="307"/>
        <v>1457</v>
      </c>
      <c r="B1485" s="23">
        <f t="shared" si="305"/>
        <v>202</v>
      </c>
      <c r="C1485" s="3" t="s">
        <v>186</v>
      </c>
      <c r="D1485" s="3" t="s">
        <v>581</v>
      </c>
      <c r="E1485" s="6">
        <v>1978</v>
      </c>
      <c r="F1485" s="6">
        <v>2007</v>
      </c>
      <c r="G1485" s="6" t="s">
        <v>50</v>
      </c>
      <c r="H1485" s="6">
        <v>4</v>
      </c>
      <c r="I1485" s="6">
        <v>4</v>
      </c>
      <c r="J1485" s="29">
        <v>3454.2</v>
      </c>
      <c r="K1485" s="29">
        <v>1889.6</v>
      </c>
      <c r="L1485" s="29">
        <v>843</v>
      </c>
      <c r="M1485" s="7">
        <v>110</v>
      </c>
      <c r="N1485" s="1">
        <f t="shared" si="266"/>
        <v>9271875.7599999998</v>
      </c>
      <c r="O1485" s="29"/>
      <c r="P1485" s="1">
        <v>5301545.7699999996</v>
      </c>
      <c r="Q1485" s="1"/>
      <c r="R1485" s="1">
        <v>620287.76520000002</v>
      </c>
      <c r="S1485" s="1">
        <v>3350042.2248</v>
      </c>
      <c r="T1485" s="1"/>
      <c r="U1485" s="1">
        <f t="shared" si="294"/>
        <v>3393.0600014638076</v>
      </c>
      <c r="V1485" s="1">
        <f t="shared" si="294"/>
        <v>3393.0600014638076</v>
      </c>
      <c r="W1485" s="8">
        <v>2021</v>
      </c>
      <c r="X1485" s="107"/>
      <c r="Y1485" s="116">
        <f t="shared" si="308"/>
        <v>11710630.799999999</v>
      </c>
      <c r="Z1485" s="116">
        <f t="shared" si="309"/>
        <v>331801.20600000001</v>
      </c>
      <c r="AA1485" s="12">
        <f t="shared" si="306"/>
        <v>620287.76520000002</v>
      </c>
      <c r="AC1485" s="9">
        <v>288486.55919999996</v>
      </c>
      <c r="AD1485" s="28">
        <f>+'Прил 2 оконч'!E1485-'Приложение №1'!N1485</f>
        <v>0</v>
      </c>
      <c r="AE1485" s="1">
        <f t="shared" si="310"/>
        <v>4061892401.6356802</v>
      </c>
      <c r="AF1485" s="1">
        <f t="shared" si="311"/>
        <v>115086951.37967761</v>
      </c>
    </row>
    <row r="1486" spans="1:32" ht="15" customHeight="1" x14ac:dyDescent="0.25">
      <c r="A1486" s="5">
        <f t="shared" si="307"/>
        <v>1458</v>
      </c>
      <c r="B1486" s="23">
        <f t="shared" si="305"/>
        <v>203</v>
      </c>
      <c r="C1486" s="3" t="s">
        <v>186</v>
      </c>
      <c r="D1486" s="3" t="s">
        <v>1151</v>
      </c>
      <c r="E1486" s="6">
        <v>1984</v>
      </c>
      <c r="F1486" s="6">
        <v>2009</v>
      </c>
      <c r="G1486" s="6" t="s">
        <v>50</v>
      </c>
      <c r="H1486" s="6">
        <v>2</v>
      </c>
      <c r="I1486" s="6">
        <v>2</v>
      </c>
      <c r="J1486" s="29">
        <v>1164.7</v>
      </c>
      <c r="K1486" s="29">
        <v>429.9</v>
      </c>
      <c r="L1486" s="29">
        <v>304.10000000000002</v>
      </c>
      <c r="M1486" s="7">
        <v>37</v>
      </c>
      <c r="N1486" s="1">
        <f t="shared" si="266"/>
        <v>12533218.82</v>
      </c>
      <c r="O1486" s="29"/>
      <c r="P1486" s="1">
        <v>8953416.5720000006</v>
      </c>
      <c r="Q1486" s="1"/>
      <c r="R1486" s="1">
        <v>180081.408</v>
      </c>
      <c r="S1486" s="1">
        <v>3399720.84</v>
      </c>
      <c r="T1486" s="1"/>
      <c r="U1486" s="1">
        <f t="shared" si="294"/>
        <v>17075.23</v>
      </c>
      <c r="V1486" s="1">
        <f t="shared" si="294"/>
        <v>17075.23</v>
      </c>
      <c r="W1486" s="8">
        <v>2021</v>
      </c>
      <c r="X1486" s="107"/>
      <c r="Y1486" s="116">
        <f t="shared" si="308"/>
        <v>3399720.84</v>
      </c>
      <c r="Z1486" s="116">
        <f t="shared" si="309"/>
        <v>96325.42379999999</v>
      </c>
      <c r="AA1486" s="12">
        <f t="shared" si="306"/>
        <v>180081.408</v>
      </c>
      <c r="AB1486" s="117">
        <f>+R1486+Z1486</f>
        <v>276406.83179999999</v>
      </c>
      <c r="AC1486" s="9">
        <v>83755.984199999992</v>
      </c>
      <c r="AD1486" s="28">
        <f>+'Прил 2 оконч'!E1486-'Приложение №1'!N1486</f>
        <v>0</v>
      </c>
      <c r="AE1486" s="1">
        <f t="shared" si="310"/>
        <v>1179245092.1472001</v>
      </c>
      <c r="AF1486" s="1">
        <f t="shared" si="311"/>
        <v>33411944.277504001</v>
      </c>
    </row>
    <row r="1487" spans="1:32" ht="15" customHeight="1" x14ac:dyDescent="0.25">
      <c r="A1487" s="5">
        <f t="shared" si="307"/>
        <v>1459</v>
      </c>
      <c r="B1487" s="23">
        <f t="shared" si="305"/>
        <v>204</v>
      </c>
      <c r="C1487" s="3" t="s">
        <v>186</v>
      </c>
      <c r="D1487" s="3" t="s">
        <v>585</v>
      </c>
      <c r="E1487" s="6">
        <v>1975</v>
      </c>
      <c r="F1487" s="6">
        <v>2008</v>
      </c>
      <c r="G1487" s="6" t="s">
        <v>50</v>
      </c>
      <c r="H1487" s="6">
        <v>2</v>
      </c>
      <c r="I1487" s="6">
        <v>2</v>
      </c>
      <c r="J1487" s="29">
        <v>772.26</v>
      </c>
      <c r="K1487" s="29">
        <v>472.46</v>
      </c>
      <c r="L1487" s="29">
        <v>0</v>
      </c>
      <c r="M1487" s="7">
        <v>34</v>
      </c>
      <c r="N1487" s="1">
        <f t="shared" si="266"/>
        <v>3532625.94</v>
      </c>
      <c r="O1487" s="29"/>
      <c r="P1487" s="1">
        <v>3072544.3499999996</v>
      </c>
      <c r="Q1487" s="1"/>
      <c r="R1487" s="1">
        <v>81972.754919999992</v>
      </c>
      <c r="S1487" s="1">
        <v>378108.83507999999</v>
      </c>
      <c r="T1487" s="1"/>
      <c r="U1487" s="1">
        <f t="shared" si="294"/>
        <v>7477.0899970367864</v>
      </c>
      <c r="V1487" s="1">
        <f t="shared" si="294"/>
        <v>7477.0899970367864</v>
      </c>
      <c r="W1487" s="8">
        <v>2021</v>
      </c>
      <c r="X1487" s="107"/>
      <c r="Y1487" s="116">
        <f t="shared" si="308"/>
        <v>1547778.96</v>
      </c>
      <c r="Z1487" s="116">
        <f t="shared" si="309"/>
        <v>43853.737199999996</v>
      </c>
      <c r="AA1487" s="12">
        <f t="shared" si="306"/>
        <v>81972.754919999992</v>
      </c>
      <c r="AC1487" s="9">
        <v>38119.017719999996</v>
      </c>
      <c r="AD1487" s="28">
        <f>+'Прил 2 оконч'!E1487-'Приложение №1'!N1487</f>
        <v>0</v>
      </c>
      <c r="AE1487" s="1">
        <f t="shared" si="310"/>
        <v>536790388.31812799</v>
      </c>
      <c r="AF1487" s="1">
        <f t="shared" si="311"/>
        <v>15209061.002346959</v>
      </c>
    </row>
    <row r="1488" spans="1:32" ht="15" customHeight="1" x14ac:dyDescent="0.25">
      <c r="A1488" s="5">
        <f t="shared" si="307"/>
        <v>1460</v>
      </c>
      <c r="B1488" s="23">
        <f t="shared" si="305"/>
        <v>205</v>
      </c>
      <c r="C1488" s="3" t="s">
        <v>186</v>
      </c>
      <c r="D1488" s="3" t="s">
        <v>1152</v>
      </c>
      <c r="E1488" s="6">
        <v>1981</v>
      </c>
      <c r="F1488" s="6">
        <v>1981</v>
      </c>
      <c r="G1488" s="6" t="s">
        <v>65</v>
      </c>
      <c r="H1488" s="6">
        <v>2</v>
      </c>
      <c r="I1488" s="6">
        <v>2</v>
      </c>
      <c r="J1488" s="29">
        <v>711.4</v>
      </c>
      <c r="K1488" s="29">
        <v>616.29999999999995</v>
      </c>
      <c r="L1488" s="29">
        <v>0</v>
      </c>
      <c r="M1488" s="7">
        <v>32</v>
      </c>
      <c r="N1488" s="1">
        <f t="shared" si="266"/>
        <v>11604368.19215529</v>
      </c>
      <c r="O1488" s="29"/>
      <c r="P1488" s="1">
        <v>10926695.726555292</v>
      </c>
      <c r="Q1488" s="1"/>
      <c r="R1488" s="1">
        <v>200656.26559999998</v>
      </c>
      <c r="S1488" s="1">
        <v>477016.19999999995</v>
      </c>
      <c r="T1488" s="29"/>
      <c r="U1488" s="1">
        <f t="shared" si="294"/>
        <v>18829.090040816634</v>
      </c>
      <c r="V1488" s="1">
        <f t="shared" si="294"/>
        <v>18829.090040816634</v>
      </c>
      <c r="W1488" s="8">
        <v>2021</v>
      </c>
      <c r="X1488" s="107"/>
      <c r="Y1488" s="9">
        <f t="shared" ref="Y1488:Y1498" si="312">+(K1488*6.45+L1488*17.73)*12*10</f>
        <v>477016.19999999995</v>
      </c>
      <c r="Z1488" s="9">
        <f t="shared" ref="Z1488:Z1498" si="313">+(K1488*6.45+L1488*17.73)*12*0.85</f>
        <v>40546.376999999993</v>
      </c>
      <c r="AA1488" s="12">
        <f t="shared" si="306"/>
        <v>200656.26559999998</v>
      </c>
      <c r="AB1488" s="117">
        <f t="shared" ref="AB1488:AB1505" si="314">+R1488+Z1488</f>
        <v>241202.64259999996</v>
      </c>
      <c r="AC1488" s="9">
        <v>160109.88860000001</v>
      </c>
      <c r="AD1488" s="28">
        <f>+'Прил 2 оконч'!E1488-'Приложение №1'!N1488</f>
        <v>0</v>
      </c>
      <c r="AE1488" s="1">
        <f t="shared" ref="AE1488:AE1498" si="315">+(Q1488*6.45+R1488*17.73)*12*10</f>
        <v>426916270.69055998</v>
      </c>
      <c r="AF1488" s="1">
        <f t="shared" ref="AF1488:AF1498" si="316">+(Q1488*6.45+R1488*17.73)*12*0.85</f>
        <v>36287883.008697599</v>
      </c>
    </row>
    <row r="1489" spans="1:32" ht="15" customHeight="1" x14ac:dyDescent="0.25">
      <c r="A1489" s="5">
        <f t="shared" ref="A1489:B1498" si="317">A1488+1</f>
        <v>1461</v>
      </c>
      <c r="B1489" s="23">
        <f t="shared" si="317"/>
        <v>206</v>
      </c>
      <c r="C1489" s="3" t="s">
        <v>186</v>
      </c>
      <c r="D1489" s="3" t="s">
        <v>586</v>
      </c>
      <c r="E1489" s="6">
        <v>1980</v>
      </c>
      <c r="F1489" s="6">
        <v>1980</v>
      </c>
      <c r="G1489" s="6" t="s">
        <v>65</v>
      </c>
      <c r="H1489" s="6">
        <v>2</v>
      </c>
      <c r="I1489" s="6">
        <v>1</v>
      </c>
      <c r="J1489" s="29">
        <v>623.6</v>
      </c>
      <c r="K1489" s="29">
        <v>596.29999999999995</v>
      </c>
      <c r="L1489" s="29">
        <v>0</v>
      </c>
      <c r="M1489" s="7">
        <v>21</v>
      </c>
      <c r="N1489" s="1">
        <f t="shared" si="266"/>
        <v>7843801.7699999996</v>
      </c>
      <c r="O1489" s="29"/>
      <c r="P1489" s="1">
        <v>7308913.5143999998</v>
      </c>
      <c r="Q1489" s="1"/>
      <c r="R1489" s="1">
        <v>73352.055599999992</v>
      </c>
      <c r="S1489" s="1">
        <v>461536.19999999995</v>
      </c>
      <c r="T1489" s="29"/>
      <c r="U1489" s="1">
        <f t="shared" si="294"/>
        <v>13154.120023478115</v>
      </c>
      <c r="V1489" s="1">
        <f t="shared" si="294"/>
        <v>13154.120023478115</v>
      </c>
      <c r="W1489" s="8">
        <v>2021</v>
      </c>
      <c r="X1489" s="107"/>
      <c r="Y1489" s="9">
        <f t="shared" si="312"/>
        <v>461536.19999999995</v>
      </c>
      <c r="Z1489" s="9">
        <f t="shared" si="313"/>
        <v>39230.576999999997</v>
      </c>
      <c r="AA1489" s="12">
        <f t="shared" si="306"/>
        <v>73352.055599999992</v>
      </c>
      <c r="AB1489" s="117">
        <f t="shared" si="314"/>
        <v>112582.63259999998</v>
      </c>
      <c r="AC1489" s="9">
        <v>34121.478599999995</v>
      </c>
      <c r="AD1489" s="28">
        <f>+'Прил 2 оконч'!E1489-'Приложение №1'!N1489</f>
        <v>0</v>
      </c>
      <c r="AE1489" s="1">
        <f t="shared" si="315"/>
        <v>156063833.49456</v>
      </c>
      <c r="AF1489" s="1">
        <f t="shared" si="316"/>
        <v>13265425.8470376</v>
      </c>
    </row>
    <row r="1490" spans="1:32" ht="15" customHeight="1" x14ac:dyDescent="0.25">
      <c r="A1490" s="5">
        <f t="shared" ref="A1490:A1498" si="318">A1489+1</f>
        <v>1462</v>
      </c>
      <c r="B1490" s="23">
        <f t="shared" si="317"/>
        <v>207</v>
      </c>
      <c r="C1490" s="3" t="s">
        <v>186</v>
      </c>
      <c r="D1490" s="3" t="s">
        <v>587</v>
      </c>
      <c r="E1490" s="6">
        <v>1980</v>
      </c>
      <c r="F1490" s="6">
        <v>1980</v>
      </c>
      <c r="G1490" s="6" t="s">
        <v>65</v>
      </c>
      <c r="H1490" s="6">
        <v>2</v>
      </c>
      <c r="I1490" s="6">
        <v>2</v>
      </c>
      <c r="J1490" s="29">
        <v>735.8</v>
      </c>
      <c r="K1490" s="29">
        <v>639.9</v>
      </c>
      <c r="L1490" s="29">
        <v>0</v>
      </c>
      <c r="M1490" s="7">
        <v>22</v>
      </c>
      <c r="N1490" s="1">
        <f t="shared" si="266"/>
        <v>8417321.4000000004</v>
      </c>
      <c r="O1490" s="29"/>
      <c r="P1490" s="1">
        <v>8338606.0212000003</v>
      </c>
      <c r="Q1490" s="1"/>
      <c r="R1490" s="1">
        <v>78715.378799999991</v>
      </c>
      <c r="S1490" s="1"/>
      <c r="T1490" s="29"/>
      <c r="U1490" s="1">
        <f t="shared" si="294"/>
        <v>13154.120018752932</v>
      </c>
      <c r="V1490" s="1">
        <f t="shared" si="294"/>
        <v>13154.120018752932</v>
      </c>
      <c r="W1490" s="8">
        <v>2021</v>
      </c>
      <c r="X1490" s="107"/>
      <c r="Y1490" s="9">
        <f t="shared" si="312"/>
        <v>495282.6</v>
      </c>
      <c r="Z1490" s="9">
        <f t="shared" si="313"/>
        <v>42099.020999999993</v>
      </c>
      <c r="AA1490" s="12">
        <f t="shared" si="306"/>
        <v>78715.378799999991</v>
      </c>
      <c r="AB1490" s="117">
        <f t="shared" si="314"/>
        <v>120814.39979999998</v>
      </c>
      <c r="AC1490" s="9">
        <v>36616.357799999998</v>
      </c>
      <c r="AD1490" s="28">
        <f>+'Прил 2 оконч'!E1490-'Приложение №1'!N1490</f>
        <v>0</v>
      </c>
      <c r="AE1490" s="1">
        <f t="shared" si="315"/>
        <v>167474839.93487999</v>
      </c>
      <c r="AF1490" s="1">
        <f t="shared" si="316"/>
        <v>14235361.394464798</v>
      </c>
    </row>
    <row r="1491" spans="1:32" ht="15" customHeight="1" x14ac:dyDescent="0.25">
      <c r="A1491" s="5">
        <f t="shared" si="318"/>
        <v>1463</v>
      </c>
      <c r="B1491" s="23">
        <f t="shared" si="317"/>
        <v>208</v>
      </c>
      <c r="C1491" s="3" t="s">
        <v>186</v>
      </c>
      <c r="D1491" s="3" t="s">
        <v>588</v>
      </c>
      <c r="E1491" s="6">
        <v>1982</v>
      </c>
      <c r="F1491" s="6">
        <v>2000</v>
      </c>
      <c r="G1491" s="6" t="s">
        <v>65</v>
      </c>
      <c r="H1491" s="6">
        <v>2</v>
      </c>
      <c r="I1491" s="6">
        <v>3</v>
      </c>
      <c r="J1491" s="29">
        <v>1311.3</v>
      </c>
      <c r="K1491" s="29">
        <v>1128.52</v>
      </c>
      <c r="L1491" s="29">
        <v>0</v>
      </c>
      <c r="M1491" s="7">
        <v>40</v>
      </c>
      <c r="N1491" s="1">
        <f t="shared" si="266"/>
        <v>11412384.210000001</v>
      </c>
      <c r="O1491" s="29"/>
      <c r="P1491" s="1">
        <v>10400088.22776</v>
      </c>
      <c r="Q1491" s="1"/>
      <c r="R1491" s="1">
        <v>138821.50224</v>
      </c>
      <c r="S1491" s="1">
        <v>873474.48</v>
      </c>
      <c r="T1491" s="29"/>
      <c r="U1491" s="1">
        <f t="shared" si="294"/>
        <v>10112.700005316699</v>
      </c>
      <c r="V1491" s="1">
        <f t="shared" si="294"/>
        <v>10112.700005316699</v>
      </c>
      <c r="W1491" s="8">
        <v>2021</v>
      </c>
      <c r="X1491" s="107"/>
      <c r="Y1491" s="9">
        <f t="shared" si="312"/>
        <v>873474.48</v>
      </c>
      <c r="Z1491" s="9">
        <f t="shared" si="313"/>
        <v>74245.330799999996</v>
      </c>
      <c r="AA1491" s="12">
        <f t="shared" si="306"/>
        <v>138821.50224</v>
      </c>
      <c r="AB1491" s="117">
        <f t="shared" si="314"/>
        <v>213066.83304</v>
      </c>
      <c r="AC1491" s="9">
        <v>64576.171440000006</v>
      </c>
      <c r="AD1491" s="28">
        <f>+'Прил 2 оконч'!E1491-'Приложение №1'!N1491</f>
        <v>0</v>
      </c>
      <c r="AE1491" s="1">
        <f t="shared" si="315"/>
        <v>295356628.165824</v>
      </c>
      <c r="AF1491" s="1">
        <f t="shared" si="316"/>
        <v>25105313.394095041</v>
      </c>
    </row>
    <row r="1492" spans="1:32" ht="15" customHeight="1" x14ac:dyDescent="0.25">
      <c r="A1492" s="5">
        <f t="shared" si="318"/>
        <v>1464</v>
      </c>
      <c r="B1492" s="23">
        <f t="shared" si="317"/>
        <v>209</v>
      </c>
      <c r="C1492" s="3" t="s">
        <v>205</v>
      </c>
      <c r="D1492" s="3" t="s">
        <v>1153</v>
      </c>
      <c r="E1492" s="6">
        <v>1978</v>
      </c>
      <c r="F1492" s="6">
        <v>1978</v>
      </c>
      <c r="G1492" s="6" t="s">
        <v>65</v>
      </c>
      <c r="H1492" s="6">
        <v>2</v>
      </c>
      <c r="I1492" s="6">
        <v>1</v>
      </c>
      <c r="J1492" s="29">
        <v>718.3</v>
      </c>
      <c r="K1492" s="29">
        <v>636.9</v>
      </c>
      <c r="L1492" s="29">
        <v>3</v>
      </c>
      <c r="M1492" s="7">
        <v>27</v>
      </c>
      <c r="N1492" s="1">
        <f t="shared" si="266"/>
        <v>4599876.3600000003</v>
      </c>
      <c r="O1492" s="29"/>
      <c r="P1492" s="1">
        <v>3896910.3572000004</v>
      </c>
      <c r="Q1492" s="1"/>
      <c r="R1492" s="1">
        <v>203622.60279999999</v>
      </c>
      <c r="S1492" s="1">
        <v>499343.39999999997</v>
      </c>
      <c r="T1492" s="29"/>
      <c r="U1492" s="1">
        <f t="shared" si="294"/>
        <v>7188.4300046882336</v>
      </c>
      <c r="V1492" s="1">
        <f t="shared" si="294"/>
        <v>7188.4300046882336</v>
      </c>
      <c r="W1492" s="8">
        <v>2021</v>
      </c>
      <c r="X1492" s="107"/>
      <c r="Y1492" s="9">
        <f t="shared" si="312"/>
        <v>499343.39999999997</v>
      </c>
      <c r="Z1492" s="9">
        <f t="shared" si="313"/>
        <v>42444.188999999998</v>
      </c>
      <c r="AA1492" s="12">
        <f t="shared" si="306"/>
        <v>203622.60279999999</v>
      </c>
      <c r="AB1492" s="117">
        <f t="shared" si="314"/>
        <v>246066.79180000001</v>
      </c>
      <c r="AC1492" s="9">
        <v>161178.41379999998</v>
      </c>
      <c r="AD1492" s="28">
        <f>+'Прил 2 оконч'!E1492-'Приложение №1'!N1492</f>
        <v>0</v>
      </c>
      <c r="AE1492" s="1">
        <f t="shared" si="315"/>
        <v>433227449.71727997</v>
      </c>
      <c r="AF1492" s="1">
        <f t="shared" si="316"/>
        <v>36824333.225968793</v>
      </c>
    </row>
    <row r="1493" spans="1:32" ht="15" customHeight="1" x14ac:dyDescent="0.25">
      <c r="A1493" s="5">
        <f t="shared" si="318"/>
        <v>1465</v>
      </c>
      <c r="B1493" s="23">
        <f t="shared" si="317"/>
        <v>210</v>
      </c>
      <c r="C1493" s="3" t="s">
        <v>205</v>
      </c>
      <c r="D1493" s="3" t="s">
        <v>206</v>
      </c>
      <c r="E1493" s="6">
        <v>1979</v>
      </c>
      <c r="F1493" s="6">
        <v>1979</v>
      </c>
      <c r="G1493" s="6" t="s">
        <v>65</v>
      </c>
      <c r="H1493" s="6">
        <v>2</v>
      </c>
      <c r="I1493" s="6">
        <v>2</v>
      </c>
      <c r="J1493" s="29">
        <v>593.9</v>
      </c>
      <c r="K1493" s="29">
        <v>484.7</v>
      </c>
      <c r="L1493" s="29">
        <v>0</v>
      </c>
      <c r="M1493" s="7">
        <v>21</v>
      </c>
      <c r="N1493" s="1">
        <f t="shared" si="266"/>
        <v>3484232.02</v>
      </c>
      <c r="O1493" s="29"/>
      <c r="P1493" s="1">
        <v>3049450.3036000002</v>
      </c>
      <c r="Q1493" s="1"/>
      <c r="R1493" s="1">
        <v>59623.916400000002</v>
      </c>
      <c r="S1493" s="1">
        <v>375157.8</v>
      </c>
      <c r="T1493" s="29"/>
      <c r="U1493" s="1">
        <f t="shared" si="294"/>
        <v>7188.4299979368679</v>
      </c>
      <c r="V1493" s="1">
        <f t="shared" si="294"/>
        <v>7188.4299979368679</v>
      </c>
      <c r="W1493" s="8">
        <v>2021</v>
      </c>
      <c r="X1493" s="107"/>
      <c r="Y1493" s="9">
        <f t="shared" si="312"/>
        <v>375157.8</v>
      </c>
      <c r="Z1493" s="9">
        <f t="shared" si="313"/>
        <v>31888.412999999997</v>
      </c>
      <c r="AA1493" s="12">
        <f t="shared" si="306"/>
        <v>59623.916400000002</v>
      </c>
      <c r="AB1493" s="117">
        <f t="shared" si="314"/>
        <v>91512.329400000002</v>
      </c>
      <c r="AC1493" s="9">
        <v>27735.503400000001</v>
      </c>
      <c r="AD1493" s="28">
        <f>+'Прил 2 оконч'!E1493-'Приложение №1'!N1493</f>
        <v>0</v>
      </c>
      <c r="AE1493" s="1">
        <f t="shared" si="315"/>
        <v>126855844.53264001</v>
      </c>
      <c r="AF1493" s="1">
        <f t="shared" si="316"/>
        <v>10782746.785274401</v>
      </c>
    </row>
    <row r="1494" spans="1:32" ht="15" customHeight="1" x14ac:dyDescent="0.25">
      <c r="A1494" s="5">
        <f t="shared" si="318"/>
        <v>1466</v>
      </c>
      <c r="B1494" s="23">
        <f t="shared" si="317"/>
        <v>211</v>
      </c>
      <c r="C1494" s="3" t="s">
        <v>205</v>
      </c>
      <c r="D1494" s="3" t="s">
        <v>1154</v>
      </c>
      <c r="E1494" s="6">
        <v>1983</v>
      </c>
      <c r="F1494" s="6">
        <v>1983</v>
      </c>
      <c r="G1494" s="6" t="s">
        <v>65</v>
      </c>
      <c r="H1494" s="6">
        <v>2</v>
      </c>
      <c r="I1494" s="6">
        <v>1</v>
      </c>
      <c r="J1494" s="29">
        <v>730.7</v>
      </c>
      <c r="K1494" s="29">
        <v>614.1</v>
      </c>
      <c r="L1494" s="29">
        <v>0</v>
      </c>
      <c r="M1494" s="7">
        <v>32</v>
      </c>
      <c r="N1494" s="1">
        <f t="shared" si="266"/>
        <v>11357521.590000002</v>
      </c>
      <c r="O1494" s="29"/>
      <c r="P1494" s="1">
        <v>10696894.800800001</v>
      </c>
      <c r="Q1494" s="1"/>
      <c r="R1494" s="1">
        <v>185313.38920000001</v>
      </c>
      <c r="S1494" s="1">
        <v>475313.4</v>
      </c>
      <c r="T1494" s="29"/>
      <c r="U1494" s="1">
        <f t="shared" si="294"/>
        <v>18494.580019540794</v>
      </c>
      <c r="V1494" s="1">
        <f t="shared" si="294"/>
        <v>18494.580019540794</v>
      </c>
      <c r="W1494" s="8">
        <v>2021</v>
      </c>
      <c r="X1494" s="107"/>
      <c r="Y1494" s="9">
        <f t="shared" si="312"/>
        <v>475313.4</v>
      </c>
      <c r="Z1494" s="9">
        <f t="shared" si="313"/>
        <v>40401.639000000003</v>
      </c>
      <c r="AA1494" s="12">
        <f t="shared" si="306"/>
        <v>185313.38920000001</v>
      </c>
      <c r="AB1494" s="117">
        <f t="shared" si="314"/>
        <v>225715.0282</v>
      </c>
      <c r="AC1494" s="9">
        <v>144911.75020000001</v>
      </c>
      <c r="AD1494" s="28">
        <f>+'Прил 2 оконч'!E1494-'Приложение №1'!N1494</f>
        <v>0</v>
      </c>
      <c r="AE1494" s="1">
        <f t="shared" si="315"/>
        <v>394272766.86192006</v>
      </c>
      <c r="AF1494" s="1">
        <f t="shared" si="316"/>
        <v>33513185.183263205</v>
      </c>
    </row>
    <row r="1495" spans="1:32" ht="15" customHeight="1" x14ac:dyDescent="0.25">
      <c r="A1495" s="5">
        <f t="shared" si="318"/>
        <v>1467</v>
      </c>
      <c r="B1495" s="23">
        <f t="shared" si="317"/>
        <v>212</v>
      </c>
      <c r="C1495" s="3" t="s">
        <v>205</v>
      </c>
      <c r="D1495" s="3" t="s">
        <v>207</v>
      </c>
      <c r="E1495" s="6">
        <v>1979</v>
      </c>
      <c r="F1495" s="6">
        <v>1979</v>
      </c>
      <c r="G1495" s="6" t="s">
        <v>65</v>
      </c>
      <c r="H1495" s="6">
        <v>2</v>
      </c>
      <c r="I1495" s="6">
        <v>2</v>
      </c>
      <c r="J1495" s="29">
        <v>548.6</v>
      </c>
      <c r="K1495" s="29">
        <v>501.2</v>
      </c>
      <c r="L1495" s="29">
        <v>0</v>
      </c>
      <c r="M1495" s="7">
        <v>28</v>
      </c>
      <c r="N1495" s="1">
        <f t="shared" si="266"/>
        <v>3602841.12</v>
      </c>
      <c r="O1495" s="29"/>
      <c r="P1495" s="1">
        <v>3153258.7056000005</v>
      </c>
      <c r="Q1495" s="1"/>
      <c r="R1495" s="1">
        <v>61653.614400000006</v>
      </c>
      <c r="S1495" s="1">
        <v>387928.80000000005</v>
      </c>
      <c r="T1495" s="29"/>
      <c r="U1495" s="1">
        <f t="shared" si="294"/>
        <v>7188.4300079808463</v>
      </c>
      <c r="V1495" s="1">
        <f t="shared" si="294"/>
        <v>7188.4300079808463</v>
      </c>
      <c r="W1495" s="8">
        <v>2021</v>
      </c>
      <c r="X1495" s="107"/>
      <c r="Y1495" s="9">
        <f t="shared" si="312"/>
        <v>387928.80000000005</v>
      </c>
      <c r="Z1495" s="9">
        <f t="shared" si="313"/>
        <v>32973.948000000004</v>
      </c>
      <c r="AA1495" s="12">
        <f t="shared" si="306"/>
        <v>61653.614400000006</v>
      </c>
      <c r="AB1495" s="117">
        <f t="shared" si="314"/>
        <v>94627.56240000001</v>
      </c>
      <c r="AC1495" s="9">
        <v>28679.666399999998</v>
      </c>
      <c r="AD1495" s="28">
        <f>+'Прил 2 оконч'!E1495-'Приложение №1'!N1495</f>
        <v>0</v>
      </c>
      <c r="AE1495" s="1">
        <f t="shared" si="315"/>
        <v>131174229.99744001</v>
      </c>
      <c r="AF1495" s="1">
        <f t="shared" si="316"/>
        <v>11149809.549782401</v>
      </c>
    </row>
    <row r="1496" spans="1:32" ht="15" customHeight="1" x14ac:dyDescent="0.25">
      <c r="A1496" s="5">
        <f t="shared" si="318"/>
        <v>1468</v>
      </c>
      <c r="B1496" s="23">
        <f t="shared" si="317"/>
        <v>213</v>
      </c>
      <c r="C1496" s="3" t="s">
        <v>205</v>
      </c>
      <c r="D1496" s="3" t="s">
        <v>1155</v>
      </c>
      <c r="E1496" s="6">
        <v>1983</v>
      </c>
      <c r="F1496" s="6">
        <v>1983</v>
      </c>
      <c r="G1496" s="6" t="s">
        <v>65</v>
      </c>
      <c r="H1496" s="6">
        <v>2</v>
      </c>
      <c r="I1496" s="6">
        <v>1</v>
      </c>
      <c r="J1496" s="29">
        <v>307.60000000000002</v>
      </c>
      <c r="K1496" s="29">
        <v>307.60000000000002</v>
      </c>
      <c r="L1496" s="29">
        <v>0</v>
      </c>
      <c r="M1496" s="7">
        <v>8</v>
      </c>
      <c r="N1496" s="1">
        <f t="shared" si="266"/>
        <v>5688932.8200000003</v>
      </c>
      <c r="O1496" s="29"/>
      <c r="P1496" s="1">
        <v>5374939.5187999997</v>
      </c>
      <c r="Q1496" s="1"/>
      <c r="R1496" s="1">
        <v>75910.901200000008</v>
      </c>
      <c r="S1496" s="1">
        <v>238082.40000000002</v>
      </c>
      <c r="T1496" s="29"/>
      <c r="U1496" s="1">
        <f t="shared" si="294"/>
        <v>18494.580039011704</v>
      </c>
      <c r="V1496" s="1">
        <f t="shared" si="294"/>
        <v>18494.580039011704</v>
      </c>
      <c r="W1496" s="8">
        <v>2021</v>
      </c>
      <c r="X1496" s="107"/>
      <c r="Y1496" s="9">
        <f t="shared" si="312"/>
        <v>238082.40000000002</v>
      </c>
      <c r="Z1496" s="9">
        <f t="shared" si="313"/>
        <v>20237.004000000001</v>
      </c>
      <c r="AA1496" s="12">
        <f t="shared" si="306"/>
        <v>75910.901200000008</v>
      </c>
      <c r="AB1496" s="117">
        <f t="shared" si="314"/>
        <v>96147.905200000008</v>
      </c>
      <c r="AC1496" s="9">
        <v>55673.897200000007</v>
      </c>
      <c r="AD1496" s="28">
        <f>+'Прил 2 оконч'!E1496-'Приложение №1'!N1496</f>
        <v>0</v>
      </c>
      <c r="AE1496" s="1">
        <f t="shared" si="315"/>
        <v>161508033.39312002</v>
      </c>
      <c r="AF1496" s="1">
        <f t="shared" si="316"/>
        <v>13728182.838415202</v>
      </c>
    </row>
    <row r="1497" spans="1:32" ht="15" customHeight="1" x14ac:dyDescent="0.25">
      <c r="A1497" s="5">
        <f t="shared" si="318"/>
        <v>1469</v>
      </c>
      <c r="B1497" s="23">
        <f t="shared" si="317"/>
        <v>214</v>
      </c>
      <c r="C1497" s="3" t="s">
        <v>205</v>
      </c>
      <c r="D1497" s="3" t="s">
        <v>208</v>
      </c>
      <c r="E1497" s="6">
        <v>1979</v>
      </c>
      <c r="F1497" s="6">
        <v>1979</v>
      </c>
      <c r="G1497" s="6" t="s">
        <v>65</v>
      </c>
      <c r="H1497" s="6">
        <v>2</v>
      </c>
      <c r="I1497" s="6">
        <v>2</v>
      </c>
      <c r="J1497" s="29">
        <v>399.23</v>
      </c>
      <c r="K1497" s="29">
        <v>379.49</v>
      </c>
      <c r="L1497" s="29">
        <v>0</v>
      </c>
      <c r="M1497" s="7">
        <v>15</v>
      </c>
      <c r="N1497" s="1">
        <f t="shared" ref="N1497:N1563" si="319">+P1497+Q1497+R1497+S1497</f>
        <v>2727937.3</v>
      </c>
      <c r="O1497" s="29"/>
      <c r="P1497" s="1">
        <v>2387530.21612</v>
      </c>
      <c r="Q1497" s="1"/>
      <c r="R1497" s="1">
        <v>46681.823880000004</v>
      </c>
      <c r="S1497" s="1">
        <v>293725.26</v>
      </c>
      <c r="T1497" s="29"/>
      <c r="U1497" s="1">
        <f t="shared" si="294"/>
        <v>7188.4299981554186</v>
      </c>
      <c r="V1497" s="1">
        <f t="shared" si="294"/>
        <v>7188.4299981554186</v>
      </c>
      <c r="W1497" s="8">
        <v>2021</v>
      </c>
      <c r="X1497" s="107"/>
      <c r="Y1497" s="9">
        <f t="shared" si="312"/>
        <v>293725.26</v>
      </c>
      <c r="Z1497" s="9">
        <f t="shared" si="313"/>
        <v>24966.647100000002</v>
      </c>
      <c r="AA1497" s="12">
        <f t="shared" si="306"/>
        <v>46681.823880000004</v>
      </c>
      <c r="AB1497" s="117">
        <f t="shared" si="314"/>
        <v>71648.470980000013</v>
      </c>
      <c r="AC1497" s="9">
        <v>21715.176780000002</v>
      </c>
      <c r="AD1497" s="28">
        <f>+'Прил 2 оконч'!E1497-'Приложение №1'!N1497</f>
        <v>0</v>
      </c>
      <c r="AE1497" s="1">
        <f t="shared" si="315"/>
        <v>99320248.48708801</v>
      </c>
      <c r="AF1497" s="1">
        <f t="shared" si="316"/>
        <v>8442221.1214024797</v>
      </c>
    </row>
    <row r="1498" spans="1:32" ht="15" customHeight="1" x14ac:dyDescent="0.25">
      <c r="A1498" s="5">
        <f t="shared" si="318"/>
        <v>1470</v>
      </c>
      <c r="B1498" s="23">
        <f t="shared" si="317"/>
        <v>215</v>
      </c>
      <c r="C1498" s="3" t="s">
        <v>209</v>
      </c>
      <c r="D1498" s="3" t="s">
        <v>1156</v>
      </c>
      <c r="E1498" s="6">
        <v>1978</v>
      </c>
      <c r="F1498" s="6">
        <v>2016</v>
      </c>
      <c r="G1498" s="6" t="s">
        <v>65</v>
      </c>
      <c r="H1498" s="6">
        <v>2</v>
      </c>
      <c r="I1498" s="6">
        <v>2</v>
      </c>
      <c r="J1498" s="29">
        <v>563.5</v>
      </c>
      <c r="K1498" s="29">
        <v>522.1</v>
      </c>
      <c r="L1498" s="29">
        <v>0</v>
      </c>
      <c r="M1498" s="7">
        <v>30</v>
      </c>
      <c r="N1498" s="1">
        <f t="shared" si="319"/>
        <v>5360426.8099999996</v>
      </c>
      <c r="O1498" s="29"/>
      <c r="P1498" s="1">
        <v>4809678.5547999991</v>
      </c>
      <c r="Q1498" s="1"/>
      <c r="R1498" s="1">
        <v>146642.85519999999</v>
      </c>
      <c r="S1498" s="1">
        <v>404105.4</v>
      </c>
      <c r="T1498" s="29"/>
      <c r="U1498" s="1">
        <f t="shared" si="294"/>
        <v>10267.050009576707</v>
      </c>
      <c r="V1498" s="1">
        <f t="shared" si="294"/>
        <v>10267.050009576707</v>
      </c>
      <c r="W1498" s="8">
        <v>2021</v>
      </c>
      <c r="X1498" s="107"/>
      <c r="Y1498" s="9">
        <f t="shared" si="312"/>
        <v>404105.4</v>
      </c>
      <c r="Z1498" s="9">
        <f t="shared" si="313"/>
        <v>34348.959000000003</v>
      </c>
      <c r="AA1498" s="12">
        <f t="shared" si="306"/>
        <v>146642.85519999999</v>
      </c>
      <c r="AB1498" s="117">
        <f t="shared" si="314"/>
        <v>180991.81419999999</v>
      </c>
      <c r="AC1498" s="9">
        <v>112293.89619999999</v>
      </c>
      <c r="AD1498" s="28">
        <f>+'Прил 2 оконч'!E1498-'Приложение №1'!N1498</f>
        <v>0</v>
      </c>
      <c r="AE1498" s="1">
        <f t="shared" si="315"/>
        <v>311997338.72351998</v>
      </c>
      <c r="AF1498" s="1">
        <f t="shared" si="316"/>
        <v>26519773.791499197</v>
      </c>
    </row>
    <row r="1499" spans="1:32" x14ac:dyDescent="0.25">
      <c r="A1499" s="5">
        <f t="shared" ref="A1499:A1533" si="320">+A1498+1</f>
        <v>1471</v>
      </c>
      <c r="B1499" s="23">
        <f t="shared" ref="B1499:B1533" si="321">+B1498+1</f>
        <v>216</v>
      </c>
      <c r="C1499" s="3" t="s">
        <v>599</v>
      </c>
      <c r="D1499" s="3" t="s">
        <v>603</v>
      </c>
      <c r="E1499" s="6">
        <v>1984</v>
      </c>
      <c r="F1499" s="6">
        <v>2010</v>
      </c>
      <c r="G1499" s="6" t="s">
        <v>50</v>
      </c>
      <c r="H1499" s="6">
        <v>5</v>
      </c>
      <c r="I1499" s="6">
        <v>4</v>
      </c>
      <c r="J1499" s="29">
        <v>3209.1</v>
      </c>
      <c r="K1499" s="29">
        <v>1849.9</v>
      </c>
      <c r="L1499" s="29">
        <v>0</v>
      </c>
      <c r="M1499" s="7">
        <v>66</v>
      </c>
      <c r="N1499" s="1">
        <v>1865966.0654482846</v>
      </c>
      <c r="O1499" s="29"/>
      <c r="P1499" s="1">
        <v>496349.16529143206</v>
      </c>
      <c r="Q1499" s="1"/>
      <c r="R1499" s="1">
        <v>149253.6318</v>
      </c>
      <c r="S1499" s="1">
        <v>1220363.2683568527</v>
      </c>
      <c r="T1499" s="1"/>
      <c r="U1499" s="1">
        <f t="shared" si="294"/>
        <v>1008.6848291519999</v>
      </c>
      <c r="V1499" s="1">
        <f t="shared" si="294"/>
        <v>1008.6848291519999</v>
      </c>
      <c r="W1499" s="8">
        <v>2021</v>
      </c>
      <c r="X1499" s="107"/>
      <c r="AD1499" s="28">
        <f>+'Прил 2 оконч'!E1499-'Приложение №1'!N1499</f>
        <v>0</v>
      </c>
    </row>
    <row r="1500" spans="1:32" x14ac:dyDescent="0.25">
      <c r="A1500" s="5">
        <f t="shared" si="320"/>
        <v>1472</v>
      </c>
      <c r="B1500" s="23">
        <f t="shared" si="321"/>
        <v>217</v>
      </c>
      <c r="C1500" s="3" t="s">
        <v>599</v>
      </c>
      <c r="D1500" s="3" t="s">
        <v>605</v>
      </c>
      <c r="E1500" s="6">
        <v>1982</v>
      </c>
      <c r="F1500" s="6">
        <v>2013</v>
      </c>
      <c r="G1500" s="6" t="s">
        <v>50</v>
      </c>
      <c r="H1500" s="6">
        <v>5</v>
      </c>
      <c r="I1500" s="6">
        <v>4</v>
      </c>
      <c r="J1500" s="29">
        <v>3359.7</v>
      </c>
      <c r="K1500" s="29">
        <v>2436.4</v>
      </c>
      <c r="L1500" s="29">
        <v>0</v>
      </c>
      <c r="M1500" s="7">
        <v>80</v>
      </c>
      <c r="N1500" s="1">
        <v>2457559.7177459328</v>
      </c>
      <c r="O1500" s="29"/>
      <c r="P1500" s="1">
        <v>653713.76749828132</v>
      </c>
      <c r="Q1500" s="1"/>
      <c r="R1500" s="1">
        <v>721285.68024765153</v>
      </c>
      <c r="S1500" s="1">
        <v>1082560.27</v>
      </c>
      <c r="T1500" s="1"/>
      <c r="U1500" s="1">
        <f t="shared" si="294"/>
        <v>1008.6848291519999</v>
      </c>
      <c r="V1500" s="1">
        <f t="shared" si="294"/>
        <v>1008.6848291519999</v>
      </c>
      <c r="W1500" s="8">
        <v>2021</v>
      </c>
      <c r="X1500" s="107"/>
      <c r="AD1500" s="28">
        <f>+'Прил 2 оконч'!E1500-'Приложение №1'!N1500</f>
        <v>0</v>
      </c>
    </row>
    <row r="1501" spans="1:32" x14ac:dyDescent="0.25">
      <c r="A1501" s="5">
        <f t="shared" si="320"/>
        <v>1473</v>
      </c>
      <c r="B1501" s="23">
        <f t="shared" si="321"/>
        <v>218</v>
      </c>
      <c r="C1501" s="3" t="s">
        <v>599</v>
      </c>
      <c r="D1501" s="3" t="s">
        <v>607</v>
      </c>
      <c r="E1501" s="6">
        <v>1979</v>
      </c>
      <c r="F1501" s="6">
        <v>2013</v>
      </c>
      <c r="G1501" s="6" t="s">
        <v>50</v>
      </c>
      <c r="H1501" s="6">
        <v>5</v>
      </c>
      <c r="I1501" s="6">
        <v>4</v>
      </c>
      <c r="J1501" s="29">
        <v>3313.8</v>
      </c>
      <c r="K1501" s="29">
        <v>2365.9</v>
      </c>
      <c r="L1501" s="29">
        <v>0</v>
      </c>
      <c r="M1501" s="7">
        <v>83</v>
      </c>
      <c r="N1501" s="1">
        <v>2386447.4372907174</v>
      </c>
      <c r="O1501" s="29"/>
      <c r="P1501" s="1">
        <v>634797.82411849545</v>
      </c>
      <c r="Q1501" s="1"/>
      <c r="R1501" s="1">
        <v>541473.07940000005</v>
      </c>
      <c r="S1501" s="1">
        <v>1210176.5337722218</v>
      </c>
      <c r="T1501" s="1"/>
      <c r="U1501" s="1">
        <f t="shared" si="294"/>
        <v>1008.6848291520002</v>
      </c>
      <c r="V1501" s="1">
        <f t="shared" si="294"/>
        <v>1008.6848291520002</v>
      </c>
      <c r="W1501" s="8">
        <v>2021</v>
      </c>
      <c r="X1501" s="107"/>
      <c r="AD1501" s="28">
        <f>+'Прил 2 оконч'!E1501-'Приложение №1'!N1501</f>
        <v>0</v>
      </c>
    </row>
    <row r="1502" spans="1:32" x14ac:dyDescent="0.25">
      <c r="A1502" s="5">
        <f t="shared" si="320"/>
        <v>1474</v>
      </c>
      <c r="B1502" s="23">
        <f t="shared" si="321"/>
        <v>219</v>
      </c>
      <c r="C1502" s="3" t="s">
        <v>599</v>
      </c>
      <c r="D1502" s="3" t="s">
        <v>609</v>
      </c>
      <c r="E1502" s="6">
        <v>1976</v>
      </c>
      <c r="F1502" s="6">
        <v>2013</v>
      </c>
      <c r="G1502" s="6" t="s">
        <v>50</v>
      </c>
      <c r="H1502" s="6">
        <v>4</v>
      </c>
      <c r="I1502" s="6">
        <v>6</v>
      </c>
      <c r="J1502" s="29">
        <v>4614</v>
      </c>
      <c r="K1502" s="29">
        <v>4285.5</v>
      </c>
      <c r="L1502" s="29">
        <v>0</v>
      </c>
      <c r="M1502" s="7">
        <v>148</v>
      </c>
      <c r="N1502" s="1">
        <v>4322718.8353308961</v>
      </c>
      <c r="O1502" s="29"/>
      <c r="P1502" s="1">
        <v>1149848.2904617772</v>
      </c>
      <c r="Q1502" s="1"/>
      <c r="R1502" s="1">
        <v>345762.71100000001</v>
      </c>
      <c r="S1502" s="1">
        <v>2827107.8338691187</v>
      </c>
      <c r="T1502" s="1"/>
      <c r="U1502" s="1">
        <f t="shared" si="294"/>
        <v>1008.684829152</v>
      </c>
      <c r="V1502" s="1">
        <f t="shared" si="294"/>
        <v>1008.684829152</v>
      </c>
      <c r="W1502" s="8">
        <v>2021</v>
      </c>
      <c r="X1502" s="107"/>
      <c r="AD1502" s="28">
        <f>+'Прил 2 оконч'!E1502-'Приложение №1'!N1502</f>
        <v>0</v>
      </c>
    </row>
    <row r="1503" spans="1:32" x14ac:dyDescent="0.25">
      <c r="A1503" s="5">
        <f t="shared" si="320"/>
        <v>1475</v>
      </c>
      <c r="B1503" s="23">
        <f t="shared" si="321"/>
        <v>220</v>
      </c>
      <c r="C1503" s="3" t="s">
        <v>599</v>
      </c>
      <c r="D1503" s="3" t="s">
        <v>611</v>
      </c>
      <c r="E1503" s="6">
        <v>1981</v>
      </c>
      <c r="F1503" s="6">
        <v>2013</v>
      </c>
      <c r="G1503" s="6" t="s">
        <v>50</v>
      </c>
      <c r="H1503" s="6">
        <v>5</v>
      </c>
      <c r="I1503" s="6">
        <v>4</v>
      </c>
      <c r="J1503" s="29">
        <v>3315.7</v>
      </c>
      <c r="K1503" s="29">
        <v>2407.1999999999998</v>
      </c>
      <c r="L1503" s="29">
        <v>0</v>
      </c>
      <c r="M1503" s="7">
        <v>83</v>
      </c>
      <c r="N1503" s="1">
        <v>2428106.1207346949</v>
      </c>
      <c r="O1503" s="29"/>
      <c r="P1503" s="1">
        <v>645879.07772599161</v>
      </c>
      <c r="Q1503" s="1"/>
      <c r="R1503" s="1">
        <v>731045.43300870317</v>
      </c>
      <c r="S1503" s="1">
        <v>1051181.6100000001</v>
      </c>
      <c r="T1503" s="1"/>
      <c r="U1503" s="1">
        <f t="shared" si="294"/>
        <v>1008.6848291520002</v>
      </c>
      <c r="V1503" s="1">
        <f t="shared" si="294"/>
        <v>1008.6848291520002</v>
      </c>
      <c r="W1503" s="8">
        <v>2021</v>
      </c>
      <c r="X1503" s="107"/>
      <c r="AD1503" s="28">
        <f>+'Прил 2 оконч'!E1503-'Приложение №1'!N1503</f>
        <v>0</v>
      </c>
    </row>
    <row r="1504" spans="1:32" x14ac:dyDescent="0.25">
      <c r="A1504" s="5">
        <f t="shared" si="320"/>
        <v>1476</v>
      </c>
      <c r="B1504" s="23">
        <f t="shared" si="321"/>
        <v>221</v>
      </c>
      <c r="C1504" s="3" t="s">
        <v>599</v>
      </c>
      <c r="D1504" s="3" t="s">
        <v>614</v>
      </c>
      <c r="E1504" s="6">
        <v>1975</v>
      </c>
      <c r="F1504" s="6">
        <v>2013</v>
      </c>
      <c r="G1504" s="6" t="s">
        <v>50</v>
      </c>
      <c r="H1504" s="6">
        <v>4</v>
      </c>
      <c r="I1504" s="6">
        <v>3</v>
      </c>
      <c r="J1504" s="29">
        <v>2248.5</v>
      </c>
      <c r="K1504" s="29">
        <v>1870.9</v>
      </c>
      <c r="L1504" s="29">
        <v>0</v>
      </c>
      <c r="M1504" s="7">
        <v>72</v>
      </c>
      <c r="N1504" s="1">
        <v>1887148.4468604771</v>
      </c>
      <c r="O1504" s="29"/>
      <c r="P1504" s="1">
        <v>1555153.7930604771</v>
      </c>
      <c r="Q1504" s="1"/>
      <c r="R1504" s="1"/>
      <c r="S1504" s="1">
        <v>331994.65379999997</v>
      </c>
      <c r="T1504" s="1"/>
      <c r="U1504" s="1">
        <f t="shared" si="294"/>
        <v>1008.6848291520001</v>
      </c>
      <c r="V1504" s="1">
        <f t="shared" si="294"/>
        <v>1008.6848291520001</v>
      </c>
      <c r="W1504" s="8">
        <v>2021</v>
      </c>
      <c r="X1504" s="107"/>
      <c r="AD1504" s="28">
        <f>+'Прил 2 оконч'!E1504-'Приложение №1'!N1504</f>
        <v>0</v>
      </c>
    </row>
    <row r="1505" spans="1:32" ht="15" customHeight="1" x14ac:dyDescent="0.25">
      <c r="A1505" s="5">
        <f t="shared" si="320"/>
        <v>1477</v>
      </c>
      <c r="B1505" s="23">
        <f t="shared" si="321"/>
        <v>222</v>
      </c>
      <c r="C1505" s="3" t="s">
        <v>212</v>
      </c>
      <c r="D1505" s="3" t="s">
        <v>1157</v>
      </c>
      <c r="E1505" s="6">
        <v>1974</v>
      </c>
      <c r="F1505" s="6">
        <v>1974</v>
      </c>
      <c r="G1505" s="6" t="s">
        <v>50</v>
      </c>
      <c r="H1505" s="6">
        <v>2</v>
      </c>
      <c r="I1505" s="6">
        <v>2</v>
      </c>
      <c r="J1505" s="29">
        <v>473.3</v>
      </c>
      <c r="K1505" s="29">
        <v>439.1</v>
      </c>
      <c r="L1505" s="29">
        <v>0</v>
      </c>
      <c r="M1505" s="7">
        <v>9</v>
      </c>
      <c r="N1505" s="1">
        <f t="shared" si="319"/>
        <v>5222768.3884999994</v>
      </c>
      <c r="O1505" s="29"/>
      <c r="P1505" s="1">
        <f>12234330.8018-8592165.0715</f>
        <v>3642165.7302999999</v>
      </c>
      <c r="Q1505" s="1"/>
      <c r="R1505" s="1">
        <v>142111.05820000003</v>
      </c>
      <c r="S1505" s="1">
        <v>1438491.6</v>
      </c>
      <c r="T1505" s="1"/>
      <c r="U1505" s="1">
        <f t="shared" si="294"/>
        <v>11894.257318378499</v>
      </c>
      <c r="V1505" s="1">
        <f t="shared" si="294"/>
        <v>11894.257318378499</v>
      </c>
      <c r="W1505" s="8">
        <v>2021</v>
      </c>
      <c r="X1505" s="107"/>
      <c r="Y1505" s="116">
        <f>+(K1505*9.1+L1505*18.19)*12*30</f>
        <v>1438491.6</v>
      </c>
      <c r="Z1505" s="116">
        <f>+(K1505*9.1+L1505*18.19)*12*0.85</f>
        <v>40757.262000000002</v>
      </c>
      <c r="AA1505" s="12">
        <f t="shared" si="306"/>
        <v>142111.05820000003</v>
      </c>
      <c r="AB1505" s="117">
        <f t="shared" si="314"/>
        <v>182868.32020000002</v>
      </c>
      <c r="AC1505" s="9">
        <v>101353.79620000001</v>
      </c>
      <c r="AD1505" s="28">
        <f>+'Прил 2 оконч'!E1505-'Приложение №1'!N1505</f>
        <v>2.4000182747840881E-5</v>
      </c>
      <c r="AE1505" s="1">
        <f>+(Q1505*9.1+R1505*18.19)*12*30</f>
        <v>930600053.51688027</v>
      </c>
      <c r="AF1505" s="1">
        <f>+(Q1505*9.1+R1505*18.19)*12*0.85</f>
        <v>26367001.516311608</v>
      </c>
    </row>
    <row r="1506" spans="1:32" ht="15" customHeight="1" x14ac:dyDescent="0.25">
      <c r="A1506" s="5">
        <f t="shared" si="320"/>
        <v>1478</v>
      </c>
      <c r="B1506" s="23">
        <f t="shared" si="321"/>
        <v>223</v>
      </c>
      <c r="C1506" s="3" t="s">
        <v>619</v>
      </c>
      <c r="D1506" s="3" t="s">
        <v>940</v>
      </c>
      <c r="E1506" s="6">
        <v>1984</v>
      </c>
      <c r="F1506" s="6">
        <v>1984</v>
      </c>
      <c r="G1506" s="6" t="s">
        <v>50</v>
      </c>
      <c r="H1506" s="6">
        <v>5</v>
      </c>
      <c r="I1506" s="6">
        <v>4</v>
      </c>
      <c r="J1506" s="29">
        <v>3359.4</v>
      </c>
      <c r="K1506" s="29">
        <v>2435.8000000000002</v>
      </c>
      <c r="L1506" s="29">
        <v>553.20000000000005</v>
      </c>
      <c r="M1506" s="7">
        <v>62</v>
      </c>
      <c r="N1506" s="1">
        <f t="shared" si="319"/>
        <v>24399375.708999995</v>
      </c>
      <c r="O1506" s="29"/>
      <c r="P1506" s="1">
        <f>18836624.15-3224394.381</f>
        <v>15612229.768999998</v>
      </c>
      <c r="Q1506" s="1"/>
      <c r="R1506" s="1">
        <v>614522.35800000001</v>
      </c>
      <c r="S1506" s="1">
        <v>8172623.5819999995</v>
      </c>
      <c r="T1506" s="1"/>
      <c r="U1506" s="1">
        <f t="shared" si="294"/>
        <v>8163.0564432920692</v>
      </c>
      <c r="V1506" s="1">
        <f t="shared" si="294"/>
        <v>8163.0564432920692</v>
      </c>
      <c r="W1506" s="8">
        <v>2021</v>
      </c>
      <c r="X1506" s="107"/>
      <c r="Y1506" s="116">
        <f>+(K1506*9.1+L1506*18.19)*12*30</f>
        <v>11602255.680000002</v>
      </c>
      <c r="Z1506" s="116">
        <f>+(K1506*9.1+L1506*18.19)*12*0.85</f>
        <v>328730.57760000002</v>
      </c>
      <c r="AA1506" s="12">
        <f t="shared" si="306"/>
        <v>614522.35800000001</v>
      </c>
      <c r="AC1506" s="9">
        <v>285791.78040000005</v>
      </c>
      <c r="AD1506" s="28">
        <f>+'Прил 2 оконч'!E1506-'Приложение №1'!N1506</f>
        <v>-4.3854117393493652E-5</v>
      </c>
      <c r="AE1506" s="1">
        <f>+(Q1506*9.1+R1506*18.19)*12*30</f>
        <v>4024138209.1272006</v>
      </c>
      <c r="AF1506" s="1">
        <f>+(Q1506*9.1+R1506*18.19)*12*0.85</f>
        <v>114017249.25860402</v>
      </c>
    </row>
    <row r="1507" spans="1:32" ht="15" customHeight="1" x14ac:dyDescent="0.25">
      <c r="A1507" s="5">
        <f t="shared" si="320"/>
        <v>1479</v>
      </c>
      <c r="B1507" s="23">
        <f t="shared" si="321"/>
        <v>224</v>
      </c>
      <c r="C1507" s="3" t="s">
        <v>218</v>
      </c>
      <c r="D1507" s="3" t="s">
        <v>1158</v>
      </c>
      <c r="E1507" s="6">
        <v>1974</v>
      </c>
      <c r="F1507" s="6">
        <v>1974</v>
      </c>
      <c r="G1507" s="6" t="s">
        <v>65</v>
      </c>
      <c r="H1507" s="6">
        <v>2</v>
      </c>
      <c r="I1507" s="6">
        <v>2</v>
      </c>
      <c r="J1507" s="29">
        <v>563.70000000000005</v>
      </c>
      <c r="K1507" s="29">
        <v>265.89999999999998</v>
      </c>
      <c r="L1507" s="29">
        <v>239.29</v>
      </c>
      <c r="M1507" s="7">
        <v>30</v>
      </c>
      <c r="N1507" s="1">
        <f t="shared" si="319"/>
        <v>12707902.899999997</v>
      </c>
      <c r="O1507" s="29"/>
      <c r="P1507" s="1">
        <v>10509502.987499997</v>
      </c>
      <c r="Q1507" s="1">
        <v>1270790.29</v>
      </c>
      <c r="R1507" s="1">
        <v>212689.61849999998</v>
      </c>
      <c r="S1507" s="1">
        <v>714920.00399999996</v>
      </c>
      <c r="T1507" s="29"/>
      <c r="U1507" s="1">
        <f t="shared" si="294"/>
        <v>25154.700013856171</v>
      </c>
      <c r="V1507" s="1">
        <f t="shared" si="294"/>
        <v>25154.700013856171</v>
      </c>
      <c r="W1507" s="8">
        <v>2021</v>
      </c>
      <c r="X1507" s="107"/>
      <c r="Y1507" s="9">
        <f t="shared" ref="Y1507:Y1513" si="322">+(K1507*6.45+L1507*17.73)*12*10</f>
        <v>714920.00399999996</v>
      </c>
      <c r="Z1507" s="9">
        <f t="shared" ref="Z1507:Z1513" si="323">+(K1507*6.45+L1507*17.73)*12*0.85</f>
        <v>60768.200339999989</v>
      </c>
      <c r="AA1507" s="12">
        <f t="shared" si="306"/>
        <v>212689.61849999998</v>
      </c>
      <c r="AB1507" s="117">
        <f t="shared" ref="AB1507:AB1530" si="324">+R1507+Z1507</f>
        <v>273457.81883999996</v>
      </c>
      <c r="AC1507" s="9">
        <v>151921.41816</v>
      </c>
      <c r="AD1507" s="28">
        <f>+'Прил 2 оконч'!E1507-'Приложение №1'!N1507</f>
        <v>0</v>
      </c>
      <c r="AE1507" s="1">
        <f t="shared" ref="AE1507:AE1513" si="325">+(Q1507*6.45+R1507*17.73)*12*10</f>
        <v>1436110116.7806001</v>
      </c>
      <c r="AF1507" s="1">
        <f t="shared" ref="AF1507:AF1513" si="326">+(Q1507*6.45+R1507*17.73)*12*0.85</f>
        <v>122069359.926351</v>
      </c>
    </row>
    <row r="1508" spans="1:32" ht="15" customHeight="1" x14ac:dyDescent="0.25">
      <c r="A1508" s="5">
        <f t="shared" si="320"/>
        <v>1480</v>
      </c>
      <c r="B1508" s="23">
        <f t="shared" si="321"/>
        <v>225</v>
      </c>
      <c r="C1508" s="3" t="s">
        <v>1159</v>
      </c>
      <c r="D1508" s="3" t="s">
        <v>1160</v>
      </c>
      <c r="E1508" s="6">
        <v>1968</v>
      </c>
      <c r="F1508" s="6">
        <v>1968</v>
      </c>
      <c r="G1508" s="6" t="s">
        <v>65</v>
      </c>
      <c r="H1508" s="6">
        <v>2</v>
      </c>
      <c r="I1508" s="6">
        <v>1</v>
      </c>
      <c r="J1508" s="29">
        <v>408.1</v>
      </c>
      <c r="K1508" s="29">
        <v>267.8</v>
      </c>
      <c r="L1508" s="29">
        <v>131.6</v>
      </c>
      <c r="M1508" s="7">
        <v>23</v>
      </c>
      <c r="N1508" s="1">
        <f t="shared" si="319"/>
        <v>8813276.2199999988</v>
      </c>
      <c r="O1508" s="29"/>
      <c r="P1508" s="1">
        <v>8218108.6483999984</v>
      </c>
      <c r="Q1508" s="1"/>
      <c r="R1508" s="1">
        <v>107898.2116</v>
      </c>
      <c r="S1508" s="1">
        <v>487269.36</v>
      </c>
      <c r="T1508" s="29"/>
      <c r="U1508" s="1">
        <f t="shared" si="294"/>
        <v>22066.289984977466</v>
      </c>
      <c r="V1508" s="1">
        <f t="shared" si="294"/>
        <v>22066.289984977466</v>
      </c>
      <c r="W1508" s="8">
        <v>2021</v>
      </c>
      <c r="X1508" s="107"/>
      <c r="Y1508" s="9">
        <f t="shared" si="322"/>
        <v>487269.36</v>
      </c>
      <c r="Z1508" s="9">
        <f t="shared" si="323"/>
        <v>41417.895600000003</v>
      </c>
      <c r="AA1508" s="12">
        <f t="shared" si="306"/>
        <v>107898.2116</v>
      </c>
      <c r="AB1508" s="117">
        <f t="shared" si="324"/>
        <v>149316.1072</v>
      </c>
      <c r="AC1508" s="9">
        <v>66480.315999999992</v>
      </c>
      <c r="AD1508" s="28">
        <f>+'Прил 2 оконч'!E1508-'Приложение №1'!N1508</f>
        <v>0</v>
      </c>
      <c r="AE1508" s="1">
        <f t="shared" si="325"/>
        <v>229564235.00016001</v>
      </c>
      <c r="AF1508" s="1">
        <f t="shared" si="326"/>
        <v>19512959.975013599</v>
      </c>
    </row>
    <row r="1509" spans="1:32" ht="15" customHeight="1" x14ac:dyDescent="0.25">
      <c r="A1509" s="5">
        <f t="shared" si="320"/>
        <v>1481</v>
      </c>
      <c r="B1509" s="23">
        <f t="shared" si="321"/>
        <v>226</v>
      </c>
      <c r="C1509" s="3" t="s">
        <v>221</v>
      </c>
      <c r="D1509" s="3" t="s">
        <v>223</v>
      </c>
      <c r="E1509" s="6">
        <v>1979</v>
      </c>
      <c r="F1509" s="6">
        <v>1979</v>
      </c>
      <c r="G1509" s="6" t="s">
        <v>65</v>
      </c>
      <c r="H1509" s="6">
        <v>2</v>
      </c>
      <c r="I1509" s="6">
        <v>2</v>
      </c>
      <c r="J1509" s="29">
        <v>546</v>
      </c>
      <c r="K1509" s="29">
        <v>500</v>
      </c>
      <c r="L1509" s="29">
        <v>0</v>
      </c>
      <c r="M1509" s="7">
        <v>35</v>
      </c>
      <c r="N1509" s="1">
        <f t="shared" si="319"/>
        <v>4403774.9999999991</v>
      </c>
      <c r="O1509" s="29"/>
      <c r="P1509" s="1">
        <v>4282990.8999999994</v>
      </c>
      <c r="Q1509" s="1"/>
      <c r="R1509" s="1">
        <v>32895</v>
      </c>
      <c r="S1509" s="1">
        <v>87889.099999999977</v>
      </c>
      <c r="T1509" s="29"/>
      <c r="U1509" s="1">
        <f t="shared" si="294"/>
        <v>8807.5499999999975</v>
      </c>
      <c r="V1509" s="1">
        <f t="shared" si="294"/>
        <v>8807.5499999999975</v>
      </c>
      <c r="W1509" s="8">
        <v>2021</v>
      </c>
      <c r="X1509" s="107"/>
      <c r="Y1509" s="9">
        <f t="shared" si="322"/>
        <v>387000</v>
      </c>
      <c r="Z1509" s="9">
        <f t="shared" si="323"/>
        <v>32895</v>
      </c>
      <c r="AA1509" s="12">
        <f>+AC1509+Z1509-R465</f>
        <v>32895</v>
      </c>
      <c r="AB1509" s="117">
        <f t="shared" si="324"/>
        <v>65790</v>
      </c>
      <c r="AC1509" s="9">
        <v>114711.25</v>
      </c>
      <c r="AD1509" s="28">
        <f>+'Прил 2 оконч'!E1509-'Приложение №1'!N1509</f>
        <v>0</v>
      </c>
      <c r="AE1509" s="1">
        <f t="shared" si="325"/>
        <v>69987402</v>
      </c>
      <c r="AF1509" s="1">
        <f t="shared" si="326"/>
        <v>5948929.169999999</v>
      </c>
    </row>
    <row r="1510" spans="1:32" ht="15" customHeight="1" x14ac:dyDescent="0.25">
      <c r="A1510" s="5">
        <f t="shared" si="320"/>
        <v>1482</v>
      </c>
      <c r="B1510" s="23">
        <f t="shared" si="321"/>
        <v>227</v>
      </c>
      <c r="C1510" s="3" t="s">
        <v>226</v>
      </c>
      <c r="D1510" s="3" t="s">
        <v>1161</v>
      </c>
      <c r="E1510" s="6">
        <v>1978</v>
      </c>
      <c r="F1510" s="6">
        <v>1978</v>
      </c>
      <c r="G1510" s="6" t="s">
        <v>65</v>
      </c>
      <c r="H1510" s="6">
        <v>2</v>
      </c>
      <c r="I1510" s="6">
        <v>2</v>
      </c>
      <c r="J1510" s="29">
        <v>522.4</v>
      </c>
      <c r="K1510" s="29">
        <v>480.6</v>
      </c>
      <c r="L1510" s="29">
        <v>0</v>
      </c>
      <c r="M1510" s="7">
        <v>38</v>
      </c>
      <c r="N1510" s="1">
        <f t="shared" si="319"/>
        <v>11233683.770000001</v>
      </c>
      <c r="O1510" s="29"/>
      <c r="P1510" s="1">
        <v>10673309.702800002</v>
      </c>
      <c r="Q1510" s="1"/>
      <c r="R1510" s="1">
        <v>188389.6672</v>
      </c>
      <c r="S1510" s="1">
        <v>371984.4</v>
      </c>
      <c r="T1510" s="29"/>
      <c r="U1510" s="1">
        <f t="shared" si="294"/>
        <v>23374.289991677073</v>
      </c>
      <c r="V1510" s="1">
        <f t="shared" si="294"/>
        <v>23374.289991677073</v>
      </c>
      <c r="W1510" s="8">
        <v>2021</v>
      </c>
      <c r="X1510" s="107"/>
      <c r="Y1510" s="9">
        <f t="shared" si="322"/>
        <v>371984.4</v>
      </c>
      <c r="Z1510" s="9">
        <f t="shared" si="323"/>
        <v>31618.674000000003</v>
      </c>
      <c r="AA1510" s="12">
        <f>+AC1510+Z1510</f>
        <v>188389.6672</v>
      </c>
      <c r="AB1510" s="117">
        <f t="shared" si="324"/>
        <v>220008.3412</v>
      </c>
      <c r="AC1510" s="9">
        <v>156770.9932</v>
      </c>
      <c r="AD1510" s="28">
        <f>+'Прил 2 оконч'!E1510-'Приложение №1'!N1510</f>
        <v>0</v>
      </c>
      <c r="AE1510" s="1">
        <f t="shared" si="325"/>
        <v>400817855.93471998</v>
      </c>
      <c r="AF1510" s="1">
        <f t="shared" si="326"/>
        <v>34069517.754451193</v>
      </c>
    </row>
    <row r="1511" spans="1:32" ht="15" customHeight="1" x14ac:dyDescent="0.25">
      <c r="A1511" s="5">
        <f t="shared" si="320"/>
        <v>1483</v>
      </c>
      <c r="B1511" s="23">
        <f t="shared" si="321"/>
        <v>228</v>
      </c>
      <c r="C1511" s="3" t="s">
        <v>226</v>
      </c>
      <c r="D1511" s="3" t="s">
        <v>946</v>
      </c>
      <c r="E1511" s="6">
        <v>1974</v>
      </c>
      <c r="F1511" s="6">
        <v>2013</v>
      </c>
      <c r="G1511" s="6" t="s">
        <v>65</v>
      </c>
      <c r="H1511" s="6">
        <v>2</v>
      </c>
      <c r="I1511" s="6">
        <v>2</v>
      </c>
      <c r="J1511" s="29">
        <v>504.8</v>
      </c>
      <c r="K1511" s="29">
        <v>439.8</v>
      </c>
      <c r="L1511" s="29">
        <v>0</v>
      </c>
      <c r="M1511" s="7">
        <v>39</v>
      </c>
      <c r="N1511" s="1">
        <f t="shared" si="319"/>
        <v>2878609.75</v>
      </c>
      <c r="O1511" s="29"/>
      <c r="P1511" s="1">
        <v>2834277.9127593073</v>
      </c>
      <c r="Q1511" s="1"/>
      <c r="R1511" s="1"/>
      <c r="S1511" s="1">
        <v>44331.837240692752</v>
      </c>
      <c r="T1511" s="29"/>
      <c r="U1511" s="1">
        <f t="shared" si="294"/>
        <v>6545.270009095043</v>
      </c>
      <c r="V1511" s="1">
        <f t="shared" si="294"/>
        <v>6545.270009095043</v>
      </c>
      <c r="W1511" s="8">
        <v>2021</v>
      </c>
      <c r="X1511" s="107"/>
      <c r="Y1511" s="9">
        <f t="shared" si="322"/>
        <v>340405.20000000007</v>
      </c>
      <c r="Z1511" s="9">
        <f t="shared" si="323"/>
        <v>28934.442000000003</v>
      </c>
      <c r="AA1511" s="12">
        <f>+AC1511+Z1511-R1141</f>
        <v>-65918.117999999988</v>
      </c>
      <c r="AB1511" s="117">
        <f t="shared" si="324"/>
        <v>28934.442000000003</v>
      </c>
      <c r="AC1511" s="9">
        <v>25166.235600000004</v>
      </c>
      <c r="AD1511" s="28">
        <f>+'Прил 2 оконч'!E1511-'Приложение №1'!N1511</f>
        <v>0</v>
      </c>
      <c r="AE1511" s="1">
        <f t="shared" si="325"/>
        <v>0</v>
      </c>
      <c r="AF1511" s="1">
        <f t="shared" si="326"/>
        <v>0</v>
      </c>
    </row>
    <row r="1512" spans="1:32" ht="15" customHeight="1" x14ac:dyDescent="0.25">
      <c r="A1512" s="5">
        <f t="shared" si="320"/>
        <v>1484</v>
      </c>
      <c r="B1512" s="23">
        <f t="shared" si="321"/>
        <v>229</v>
      </c>
      <c r="C1512" s="3" t="s">
        <v>226</v>
      </c>
      <c r="D1512" s="3" t="s">
        <v>1162</v>
      </c>
      <c r="E1512" s="6">
        <v>1976</v>
      </c>
      <c r="F1512" s="6">
        <v>1976</v>
      </c>
      <c r="G1512" s="6" t="s">
        <v>65</v>
      </c>
      <c r="H1512" s="6">
        <v>2</v>
      </c>
      <c r="I1512" s="6">
        <v>2</v>
      </c>
      <c r="J1512" s="29">
        <v>851</v>
      </c>
      <c r="K1512" s="29">
        <v>749.1</v>
      </c>
      <c r="L1512" s="29">
        <v>0</v>
      </c>
      <c r="M1512" s="7">
        <v>46</v>
      </c>
      <c r="N1512" s="1">
        <f t="shared" si="319"/>
        <v>17509680.649999999</v>
      </c>
      <c r="O1512" s="29"/>
      <c r="P1512" s="1">
        <v>16719126.5408</v>
      </c>
      <c r="Q1512" s="1"/>
      <c r="R1512" s="1">
        <v>210750.70920000001</v>
      </c>
      <c r="S1512" s="1">
        <v>579803.40000000014</v>
      </c>
      <c r="T1512" s="29"/>
      <c r="U1512" s="1">
        <f t="shared" si="294"/>
        <v>23374.290014684284</v>
      </c>
      <c r="V1512" s="1">
        <f t="shared" si="294"/>
        <v>23374.290014684284</v>
      </c>
      <c r="W1512" s="8">
        <v>2021</v>
      </c>
      <c r="X1512" s="107"/>
      <c r="Y1512" s="9">
        <f t="shared" si="322"/>
        <v>579803.40000000014</v>
      </c>
      <c r="Z1512" s="9">
        <f t="shared" si="323"/>
        <v>49283.289000000012</v>
      </c>
      <c r="AA1512" s="12">
        <f t="shared" ref="AA1512:AA1523" si="327">+AC1512+Z1512</f>
        <v>210750.70920000001</v>
      </c>
      <c r="AB1512" s="117">
        <f t="shared" si="324"/>
        <v>260033.99820000003</v>
      </c>
      <c r="AC1512" s="9">
        <v>161467.42019999999</v>
      </c>
      <c r="AD1512" s="28">
        <f>+'Прил 2 оконч'!E1512-'Приложение №1'!N1512</f>
        <v>0</v>
      </c>
      <c r="AE1512" s="1">
        <f t="shared" si="325"/>
        <v>448393208.89392006</v>
      </c>
      <c r="AF1512" s="1">
        <f t="shared" si="326"/>
        <v>38113422.755983204</v>
      </c>
    </row>
    <row r="1513" spans="1:32" ht="15" customHeight="1" x14ac:dyDescent="0.25">
      <c r="A1513" s="5">
        <f t="shared" si="320"/>
        <v>1485</v>
      </c>
      <c r="B1513" s="23">
        <f t="shared" si="321"/>
        <v>230</v>
      </c>
      <c r="C1513" s="3" t="s">
        <v>228</v>
      </c>
      <c r="D1513" s="3" t="s">
        <v>1163</v>
      </c>
      <c r="E1513" s="6">
        <v>1991</v>
      </c>
      <c r="F1513" s="6">
        <v>1991</v>
      </c>
      <c r="G1513" s="6" t="s">
        <v>65</v>
      </c>
      <c r="H1513" s="6">
        <v>2</v>
      </c>
      <c r="I1513" s="6">
        <v>1</v>
      </c>
      <c r="J1513" s="29">
        <v>689.4</v>
      </c>
      <c r="K1513" s="29">
        <v>582.4</v>
      </c>
      <c r="L1513" s="29">
        <v>0</v>
      </c>
      <c r="M1513" s="7">
        <v>20</v>
      </c>
      <c r="N1513" s="1">
        <f t="shared" si="319"/>
        <v>1744852.9299999997</v>
      </c>
      <c r="O1513" s="29"/>
      <c r="P1513" s="1">
        <v>1140436.4011999997</v>
      </c>
      <c r="Q1513" s="1"/>
      <c r="R1513" s="1">
        <v>153638.92879999999</v>
      </c>
      <c r="S1513" s="1">
        <v>450777.60000000003</v>
      </c>
      <c r="T1513" s="29"/>
      <c r="U1513" s="1">
        <f t="shared" si="294"/>
        <v>2995.9700034340653</v>
      </c>
      <c r="V1513" s="1">
        <f t="shared" si="294"/>
        <v>2995.9700034340653</v>
      </c>
      <c r="W1513" s="8">
        <v>2021</v>
      </c>
      <c r="X1513" s="107"/>
      <c r="Y1513" s="9">
        <f t="shared" si="322"/>
        <v>450777.60000000003</v>
      </c>
      <c r="Z1513" s="9">
        <f t="shared" si="323"/>
        <v>38316.095999999998</v>
      </c>
      <c r="AA1513" s="12">
        <f t="shared" si="327"/>
        <v>153638.92879999999</v>
      </c>
      <c r="AB1513" s="117">
        <f t="shared" si="324"/>
        <v>191955.02479999998</v>
      </c>
      <c r="AC1513" s="9">
        <v>115322.8328</v>
      </c>
      <c r="AD1513" s="28">
        <f>+'Прил 2 оконч'!E1513-'Приложение №1'!N1513</f>
        <v>0</v>
      </c>
      <c r="AE1513" s="1">
        <f t="shared" si="325"/>
        <v>326882184.91488004</v>
      </c>
      <c r="AF1513" s="1">
        <f t="shared" si="326"/>
        <v>27784985.717764802</v>
      </c>
    </row>
    <row r="1514" spans="1:32" ht="15" customHeight="1" x14ac:dyDescent="0.25">
      <c r="A1514" s="5">
        <f t="shared" si="320"/>
        <v>1486</v>
      </c>
      <c r="B1514" s="23">
        <f t="shared" si="321"/>
        <v>231</v>
      </c>
      <c r="C1514" s="3" t="s">
        <v>56</v>
      </c>
      <c r="D1514" s="3" t="s">
        <v>1164</v>
      </c>
      <c r="E1514" s="6">
        <v>1977</v>
      </c>
      <c r="F1514" s="6">
        <v>1977</v>
      </c>
      <c r="G1514" s="6" t="s">
        <v>50</v>
      </c>
      <c r="H1514" s="6">
        <v>4</v>
      </c>
      <c r="I1514" s="6">
        <v>1</v>
      </c>
      <c r="J1514" s="29">
        <v>1434.1</v>
      </c>
      <c r="K1514" s="29">
        <v>1314.2</v>
      </c>
      <c r="L1514" s="29">
        <v>1</v>
      </c>
      <c r="M1514" s="7">
        <v>46</v>
      </c>
      <c r="N1514" s="1">
        <f t="shared" si="319"/>
        <v>23517143.800000004</v>
      </c>
      <c r="O1514" s="29"/>
      <c r="P1514" s="1">
        <v>18660729.039600004</v>
      </c>
      <c r="Q1514" s="1"/>
      <c r="R1514" s="1">
        <v>544547.16039999994</v>
      </c>
      <c r="S1514" s="1">
        <v>4311867.5999999996</v>
      </c>
      <c r="T1514" s="1"/>
      <c r="U1514" s="1">
        <f t="shared" si="294"/>
        <v>17881.039993917278</v>
      </c>
      <c r="V1514" s="1">
        <f t="shared" si="294"/>
        <v>17881.039993917278</v>
      </c>
      <c r="W1514" s="8">
        <v>2021</v>
      </c>
      <c r="X1514" s="107"/>
      <c r="Y1514" s="116">
        <f t="shared" ref="Y1514:Y1520" si="328">+(K1514*9.1+L1514*18.19)*12*30</f>
        <v>4311867.5999999996</v>
      </c>
      <c r="Z1514" s="116">
        <f t="shared" ref="Z1514:Z1520" si="329">+(K1514*9.1+L1514*18.19)*12*0.85</f>
        <v>122169.58199999998</v>
      </c>
      <c r="AA1514" s="12">
        <f t="shared" si="327"/>
        <v>544547.16039999994</v>
      </c>
      <c r="AB1514" s="117">
        <f t="shared" si="324"/>
        <v>666716.74239999987</v>
      </c>
      <c r="AC1514" s="9">
        <v>422377.5784</v>
      </c>
      <c r="AD1514" s="28">
        <f>+'Прил 2 оконч'!E1514-'Приложение №1'!N1514</f>
        <v>0</v>
      </c>
      <c r="AE1514" s="1">
        <f t="shared" ref="AE1514:AE1520" si="330">+(Q1514*9.1+R1514*18.19)*12*30</f>
        <v>3565912625.1633596</v>
      </c>
      <c r="AF1514" s="1">
        <f t="shared" ref="AF1514:AF1520" si="331">+(Q1514*9.1+R1514*18.19)*12*0.85</f>
        <v>101034191.04629518</v>
      </c>
    </row>
    <row r="1515" spans="1:32" ht="15" customHeight="1" x14ac:dyDescent="0.25">
      <c r="A1515" s="5">
        <f t="shared" si="320"/>
        <v>1487</v>
      </c>
      <c r="B1515" s="23">
        <f t="shared" si="321"/>
        <v>232</v>
      </c>
      <c r="C1515" s="14" t="s">
        <v>56</v>
      </c>
      <c r="D1515" s="3" t="s">
        <v>1471</v>
      </c>
      <c r="E1515" s="6" t="s">
        <v>1472</v>
      </c>
      <c r="F1515" s="6">
        <v>1982</v>
      </c>
      <c r="G1515" s="6" t="s">
        <v>50</v>
      </c>
      <c r="H1515" s="6" t="s">
        <v>1473</v>
      </c>
      <c r="I1515" s="6" t="s">
        <v>1474</v>
      </c>
      <c r="J1515" s="29">
        <v>6010.4</v>
      </c>
      <c r="K1515" s="29">
        <v>4154.3999999999996</v>
      </c>
      <c r="L1515" s="29">
        <v>1856</v>
      </c>
      <c r="M1515" s="7">
        <v>135</v>
      </c>
      <c r="N1515" s="1">
        <f t="shared" si="319"/>
        <v>32445103.894780267</v>
      </c>
      <c r="O1515" s="29"/>
      <c r="P1515" s="1">
        <f>+'[1]Прил 2 оконч'!E1555-T1515-S1515-R1515-Q1515</f>
        <v>1868211.6747802701</v>
      </c>
      <c r="Q1515" s="1">
        <v>1821800</v>
      </c>
      <c r="R1515" s="1">
        <v>2991447.42</v>
      </c>
      <c r="S1515" s="1">
        <f>+(K1515*9.1+L1515*18.19)*12*30</f>
        <v>25763644.799999997</v>
      </c>
      <c r="T1515" s="1"/>
      <c r="U1515" s="1">
        <f t="shared" si="294"/>
        <v>5398.1605042560013</v>
      </c>
      <c r="V1515" s="1">
        <f t="shared" si="294"/>
        <v>5398.1605042560013</v>
      </c>
      <c r="W1515" s="8">
        <v>2021</v>
      </c>
      <c r="X1515" s="107"/>
      <c r="Y1515" s="116"/>
      <c r="Z1515" s="116"/>
      <c r="AA1515" s="12"/>
      <c r="AB1515" s="117"/>
      <c r="AD1515" s="28"/>
      <c r="AE1515" s="1"/>
      <c r="AF1515" s="1"/>
    </row>
    <row r="1516" spans="1:32" ht="15" customHeight="1" x14ac:dyDescent="0.25">
      <c r="A1516" s="5">
        <f t="shared" si="320"/>
        <v>1488</v>
      </c>
      <c r="B1516" s="23">
        <f t="shared" si="321"/>
        <v>233</v>
      </c>
      <c r="C1516" s="3" t="s">
        <v>56</v>
      </c>
      <c r="D1516" s="3" t="s">
        <v>1165</v>
      </c>
      <c r="E1516" s="6">
        <v>1975</v>
      </c>
      <c r="F1516" s="6">
        <v>1975</v>
      </c>
      <c r="G1516" s="6" t="s">
        <v>50</v>
      </c>
      <c r="H1516" s="6">
        <v>5</v>
      </c>
      <c r="I1516" s="6">
        <v>5</v>
      </c>
      <c r="J1516" s="29">
        <v>3670.4</v>
      </c>
      <c r="K1516" s="29">
        <v>2952.5</v>
      </c>
      <c r="L1516" s="29">
        <v>717.9</v>
      </c>
      <c r="M1516" s="7">
        <v>116</v>
      </c>
      <c r="N1516" s="1">
        <f t="shared" si="319"/>
        <v>63008068.420000002</v>
      </c>
      <c r="O1516" s="29"/>
      <c r="P1516" s="1">
        <v>46996321.7892</v>
      </c>
      <c r="Q1516" s="1"/>
      <c r="R1516" s="1">
        <v>1638260.2708000001</v>
      </c>
      <c r="S1516" s="1">
        <v>14373486.360000001</v>
      </c>
      <c r="T1516" s="1"/>
      <c r="U1516" s="1">
        <f t="shared" si="294"/>
        <v>17166.540001089801</v>
      </c>
      <c r="V1516" s="1">
        <f t="shared" si="294"/>
        <v>17166.540001089801</v>
      </c>
      <c r="W1516" s="8">
        <v>2021</v>
      </c>
      <c r="X1516" s="107"/>
      <c r="Y1516" s="116">
        <f t="shared" si="328"/>
        <v>14373486.360000001</v>
      </c>
      <c r="Z1516" s="116">
        <f t="shared" si="329"/>
        <v>407248.78020000004</v>
      </c>
      <c r="AA1516" s="12">
        <f t="shared" si="327"/>
        <v>1638260.2708000001</v>
      </c>
      <c r="AB1516" s="117">
        <f t="shared" si="324"/>
        <v>2045509.051</v>
      </c>
      <c r="AC1516" s="9">
        <v>1231011.4906000001</v>
      </c>
      <c r="AD1516" s="28">
        <f>+'Прил 2 оконч'!E1516-'Приложение №1'!N1516</f>
        <v>0</v>
      </c>
      <c r="AE1516" s="1">
        <f t="shared" si="330"/>
        <v>10727983557.306721</v>
      </c>
      <c r="AF1516" s="1">
        <f t="shared" si="331"/>
        <v>303959534.12369043</v>
      </c>
    </row>
    <row r="1517" spans="1:32" ht="15" customHeight="1" x14ac:dyDescent="0.25">
      <c r="A1517" s="5">
        <f t="shared" si="320"/>
        <v>1489</v>
      </c>
      <c r="B1517" s="23">
        <f t="shared" si="321"/>
        <v>234</v>
      </c>
      <c r="C1517" s="3" t="s">
        <v>56</v>
      </c>
      <c r="D1517" s="3" t="s">
        <v>1167</v>
      </c>
      <c r="E1517" s="6">
        <v>1976</v>
      </c>
      <c r="F1517" s="6">
        <v>1976</v>
      </c>
      <c r="G1517" s="6" t="s">
        <v>50</v>
      </c>
      <c r="H1517" s="6">
        <v>5</v>
      </c>
      <c r="I1517" s="6">
        <v>5</v>
      </c>
      <c r="J1517" s="29">
        <v>3760.4</v>
      </c>
      <c r="K1517" s="29">
        <v>2841.6</v>
      </c>
      <c r="L1517" s="29">
        <v>918.8</v>
      </c>
      <c r="M1517" s="7">
        <v>103</v>
      </c>
      <c r="N1517" s="1">
        <f t="shared" si="319"/>
        <v>64553057.019999996</v>
      </c>
      <c r="O1517" s="29"/>
      <c r="P1517" s="1">
        <v>47626660.849200003</v>
      </c>
      <c r="Q1517" s="1"/>
      <c r="R1517" s="1">
        <v>1600644.6507999999</v>
      </c>
      <c r="S1517" s="1">
        <v>15325751.52</v>
      </c>
      <c r="T1517" s="1"/>
      <c r="U1517" s="1">
        <f t="shared" si="294"/>
        <v>17166.540001063717</v>
      </c>
      <c r="V1517" s="1">
        <f t="shared" si="294"/>
        <v>17166.540001063717</v>
      </c>
      <c r="W1517" s="8">
        <v>2021</v>
      </c>
      <c r="X1517" s="107"/>
      <c r="Y1517" s="116">
        <f t="shared" si="328"/>
        <v>15325751.52</v>
      </c>
      <c r="Z1517" s="116">
        <f t="shared" si="329"/>
        <v>434229.62639999995</v>
      </c>
      <c r="AA1517" s="12">
        <f t="shared" si="327"/>
        <v>1600644.6507999999</v>
      </c>
      <c r="AB1517" s="117">
        <f t="shared" si="324"/>
        <v>2034874.2771999999</v>
      </c>
      <c r="AC1517" s="9">
        <v>1166415.0244</v>
      </c>
      <c r="AD1517" s="28">
        <f>+'Прил 2 оконч'!E1517-'Приложение №1'!N1517</f>
        <v>0</v>
      </c>
      <c r="AE1517" s="1">
        <f t="shared" si="330"/>
        <v>10481661431.298719</v>
      </c>
      <c r="AF1517" s="1">
        <f t="shared" si="331"/>
        <v>296980407.22013038</v>
      </c>
    </row>
    <row r="1518" spans="1:32" ht="15" customHeight="1" x14ac:dyDescent="0.25">
      <c r="A1518" s="5">
        <f t="shared" si="320"/>
        <v>1490</v>
      </c>
      <c r="B1518" s="23">
        <f t="shared" si="321"/>
        <v>235</v>
      </c>
      <c r="C1518" s="3" t="s">
        <v>56</v>
      </c>
      <c r="D1518" s="3" t="s">
        <v>1168</v>
      </c>
      <c r="E1518" s="6">
        <v>1977</v>
      </c>
      <c r="F1518" s="6">
        <v>1977</v>
      </c>
      <c r="G1518" s="6" t="s">
        <v>50</v>
      </c>
      <c r="H1518" s="6">
        <v>4</v>
      </c>
      <c r="I1518" s="6">
        <v>1</v>
      </c>
      <c r="J1518" s="29">
        <v>1491.2</v>
      </c>
      <c r="K1518" s="29">
        <v>1372.8</v>
      </c>
      <c r="L1518" s="29">
        <v>0</v>
      </c>
      <c r="M1518" s="7">
        <v>31</v>
      </c>
      <c r="N1518" s="1">
        <f t="shared" si="319"/>
        <v>24547091.719999999</v>
      </c>
      <c r="O1518" s="29"/>
      <c r="P1518" s="1">
        <v>19606746.234399997</v>
      </c>
      <c r="Q1518" s="1"/>
      <c r="R1518" s="1">
        <v>443052.68559999997</v>
      </c>
      <c r="S1518" s="1">
        <v>4497292.8000000007</v>
      </c>
      <c r="T1518" s="1"/>
      <c r="U1518" s="1">
        <f t="shared" si="294"/>
        <v>17881.040005827505</v>
      </c>
      <c r="V1518" s="1">
        <f t="shared" si="294"/>
        <v>17881.040005827505</v>
      </c>
      <c r="W1518" s="8">
        <v>2021</v>
      </c>
      <c r="X1518" s="107"/>
      <c r="Y1518" s="116">
        <f t="shared" si="328"/>
        <v>4497292.8000000007</v>
      </c>
      <c r="Z1518" s="116">
        <f t="shared" si="329"/>
        <v>127423.296</v>
      </c>
      <c r="AA1518" s="12">
        <f t="shared" si="327"/>
        <v>443052.68559999997</v>
      </c>
      <c r="AB1518" s="117">
        <f t="shared" si="324"/>
        <v>570475.98159999994</v>
      </c>
      <c r="AC1518" s="9">
        <v>315629.38959999999</v>
      </c>
      <c r="AD1518" s="28">
        <f>+'Прил 2 оконч'!E1518-'Приложение №1'!N1518</f>
        <v>0</v>
      </c>
      <c r="AE1518" s="1">
        <f t="shared" si="330"/>
        <v>2901286206.38304</v>
      </c>
      <c r="AF1518" s="1">
        <f t="shared" si="331"/>
        <v>82203109.180852801</v>
      </c>
    </row>
    <row r="1519" spans="1:32" ht="15" customHeight="1" x14ac:dyDescent="0.25">
      <c r="A1519" s="5">
        <f t="shared" si="320"/>
        <v>1491</v>
      </c>
      <c r="B1519" s="23">
        <f t="shared" si="321"/>
        <v>236</v>
      </c>
      <c r="C1519" s="3" t="s">
        <v>56</v>
      </c>
      <c r="D1519" s="3" t="s">
        <v>1169</v>
      </c>
      <c r="E1519" s="6">
        <v>1979</v>
      </c>
      <c r="F1519" s="6">
        <v>1979</v>
      </c>
      <c r="G1519" s="6" t="s">
        <v>50</v>
      </c>
      <c r="H1519" s="6">
        <v>5</v>
      </c>
      <c r="I1519" s="6">
        <v>4</v>
      </c>
      <c r="J1519" s="29">
        <v>3568.8</v>
      </c>
      <c r="K1519" s="29">
        <v>3129.5</v>
      </c>
      <c r="L1519" s="29">
        <v>137.4</v>
      </c>
      <c r="M1519" s="7">
        <v>89</v>
      </c>
      <c r="N1519" s="1">
        <f t="shared" si="319"/>
        <v>58415569.579999998</v>
      </c>
      <c r="O1519" s="29"/>
      <c r="P1519" s="1">
        <v>45984703.786200002</v>
      </c>
      <c r="Q1519" s="1"/>
      <c r="R1519" s="1">
        <v>1278873.6338</v>
      </c>
      <c r="S1519" s="1">
        <v>11151992.16</v>
      </c>
      <c r="T1519" s="1"/>
      <c r="U1519" s="1">
        <f t="shared" si="294"/>
        <v>17881.040001224403</v>
      </c>
      <c r="V1519" s="1">
        <f t="shared" si="294"/>
        <v>17881.040001224403</v>
      </c>
      <c r="W1519" s="8">
        <v>2021</v>
      </c>
      <c r="X1519" s="107"/>
      <c r="Y1519" s="116">
        <f t="shared" si="328"/>
        <v>11151992.16</v>
      </c>
      <c r="Z1519" s="116">
        <f t="shared" si="329"/>
        <v>315973.11119999998</v>
      </c>
      <c r="AA1519" s="12">
        <f t="shared" si="327"/>
        <v>1278873.6338</v>
      </c>
      <c r="AB1519" s="117">
        <f t="shared" si="324"/>
        <v>1594846.7449999999</v>
      </c>
      <c r="AC1519" s="9">
        <v>962900.52260000003</v>
      </c>
      <c r="AD1519" s="28">
        <f>+'Прил 2 оконч'!E1519-'Приложение №1'!N1519</f>
        <v>0</v>
      </c>
      <c r="AE1519" s="1">
        <f t="shared" si="330"/>
        <v>8374576103.5759201</v>
      </c>
      <c r="AF1519" s="1">
        <f t="shared" si="331"/>
        <v>237279656.26798439</v>
      </c>
    </row>
    <row r="1520" spans="1:32" ht="15" customHeight="1" x14ac:dyDescent="0.25">
      <c r="A1520" s="5">
        <f t="shared" si="320"/>
        <v>1492</v>
      </c>
      <c r="B1520" s="23">
        <f t="shared" si="321"/>
        <v>237</v>
      </c>
      <c r="C1520" s="3" t="s">
        <v>56</v>
      </c>
      <c r="D1520" s="3" t="s">
        <v>1170</v>
      </c>
      <c r="E1520" s="6">
        <v>1975</v>
      </c>
      <c r="F1520" s="6">
        <v>1975</v>
      </c>
      <c r="G1520" s="6" t="s">
        <v>50</v>
      </c>
      <c r="H1520" s="6">
        <v>4</v>
      </c>
      <c r="I1520" s="6">
        <v>1</v>
      </c>
      <c r="J1520" s="29">
        <v>1425.2</v>
      </c>
      <c r="K1520" s="29">
        <v>1294.0999999999999</v>
      </c>
      <c r="L1520" s="29">
        <v>13.2</v>
      </c>
      <c r="M1520" s="7">
        <v>56</v>
      </c>
      <c r="N1520" s="1">
        <f t="shared" si="319"/>
        <v>23375883.600000001</v>
      </c>
      <c r="O1520" s="29"/>
      <c r="P1520" s="1">
        <v>18498824.305400003</v>
      </c>
      <c r="Q1520" s="1"/>
      <c r="R1520" s="1">
        <v>551148.81460000004</v>
      </c>
      <c r="S1520" s="1">
        <v>4325910.4800000004</v>
      </c>
      <c r="T1520" s="1"/>
      <c r="U1520" s="1">
        <f t="shared" si="294"/>
        <v>17881.040006119485</v>
      </c>
      <c r="V1520" s="1">
        <f t="shared" si="294"/>
        <v>17881.040006119485</v>
      </c>
      <c r="W1520" s="8">
        <v>2021</v>
      </c>
      <c r="X1520" s="107"/>
      <c r="Y1520" s="116">
        <f t="shared" si="328"/>
        <v>4325910.4800000004</v>
      </c>
      <c r="Z1520" s="116">
        <f t="shared" si="329"/>
        <v>122567.4636</v>
      </c>
      <c r="AA1520" s="12">
        <f t="shared" si="327"/>
        <v>551148.81460000004</v>
      </c>
      <c r="AB1520" s="117">
        <f t="shared" si="324"/>
        <v>673716.27820000006</v>
      </c>
      <c r="AC1520" s="9">
        <v>428581.35100000002</v>
      </c>
      <c r="AD1520" s="28">
        <f>+'Прил 2 оконч'!E1520-'Приложение №1'!N1520</f>
        <v>0</v>
      </c>
      <c r="AE1520" s="1">
        <f t="shared" si="330"/>
        <v>3609142897.5266404</v>
      </c>
      <c r="AF1520" s="1">
        <f t="shared" si="331"/>
        <v>102259048.76325482</v>
      </c>
    </row>
    <row r="1521" spans="1:32" ht="15" customHeight="1" x14ac:dyDescent="0.25">
      <c r="A1521" s="5">
        <f t="shared" si="320"/>
        <v>1493</v>
      </c>
      <c r="B1521" s="23">
        <f t="shared" si="321"/>
        <v>238</v>
      </c>
      <c r="C1521" s="3" t="s">
        <v>231</v>
      </c>
      <c r="D1521" s="3" t="s">
        <v>1171</v>
      </c>
      <c r="E1521" s="6">
        <v>1980</v>
      </c>
      <c r="F1521" s="6">
        <v>2013</v>
      </c>
      <c r="G1521" s="6" t="s">
        <v>65</v>
      </c>
      <c r="H1521" s="6">
        <v>2</v>
      </c>
      <c r="I1521" s="6">
        <v>2</v>
      </c>
      <c r="J1521" s="29">
        <v>674.4</v>
      </c>
      <c r="K1521" s="29">
        <v>354.3</v>
      </c>
      <c r="L1521" s="29">
        <v>185.1</v>
      </c>
      <c r="M1521" s="7">
        <v>21</v>
      </c>
      <c r="N1521" s="1">
        <f t="shared" si="319"/>
        <v>10184821.330000002</v>
      </c>
      <c r="O1521" s="29"/>
      <c r="P1521" s="1">
        <v>9327715.8754000012</v>
      </c>
      <c r="Q1521" s="1"/>
      <c r="R1521" s="1">
        <v>189058.49459999998</v>
      </c>
      <c r="S1521" s="1">
        <v>668046.96</v>
      </c>
      <c r="T1521" s="29"/>
      <c r="U1521" s="1">
        <f t="shared" ref="U1521:V1560" si="332">$N1521/($K1521+$L1521)</f>
        <v>18881.759974045239</v>
      </c>
      <c r="V1521" s="1">
        <f t="shared" si="332"/>
        <v>18881.759974045239</v>
      </c>
      <c r="W1521" s="8">
        <v>2021</v>
      </c>
      <c r="X1521" s="107"/>
      <c r="Y1521" s="9">
        <f t="shared" ref="Y1521:Y1530" si="333">+(K1521*6.45+L1521*17.73)*12*10</f>
        <v>668046.96</v>
      </c>
      <c r="Z1521" s="9">
        <f t="shared" ref="Z1521:Z1530" si="334">+(K1521*6.45+L1521*17.73)*12*0.85</f>
        <v>56783.991599999994</v>
      </c>
      <c r="AA1521" s="12">
        <f t="shared" si="327"/>
        <v>189058.49459999998</v>
      </c>
      <c r="AB1521" s="117">
        <f t="shared" si="324"/>
        <v>245842.48619999998</v>
      </c>
      <c r="AC1521" s="9">
        <v>132274.503</v>
      </c>
      <c r="AD1521" s="28">
        <f>+'Прил 2 оконч'!E1521-'Приложение №1'!N1521</f>
        <v>0</v>
      </c>
      <c r="AE1521" s="1">
        <f t="shared" ref="AE1521:AE1530" si="335">+(Q1521*6.45+R1521*17.73)*12*10</f>
        <v>402240853.11096001</v>
      </c>
      <c r="AF1521" s="1">
        <f t="shared" ref="AF1521:AF1530" si="336">+(Q1521*6.45+R1521*17.73)*12*0.85</f>
        <v>34190472.514431596</v>
      </c>
    </row>
    <row r="1522" spans="1:32" ht="15" customHeight="1" x14ac:dyDescent="0.25">
      <c r="A1522" s="5">
        <f t="shared" si="320"/>
        <v>1494</v>
      </c>
      <c r="B1522" s="23">
        <f t="shared" si="321"/>
        <v>239</v>
      </c>
      <c r="C1522" s="3" t="s">
        <v>231</v>
      </c>
      <c r="D1522" s="3" t="s">
        <v>1172</v>
      </c>
      <c r="E1522" s="6">
        <v>1976</v>
      </c>
      <c r="F1522" s="6">
        <v>2013</v>
      </c>
      <c r="G1522" s="6" t="s">
        <v>65</v>
      </c>
      <c r="H1522" s="6">
        <v>2</v>
      </c>
      <c r="I1522" s="6">
        <v>2</v>
      </c>
      <c r="J1522" s="29">
        <v>539.1</v>
      </c>
      <c r="K1522" s="29">
        <v>298.3</v>
      </c>
      <c r="L1522" s="29">
        <v>200.8</v>
      </c>
      <c r="M1522" s="7">
        <v>27</v>
      </c>
      <c r="N1522" s="1">
        <f t="shared" si="319"/>
        <v>7727440.5299999993</v>
      </c>
      <c r="O1522" s="29"/>
      <c r="P1522" s="1">
        <v>6905885.4963999987</v>
      </c>
      <c r="Q1522" s="1"/>
      <c r="R1522" s="1">
        <v>163448.7536</v>
      </c>
      <c r="S1522" s="1">
        <v>658106.28</v>
      </c>
      <c r="T1522" s="29"/>
      <c r="U1522" s="1">
        <f t="shared" si="332"/>
        <v>15482.75001001803</v>
      </c>
      <c r="V1522" s="1">
        <f t="shared" si="332"/>
        <v>15482.75001001803</v>
      </c>
      <c r="W1522" s="8">
        <v>2021</v>
      </c>
      <c r="X1522" s="107"/>
      <c r="Y1522" s="9">
        <f t="shared" si="333"/>
        <v>658106.28</v>
      </c>
      <c r="Z1522" s="9">
        <f t="shared" si="334"/>
        <v>55939.033799999997</v>
      </c>
      <c r="AA1522" s="12">
        <f t="shared" si="327"/>
        <v>163448.7536</v>
      </c>
      <c r="AB1522" s="117">
        <f t="shared" si="324"/>
        <v>219387.7874</v>
      </c>
      <c r="AC1522" s="9">
        <v>107509.71980000001</v>
      </c>
      <c r="AD1522" s="28">
        <f>+'Прил 2 оконч'!E1522-'Приложение №1'!N1522</f>
        <v>0</v>
      </c>
      <c r="AE1522" s="1">
        <f t="shared" si="335"/>
        <v>347753568.15935999</v>
      </c>
      <c r="AF1522" s="1">
        <f t="shared" si="336"/>
        <v>29559053.2935456</v>
      </c>
    </row>
    <row r="1523" spans="1:32" ht="15" customHeight="1" x14ac:dyDescent="0.25">
      <c r="A1523" s="5">
        <f t="shared" si="320"/>
        <v>1495</v>
      </c>
      <c r="B1523" s="23">
        <f t="shared" si="321"/>
        <v>240</v>
      </c>
      <c r="C1523" s="3" t="s">
        <v>231</v>
      </c>
      <c r="D1523" s="3" t="s">
        <v>1173</v>
      </c>
      <c r="E1523" s="6">
        <v>1977</v>
      </c>
      <c r="F1523" s="6">
        <v>2013</v>
      </c>
      <c r="G1523" s="6" t="s">
        <v>65</v>
      </c>
      <c r="H1523" s="6">
        <v>2</v>
      </c>
      <c r="I1523" s="6">
        <v>2</v>
      </c>
      <c r="J1523" s="29">
        <v>542.20000000000005</v>
      </c>
      <c r="K1523" s="29">
        <v>297.8</v>
      </c>
      <c r="L1523" s="29">
        <v>203.8</v>
      </c>
      <c r="M1523" s="7">
        <v>27</v>
      </c>
      <c r="N1523" s="1">
        <f t="shared" si="319"/>
        <v>9471090.8300000019</v>
      </c>
      <c r="O1523" s="29"/>
      <c r="P1523" s="1">
        <v>8643494.0924000014</v>
      </c>
      <c r="Q1523" s="1"/>
      <c r="R1523" s="1">
        <v>163494.65759999998</v>
      </c>
      <c r="S1523" s="1">
        <v>664102.07999999996</v>
      </c>
      <c r="T1523" s="29"/>
      <c r="U1523" s="1">
        <f t="shared" si="332"/>
        <v>18881.760027910688</v>
      </c>
      <c r="V1523" s="1">
        <f t="shared" si="332"/>
        <v>18881.760027910688</v>
      </c>
      <c r="W1523" s="8">
        <v>2021</v>
      </c>
      <c r="X1523" s="107"/>
      <c r="Y1523" s="9">
        <f t="shared" si="333"/>
        <v>664102.07999999996</v>
      </c>
      <c r="Z1523" s="9">
        <f t="shared" si="334"/>
        <v>56448.676799999994</v>
      </c>
      <c r="AA1523" s="12">
        <f t="shared" si="327"/>
        <v>163494.65759999998</v>
      </c>
      <c r="AB1523" s="117">
        <f t="shared" si="324"/>
        <v>219943.33439999996</v>
      </c>
      <c r="AC1523" s="9">
        <v>107045.98079999999</v>
      </c>
      <c r="AD1523" s="28">
        <f>+'Прил 2 оконч'!E1523-'Приложение №1'!N1523</f>
        <v>0</v>
      </c>
      <c r="AE1523" s="1">
        <f t="shared" si="335"/>
        <v>347851233.50975996</v>
      </c>
      <c r="AF1523" s="1">
        <f t="shared" si="336"/>
        <v>29567354.848329596</v>
      </c>
    </row>
    <row r="1524" spans="1:32" ht="15" customHeight="1" x14ac:dyDescent="0.25">
      <c r="A1524" s="5">
        <f t="shared" si="320"/>
        <v>1496</v>
      </c>
      <c r="B1524" s="23">
        <f t="shared" si="321"/>
        <v>241</v>
      </c>
      <c r="C1524" s="3" t="s">
        <v>234</v>
      </c>
      <c r="D1524" s="3" t="s">
        <v>960</v>
      </c>
      <c r="E1524" s="6">
        <v>1975</v>
      </c>
      <c r="F1524" s="6">
        <v>2013</v>
      </c>
      <c r="G1524" s="6" t="s">
        <v>65</v>
      </c>
      <c r="H1524" s="6">
        <v>2</v>
      </c>
      <c r="I1524" s="6">
        <v>2</v>
      </c>
      <c r="J1524" s="29">
        <v>597.70000000000005</v>
      </c>
      <c r="K1524" s="29">
        <v>374.4</v>
      </c>
      <c r="L1524" s="29">
        <v>165</v>
      </c>
      <c r="M1524" s="7">
        <v>28</v>
      </c>
      <c r="N1524" s="1">
        <f t="shared" si="319"/>
        <v>7115646.1300000008</v>
      </c>
      <c r="O1524" s="29"/>
      <c r="P1524" s="1">
        <v>7016527.5472000018</v>
      </c>
      <c r="Q1524" s="1"/>
      <c r="R1524" s="1">
        <v>15641.065999999992</v>
      </c>
      <c r="S1524" s="1">
        <v>83477.516799999867</v>
      </c>
      <c r="T1524" s="29"/>
      <c r="U1524" s="1">
        <f t="shared" si="332"/>
        <v>13191.779996292178</v>
      </c>
      <c r="V1524" s="1">
        <f t="shared" si="332"/>
        <v>13191.779996292178</v>
      </c>
      <c r="W1524" s="8">
        <v>2021</v>
      </c>
      <c r="X1524" s="107"/>
      <c r="Y1524" s="9">
        <f t="shared" si="333"/>
        <v>640839.6</v>
      </c>
      <c r="Z1524" s="9">
        <f t="shared" si="334"/>
        <v>54471.365999999995</v>
      </c>
      <c r="AA1524" s="12">
        <f>+AC1524+Z1524-R1155</f>
        <v>15641.065999999992</v>
      </c>
      <c r="AB1524" s="117">
        <f t="shared" si="324"/>
        <v>70112.431999999986</v>
      </c>
      <c r="AC1524" s="9">
        <v>47375.7768</v>
      </c>
      <c r="AD1524" s="28">
        <f>+'Прил 2 оконч'!E1524-'Приложение №1'!N1524</f>
        <v>0</v>
      </c>
      <c r="AE1524" s="1">
        <f t="shared" si="335"/>
        <v>33277932.021599978</v>
      </c>
      <c r="AF1524" s="1">
        <f t="shared" si="336"/>
        <v>2828624.2218359984</v>
      </c>
    </row>
    <row r="1525" spans="1:32" ht="15" customHeight="1" x14ac:dyDescent="0.25">
      <c r="A1525" s="5">
        <f t="shared" si="320"/>
        <v>1497</v>
      </c>
      <c r="B1525" s="23">
        <f t="shared" si="321"/>
        <v>242</v>
      </c>
      <c r="C1525" s="3" t="s">
        <v>234</v>
      </c>
      <c r="D1525" s="3" t="s">
        <v>1174</v>
      </c>
      <c r="E1525" s="6">
        <v>1981</v>
      </c>
      <c r="F1525" s="6">
        <v>2013</v>
      </c>
      <c r="G1525" s="6" t="s">
        <v>65</v>
      </c>
      <c r="H1525" s="6">
        <v>2</v>
      </c>
      <c r="I1525" s="6">
        <v>1</v>
      </c>
      <c r="J1525" s="29">
        <v>715.1</v>
      </c>
      <c r="K1525" s="29">
        <v>370.3</v>
      </c>
      <c r="L1525" s="29">
        <v>261.39999999999998</v>
      </c>
      <c r="M1525" s="7">
        <v>28</v>
      </c>
      <c r="N1525" s="1">
        <f t="shared" si="319"/>
        <v>1926767.12</v>
      </c>
      <c r="O1525" s="29"/>
      <c r="P1525" s="1">
        <v>842942.65440000035</v>
      </c>
      <c r="Q1525" s="1"/>
      <c r="R1525" s="1">
        <v>241057.62559999997</v>
      </c>
      <c r="S1525" s="1">
        <v>842766.83999999985</v>
      </c>
      <c r="T1525" s="29"/>
      <c r="U1525" s="1">
        <f t="shared" si="332"/>
        <v>3050.12999841697</v>
      </c>
      <c r="V1525" s="1">
        <f t="shared" si="332"/>
        <v>3050.12999841697</v>
      </c>
      <c r="W1525" s="8">
        <v>2021</v>
      </c>
      <c r="X1525" s="107"/>
      <c r="Y1525" s="9">
        <f t="shared" si="333"/>
        <v>842766.83999999985</v>
      </c>
      <c r="Z1525" s="9">
        <f t="shared" si="334"/>
        <v>71635.181399999987</v>
      </c>
      <c r="AA1525" s="12">
        <f>+AC1525+Z1525</f>
        <v>241057.62559999997</v>
      </c>
      <c r="AB1525" s="117">
        <f t="shared" si="324"/>
        <v>312692.80699999997</v>
      </c>
      <c r="AC1525" s="9">
        <v>169422.4442</v>
      </c>
      <c r="AD1525" s="28">
        <f>+'Прил 2 оконч'!E1525-'Приложение №1'!N1525</f>
        <v>0</v>
      </c>
      <c r="AE1525" s="1">
        <f t="shared" si="335"/>
        <v>512874204.22656</v>
      </c>
      <c r="AF1525" s="1">
        <f t="shared" si="336"/>
        <v>43594307.359257601</v>
      </c>
    </row>
    <row r="1526" spans="1:32" ht="15" customHeight="1" x14ac:dyDescent="0.25">
      <c r="A1526" s="5">
        <f t="shared" si="320"/>
        <v>1498</v>
      </c>
      <c r="B1526" s="23">
        <f t="shared" si="321"/>
        <v>243</v>
      </c>
      <c r="C1526" s="3" t="s">
        <v>234</v>
      </c>
      <c r="D1526" s="3" t="s">
        <v>635</v>
      </c>
      <c r="E1526" s="6">
        <v>1967</v>
      </c>
      <c r="F1526" s="6">
        <v>2010</v>
      </c>
      <c r="G1526" s="6" t="s">
        <v>65</v>
      </c>
      <c r="H1526" s="6">
        <v>2</v>
      </c>
      <c r="I1526" s="6">
        <v>2</v>
      </c>
      <c r="J1526" s="29">
        <v>543</v>
      </c>
      <c r="K1526" s="29">
        <v>318.89999999999998</v>
      </c>
      <c r="L1526" s="29">
        <v>176.5</v>
      </c>
      <c r="M1526" s="7">
        <v>43</v>
      </c>
      <c r="N1526" s="1">
        <f t="shared" si="319"/>
        <v>2607627.0699999994</v>
      </c>
      <c r="O1526" s="29"/>
      <c r="P1526" s="1">
        <v>2526556.1481999997</v>
      </c>
      <c r="Q1526" s="1"/>
      <c r="R1526" s="1"/>
      <c r="S1526" s="1">
        <v>81070.921799999895</v>
      </c>
      <c r="T1526" s="29"/>
      <c r="U1526" s="1">
        <f t="shared" si="332"/>
        <v>5263.679995962857</v>
      </c>
      <c r="V1526" s="1">
        <f t="shared" si="332"/>
        <v>5263.679995962857</v>
      </c>
      <c r="W1526" s="8">
        <v>2021</v>
      </c>
      <c r="X1526" s="107"/>
      <c r="Y1526" s="9">
        <f t="shared" si="333"/>
        <v>622350</v>
      </c>
      <c r="Z1526" s="9">
        <f t="shared" si="334"/>
        <v>52899.75</v>
      </c>
      <c r="AA1526" s="12">
        <f>+AC1526+Z1526-R794</f>
        <v>-42554.299999999988</v>
      </c>
      <c r="AB1526" s="117">
        <f t="shared" si="324"/>
        <v>52899.75</v>
      </c>
      <c r="AC1526" s="9">
        <v>46008.721799999992</v>
      </c>
      <c r="AD1526" s="28">
        <f>+'Прил 2 оконч'!E1526-'Приложение №1'!N1526</f>
        <v>0</v>
      </c>
      <c r="AE1526" s="1">
        <f t="shared" si="335"/>
        <v>0</v>
      </c>
      <c r="AF1526" s="1">
        <f t="shared" si="336"/>
        <v>0</v>
      </c>
    </row>
    <row r="1527" spans="1:32" ht="15" customHeight="1" x14ac:dyDescent="0.25">
      <c r="A1527" s="5">
        <f t="shared" si="320"/>
        <v>1499</v>
      </c>
      <c r="B1527" s="23">
        <f t="shared" si="321"/>
        <v>244</v>
      </c>
      <c r="C1527" s="3" t="s">
        <v>234</v>
      </c>
      <c r="D1527" s="3" t="s">
        <v>1175</v>
      </c>
      <c r="E1527" s="6">
        <v>1975</v>
      </c>
      <c r="F1527" s="6">
        <v>2013</v>
      </c>
      <c r="G1527" s="6" t="s">
        <v>65</v>
      </c>
      <c r="H1527" s="6">
        <v>2</v>
      </c>
      <c r="I1527" s="6">
        <v>2</v>
      </c>
      <c r="J1527" s="29">
        <v>538.6</v>
      </c>
      <c r="K1527" s="29">
        <v>296.3</v>
      </c>
      <c r="L1527" s="29">
        <v>200.9</v>
      </c>
      <c r="M1527" s="7">
        <v>22</v>
      </c>
      <c r="N1527" s="1">
        <f t="shared" si="319"/>
        <v>6075893.3900000006</v>
      </c>
      <c r="O1527" s="29"/>
      <c r="P1527" s="1">
        <v>5248057.6474000001</v>
      </c>
      <c r="Q1527" s="1"/>
      <c r="R1527" s="1">
        <v>171064.70260000002</v>
      </c>
      <c r="S1527" s="1">
        <v>656771.04</v>
      </c>
      <c r="T1527" s="29"/>
      <c r="U1527" s="1">
        <f t="shared" si="332"/>
        <v>12220.220012067579</v>
      </c>
      <c r="V1527" s="1">
        <f t="shared" si="332"/>
        <v>12220.220012067579</v>
      </c>
      <c r="W1527" s="8">
        <v>2021</v>
      </c>
      <c r="X1527" s="107"/>
      <c r="Y1527" s="9">
        <f t="shared" si="333"/>
        <v>656771.04</v>
      </c>
      <c r="Z1527" s="9">
        <f t="shared" si="334"/>
        <v>55825.538400000005</v>
      </c>
      <c r="AA1527" s="12">
        <f t="shared" ref="AA1527:AA1538" si="337">+AC1527+Z1527</f>
        <v>171064.70260000002</v>
      </c>
      <c r="AB1527" s="117">
        <f t="shared" si="324"/>
        <v>226890.24100000004</v>
      </c>
      <c r="AC1527" s="9">
        <v>115239.1642</v>
      </c>
      <c r="AD1527" s="28">
        <f>+'Прил 2 оконч'!E1527-'Приложение №1'!N1527</f>
        <v>0</v>
      </c>
      <c r="AE1527" s="1">
        <f t="shared" si="335"/>
        <v>363957261.25176007</v>
      </c>
      <c r="AF1527" s="1">
        <f t="shared" si="336"/>
        <v>30936367.206399605</v>
      </c>
    </row>
    <row r="1528" spans="1:32" ht="15" customHeight="1" x14ac:dyDescent="0.25">
      <c r="A1528" s="5">
        <f t="shared" si="320"/>
        <v>1500</v>
      </c>
      <c r="B1528" s="23">
        <f t="shared" si="321"/>
        <v>245</v>
      </c>
      <c r="C1528" s="3" t="s">
        <v>234</v>
      </c>
      <c r="D1528" s="3" t="s">
        <v>962</v>
      </c>
      <c r="E1528" s="6">
        <v>1976</v>
      </c>
      <c r="F1528" s="6">
        <v>2013</v>
      </c>
      <c r="G1528" s="6" t="s">
        <v>65</v>
      </c>
      <c r="H1528" s="6">
        <v>2</v>
      </c>
      <c r="I1528" s="6">
        <v>2</v>
      </c>
      <c r="J1528" s="29">
        <v>533</v>
      </c>
      <c r="K1528" s="29">
        <v>291.89999999999998</v>
      </c>
      <c r="L1528" s="29">
        <v>199.5</v>
      </c>
      <c r="M1528" s="7">
        <v>22</v>
      </c>
      <c r="N1528" s="1">
        <f t="shared" si="319"/>
        <v>3895868.3399999989</v>
      </c>
      <c r="O1528" s="29"/>
      <c r="P1528" s="1">
        <v>3053637.672199999</v>
      </c>
      <c r="Q1528" s="1"/>
      <c r="R1528" s="1">
        <v>191843.86779999998</v>
      </c>
      <c r="S1528" s="1">
        <v>650386.80000000005</v>
      </c>
      <c r="T1528" s="29"/>
      <c r="U1528" s="1">
        <f t="shared" si="332"/>
        <v>7928.0999999999985</v>
      </c>
      <c r="V1528" s="1">
        <f t="shared" si="332"/>
        <v>7928.0999999999985</v>
      </c>
      <c r="W1528" s="8">
        <v>2021</v>
      </c>
      <c r="X1528" s="107"/>
      <c r="Y1528" s="9">
        <f t="shared" si="333"/>
        <v>650386.80000000005</v>
      </c>
      <c r="Z1528" s="9">
        <f t="shared" si="334"/>
        <v>55282.878000000004</v>
      </c>
      <c r="AA1528" s="12">
        <f t="shared" si="337"/>
        <v>191843.86779999998</v>
      </c>
      <c r="AB1528" s="117">
        <f t="shared" si="324"/>
        <v>247126.74579999998</v>
      </c>
      <c r="AC1528" s="9">
        <v>136560.98979999998</v>
      </c>
      <c r="AD1528" s="28">
        <f>+'Прил 2 оконч'!E1528-'Приложение №1'!N1528</f>
        <v>0</v>
      </c>
      <c r="AE1528" s="1">
        <f t="shared" si="335"/>
        <v>408167013.13127995</v>
      </c>
      <c r="AF1528" s="1">
        <f t="shared" si="336"/>
        <v>34694196.116158791</v>
      </c>
    </row>
    <row r="1529" spans="1:32" ht="15" customHeight="1" x14ac:dyDescent="0.25">
      <c r="A1529" s="5">
        <f t="shared" si="320"/>
        <v>1501</v>
      </c>
      <c r="B1529" s="23">
        <f t="shared" si="321"/>
        <v>246</v>
      </c>
      <c r="C1529" s="3" t="s">
        <v>234</v>
      </c>
      <c r="D1529" s="3" t="s">
        <v>1176</v>
      </c>
      <c r="E1529" s="6">
        <v>2010</v>
      </c>
      <c r="F1529" s="6">
        <v>2013</v>
      </c>
      <c r="G1529" s="6" t="s">
        <v>65</v>
      </c>
      <c r="H1529" s="6">
        <v>2</v>
      </c>
      <c r="I1529" s="6">
        <v>2</v>
      </c>
      <c r="J1529" s="29">
        <v>531.29999999999995</v>
      </c>
      <c r="K1529" s="29">
        <v>292.5</v>
      </c>
      <c r="L1529" s="29">
        <v>197.3</v>
      </c>
      <c r="M1529" s="7">
        <v>1</v>
      </c>
      <c r="N1529" s="1">
        <f t="shared" si="319"/>
        <v>5985463.75</v>
      </c>
      <c r="O1529" s="29"/>
      <c r="P1529" s="1">
        <v>5132576.551</v>
      </c>
      <c r="Q1529" s="1"/>
      <c r="R1529" s="1">
        <v>206716.71900000001</v>
      </c>
      <c r="S1529" s="1">
        <v>646170.4800000001</v>
      </c>
      <c r="T1529" s="29"/>
      <c r="U1529" s="1">
        <f t="shared" si="332"/>
        <v>12220.219987750103</v>
      </c>
      <c r="V1529" s="1">
        <f t="shared" si="332"/>
        <v>12220.219987750103</v>
      </c>
      <c r="W1529" s="8">
        <v>2021</v>
      </c>
      <c r="X1529" s="107"/>
      <c r="Y1529" s="9">
        <f t="shared" si="333"/>
        <v>646170.4800000001</v>
      </c>
      <c r="Z1529" s="9">
        <f t="shared" si="334"/>
        <v>54924.490800000007</v>
      </c>
      <c r="AA1529" s="12">
        <f t="shared" si="337"/>
        <v>206716.71900000001</v>
      </c>
      <c r="AB1529" s="117">
        <f t="shared" si="324"/>
        <v>261641.20980000001</v>
      </c>
      <c r="AC1529" s="9">
        <v>151792.22820000001</v>
      </c>
      <c r="AD1529" s="28">
        <f>+'Прил 2 оконч'!E1529-'Приложение №1'!N1529</f>
        <v>0</v>
      </c>
      <c r="AE1529" s="1">
        <f t="shared" si="335"/>
        <v>439810491.34440005</v>
      </c>
      <c r="AF1529" s="1">
        <f t="shared" si="336"/>
        <v>37383891.764274001</v>
      </c>
    </row>
    <row r="1530" spans="1:32" ht="15" customHeight="1" x14ac:dyDescent="0.25">
      <c r="A1530" s="5">
        <f t="shared" si="320"/>
        <v>1502</v>
      </c>
      <c r="B1530" s="23">
        <f t="shared" si="321"/>
        <v>247</v>
      </c>
      <c r="C1530" s="3" t="s">
        <v>234</v>
      </c>
      <c r="D1530" s="3" t="s">
        <v>1177</v>
      </c>
      <c r="E1530" s="6">
        <v>1981</v>
      </c>
      <c r="F1530" s="6">
        <v>2013</v>
      </c>
      <c r="G1530" s="6" t="s">
        <v>65</v>
      </c>
      <c r="H1530" s="6">
        <v>2</v>
      </c>
      <c r="I1530" s="6">
        <v>2</v>
      </c>
      <c r="J1530" s="29">
        <v>547.1</v>
      </c>
      <c r="K1530" s="29">
        <v>299</v>
      </c>
      <c r="L1530" s="29">
        <v>205.9</v>
      </c>
      <c r="M1530" s="7">
        <v>19</v>
      </c>
      <c r="N1530" s="1">
        <f t="shared" si="319"/>
        <v>6169989.0800000001</v>
      </c>
      <c r="O1530" s="29"/>
      <c r="P1530" s="1">
        <v>5339830.1850000005</v>
      </c>
      <c r="Q1530" s="1"/>
      <c r="R1530" s="1">
        <v>160660.05499999999</v>
      </c>
      <c r="S1530" s="1">
        <v>669498.84000000008</v>
      </c>
      <c r="T1530" s="29"/>
      <c r="U1530" s="1">
        <f t="shared" si="332"/>
        <v>12220.220003961182</v>
      </c>
      <c r="V1530" s="1">
        <f t="shared" si="332"/>
        <v>12220.220003961182</v>
      </c>
      <c r="W1530" s="8">
        <v>2021</v>
      </c>
      <c r="X1530" s="107"/>
      <c r="Y1530" s="9">
        <f t="shared" si="333"/>
        <v>669498.84000000008</v>
      </c>
      <c r="Z1530" s="9">
        <f t="shared" si="334"/>
        <v>56907.401400000002</v>
      </c>
      <c r="AA1530" s="12">
        <f t="shared" si="337"/>
        <v>160660.05499999999</v>
      </c>
      <c r="AB1530" s="117">
        <f t="shared" si="324"/>
        <v>217567.4564</v>
      </c>
      <c r="AC1530" s="9">
        <v>103752.65360000001</v>
      </c>
      <c r="AD1530" s="28">
        <f>+'Прил 2 оконч'!E1530-'Приложение №1'!N1530</f>
        <v>0</v>
      </c>
      <c r="AE1530" s="1">
        <f t="shared" si="335"/>
        <v>341820333.01800001</v>
      </c>
      <c r="AF1530" s="1">
        <f t="shared" si="336"/>
        <v>29054728.306529999</v>
      </c>
    </row>
    <row r="1531" spans="1:32" ht="15" customHeight="1" x14ac:dyDescent="0.25">
      <c r="A1531" s="5">
        <f t="shared" si="320"/>
        <v>1503</v>
      </c>
      <c r="B1531" s="23">
        <f t="shared" si="321"/>
        <v>248</v>
      </c>
      <c r="C1531" s="3" t="s">
        <v>640</v>
      </c>
      <c r="D1531" s="3" t="s">
        <v>1178</v>
      </c>
      <c r="E1531" s="6">
        <v>1983</v>
      </c>
      <c r="F1531" s="6">
        <v>2011</v>
      </c>
      <c r="G1531" s="6" t="s">
        <v>50</v>
      </c>
      <c r="H1531" s="6">
        <v>4</v>
      </c>
      <c r="I1531" s="6">
        <v>4</v>
      </c>
      <c r="J1531" s="29">
        <v>2773.4</v>
      </c>
      <c r="K1531" s="29">
        <v>2633</v>
      </c>
      <c r="L1531" s="29">
        <v>0</v>
      </c>
      <c r="M1531" s="7">
        <v>98</v>
      </c>
      <c r="N1531" s="1">
        <f t="shared" si="319"/>
        <v>6786610.1600000001</v>
      </c>
      <c r="O1531" s="29"/>
      <c r="P1531" s="1">
        <v>4611416.08</v>
      </c>
      <c r="Q1531" s="1"/>
      <c r="R1531" s="1">
        <v>1129015.2960000001</v>
      </c>
      <c r="S1531" s="1">
        <v>1046178.784</v>
      </c>
      <c r="T1531" s="1"/>
      <c r="U1531" s="1">
        <f t="shared" si="332"/>
        <v>2577.52</v>
      </c>
      <c r="V1531" s="1">
        <f t="shared" si="332"/>
        <v>2577.52</v>
      </c>
      <c r="W1531" s="8">
        <v>2021</v>
      </c>
      <c r="X1531" s="107"/>
      <c r="Y1531" s="116">
        <f>+(K1531*9.1+L1531*18.19)*12*30</f>
        <v>8625708</v>
      </c>
      <c r="Z1531" s="116">
        <f>+(K1531*9.1+L1531*18.19)*12*0.85</f>
        <v>244395.05999999997</v>
      </c>
      <c r="AA1531" s="12">
        <f t="shared" si="337"/>
        <v>1129015.2960000001</v>
      </c>
      <c r="AC1531" s="9">
        <v>884620.23600000003</v>
      </c>
      <c r="AD1531" s="28">
        <f>+'Прил 2 оконч'!E1531-'Приложение №1'!N1531</f>
        <v>0</v>
      </c>
      <c r="AE1531" s="1">
        <f>+(Q1531*9.1+R1531*18.19)*12*30</f>
        <v>7393243764.3264008</v>
      </c>
      <c r="AF1531" s="1">
        <f>+(Q1531*9.1+R1531*18.19)*12*0.85</f>
        <v>209475239.98924804</v>
      </c>
    </row>
    <row r="1532" spans="1:32" ht="15" customHeight="1" x14ac:dyDescent="0.25">
      <c r="A1532" s="5">
        <f t="shared" si="320"/>
        <v>1504</v>
      </c>
      <c r="B1532" s="23">
        <f t="shared" si="321"/>
        <v>249</v>
      </c>
      <c r="C1532" s="3" t="s">
        <v>59</v>
      </c>
      <c r="D1532" s="3" t="s">
        <v>1179</v>
      </c>
      <c r="E1532" s="6">
        <v>1978</v>
      </c>
      <c r="F1532" s="6">
        <v>2015</v>
      </c>
      <c r="G1532" s="6" t="s">
        <v>65</v>
      </c>
      <c r="H1532" s="6">
        <v>2</v>
      </c>
      <c r="I1532" s="6">
        <v>3</v>
      </c>
      <c r="J1532" s="29">
        <v>568.6</v>
      </c>
      <c r="K1532" s="29">
        <v>498.1</v>
      </c>
      <c r="L1532" s="29">
        <v>0</v>
      </c>
      <c r="M1532" s="7">
        <v>18</v>
      </c>
      <c r="N1532" s="1">
        <f t="shared" si="319"/>
        <v>10733651.529999999</v>
      </c>
      <c r="O1532" s="29"/>
      <c r="P1532" s="1">
        <v>10184115.932799999</v>
      </c>
      <c r="Q1532" s="1"/>
      <c r="R1532" s="1">
        <v>164006.19720000002</v>
      </c>
      <c r="S1532" s="1">
        <v>385529.4</v>
      </c>
      <c r="T1532" s="29"/>
      <c r="U1532" s="1">
        <f t="shared" si="332"/>
        <v>21549.189981931337</v>
      </c>
      <c r="V1532" s="1">
        <f t="shared" si="332"/>
        <v>21549.189981931337</v>
      </c>
      <c r="W1532" s="8">
        <v>2021</v>
      </c>
      <c r="X1532" s="107"/>
      <c r="Y1532" s="9">
        <f t="shared" ref="Y1532:Y1538" si="338">+(K1532*6.45+L1532*17.73)*12*10</f>
        <v>385529.4</v>
      </c>
      <c r="Z1532" s="9">
        <f t="shared" ref="Z1532:Z1538" si="339">+(K1532*6.45+L1532*17.73)*12*0.85</f>
        <v>32769.999000000003</v>
      </c>
      <c r="AA1532" s="12">
        <f t="shared" si="337"/>
        <v>164006.19720000002</v>
      </c>
      <c r="AB1532" s="117">
        <f t="shared" ref="AB1532:AB1538" si="340">+R1532+Z1532</f>
        <v>196776.19620000003</v>
      </c>
      <c r="AC1532" s="9">
        <v>131236.19820000001</v>
      </c>
      <c r="AD1532" s="28">
        <f>+'Прил 2 оконч'!E1532-'Приложение №1'!N1532</f>
        <v>0</v>
      </c>
      <c r="AE1532" s="1">
        <f t="shared" ref="AE1532:AE1538" si="341">+(Q1532*6.45+R1532*17.73)*12*10</f>
        <v>348939585.16272008</v>
      </c>
      <c r="AF1532" s="1">
        <f t="shared" ref="AF1532:AF1538" si="342">+(Q1532*6.45+R1532*17.73)*12*0.85</f>
        <v>29659864.738831207</v>
      </c>
    </row>
    <row r="1533" spans="1:32" ht="15" customHeight="1" x14ac:dyDescent="0.25">
      <c r="A1533" s="5">
        <f t="shared" si="320"/>
        <v>1505</v>
      </c>
      <c r="B1533" s="23">
        <f t="shared" si="321"/>
        <v>250</v>
      </c>
      <c r="C1533" s="3" t="s">
        <v>59</v>
      </c>
      <c r="D1533" s="3" t="s">
        <v>1180</v>
      </c>
      <c r="E1533" s="6">
        <v>1966</v>
      </c>
      <c r="F1533" s="6">
        <v>2016</v>
      </c>
      <c r="G1533" s="6" t="s">
        <v>65</v>
      </c>
      <c r="H1533" s="6">
        <v>2</v>
      </c>
      <c r="I1533" s="6">
        <v>2</v>
      </c>
      <c r="J1533" s="29">
        <v>535.29999999999995</v>
      </c>
      <c r="K1533" s="29">
        <v>496.4</v>
      </c>
      <c r="L1533" s="29">
        <v>0</v>
      </c>
      <c r="M1533" s="7">
        <v>37</v>
      </c>
      <c r="N1533" s="1">
        <f t="shared" si="319"/>
        <v>992432.66999999993</v>
      </c>
      <c r="O1533" s="29"/>
      <c r="P1533" s="1">
        <v>455123.50319999992</v>
      </c>
      <c r="Q1533" s="1"/>
      <c r="R1533" s="1">
        <v>153095.5668</v>
      </c>
      <c r="S1533" s="1">
        <v>384213.6</v>
      </c>
      <c r="T1533" s="29"/>
      <c r="U1533" s="1">
        <f t="shared" si="332"/>
        <v>1999.2600120870266</v>
      </c>
      <c r="V1533" s="1">
        <f t="shared" si="332"/>
        <v>1999.2600120870266</v>
      </c>
      <c r="W1533" s="8">
        <v>2021</v>
      </c>
      <c r="X1533" s="107"/>
      <c r="Y1533" s="9">
        <f t="shared" si="338"/>
        <v>384213.6</v>
      </c>
      <c r="Z1533" s="9">
        <f t="shared" si="339"/>
        <v>32658.155999999999</v>
      </c>
      <c r="AA1533" s="12">
        <f t="shared" si="337"/>
        <v>153095.5668</v>
      </c>
      <c r="AB1533" s="117">
        <f t="shared" si="340"/>
        <v>185753.72279999999</v>
      </c>
      <c r="AC1533" s="9">
        <v>120437.41080000001</v>
      </c>
      <c r="AD1533" s="28">
        <f>+'Прил 2 оконч'!E1533-'Приложение №1'!N1533</f>
        <v>0</v>
      </c>
      <c r="AE1533" s="1">
        <f t="shared" si="341"/>
        <v>325726127.92368001</v>
      </c>
      <c r="AF1533" s="1">
        <f t="shared" si="342"/>
        <v>27686720.873512801</v>
      </c>
    </row>
    <row r="1534" spans="1:32" ht="15" customHeight="1" x14ac:dyDescent="0.25">
      <c r="A1534" s="5">
        <f t="shared" ref="A1534:B1537" si="343">A1533+1</f>
        <v>1506</v>
      </c>
      <c r="B1534" s="23">
        <f t="shared" si="343"/>
        <v>251</v>
      </c>
      <c r="C1534" s="3" t="s">
        <v>59</v>
      </c>
      <c r="D1534" s="3" t="s">
        <v>1181</v>
      </c>
      <c r="E1534" s="6">
        <v>1960</v>
      </c>
      <c r="F1534" s="6">
        <v>2015</v>
      </c>
      <c r="G1534" s="6" t="s">
        <v>65</v>
      </c>
      <c r="H1534" s="6">
        <v>2</v>
      </c>
      <c r="I1534" s="6">
        <v>2</v>
      </c>
      <c r="J1534" s="29">
        <v>550.6</v>
      </c>
      <c r="K1534" s="29">
        <v>510.2</v>
      </c>
      <c r="L1534" s="29">
        <v>0</v>
      </c>
      <c r="M1534" s="7">
        <v>54</v>
      </c>
      <c r="N1534" s="1">
        <f t="shared" si="319"/>
        <v>10994396.730000002</v>
      </c>
      <c r="O1534" s="29"/>
      <c r="P1534" s="1">
        <v>10434096.167600002</v>
      </c>
      <c r="Q1534" s="1"/>
      <c r="R1534" s="1">
        <v>165405.76239999998</v>
      </c>
      <c r="S1534" s="1">
        <v>394894.79999999993</v>
      </c>
      <c r="T1534" s="29"/>
      <c r="U1534" s="1">
        <f t="shared" si="332"/>
        <v>21549.189984319881</v>
      </c>
      <c r="V1534" s="1">
        <f t="shared" si="332"/>
        <v>21549.189984319881</v>
      </c>
      <c r="W1534" s="8">
        <v>2021</v>
      </c>
      <c r="X1534" s="107"/>
      <c r="Y1534" s="9">
        <f t="shared" si="338"/>
        <v>394894.79999999993</v>
      </c>
      <c r="Z1534" s="9">
        <f t="shared" si="339"/>
        <v>33566.057999999997</v>
      </c>
      <c r="AA1534" s="12">
        <f t="shared" si="337"/>
        <v>165405.76239999998</v>
      </c>
      <c r="AB1534" s="117">
        <f t="shared" si="340"/>
        <v>198971.82039999997</v>
      </c>
      <c r="AC1534" s="9">
        <v>131839.70439999999</v>
      </c>
      <c r="AD1534" s="28">
        <f>+'Прил 2 оконч'!E1534-'Приложение №1'!N1534</f>
        <v>0</v>
      </c>
      <c r="AE1534" s="1">
        <f t="shared" si="341"/>
        <v>351917300.08223999</v>
      </c>
      <c r="AF1534" s="1">
        <f t="shared" si="342"/>
        <v>29912970.506990395</v>
      </c>
    </row>
    <row r="1535" spans="1:32" ht="15" customHeight="1" x14ac:dyDescent="0.25">
      <c r="A1535" s="5">
        <f t="shared" si="343"/>
        <v>1507</v>
      </c>
      <c r="B1535" s="23">
        <f t="shared" si="343"/>
        <v>252</v>
      </c>
      <c r="C1535" s="3" t="s">
        <v>59</v>
      </c>
      <c r="D1535" s="3" t="s">
        <v>1182</v>
      </c>
      <c r="E1535" s="6">
        <v>1986</v>
      </c>
      <c r="F1535" s="6">
        <v>1986</v>
      </c>
      <c r="G1535" s="6" t="s">
        <v>65</v>
      </c>
      <c r="H1535" s="6">
        <v>2</v>
      </c>
      <c r="I1535" s="6">
        <v>2</v>
      </c>
      <c r="J1535" s="29">
        <v>599.20000000000005</v>
      </c>
      <c r="K1535" s="29">
        <v>487.4</v>
      </c>
      <c r="L1535" s="29">
        <v>0</v>
      </c>
      <c r="M1535" s="7">
        <v>18</v>
      </c>
      <c r="N1535" s="1">
        <f t="shared" si="319"/>
        <v>10503075.220000003</v>
      </c>
      <c r="O1535" s="29"/>
      <c r="P1535" s="1">
        <v>9986511.611200003</v>
      </c>
      <c r="Q1535" s="1"/>
      <c r="R1535" s="1">
        <v>139316.00880000001</v>
      </c>
      <c r="S1535" s="1">
        <v>377247.60000000003</v>
      </c>
      <c r="T1535" s="29"/>
      <c r="U1535" s="1">
        <f t="shared" si="332"/>
        <v>21549.190028723846</v>
      </c>
      <c r="V1535" s="1">
        <f t="shared" si="332"/>
        <v>21549.190028723846</v>
      </c>
      <c r="W1535" s="8">
        <v>2021</v>
      </c>
      <c r="X1535" s="107"/>
      <c r="Y1535" s="9">
        <f t="shared" si="338"/>
        <v>377247.60000000003</v>
      </c>
      <c r="Z1535" s="9">
        <f t="shared" si="339"/>
        <v>32066.046000000002</v>
      </c>
      <c r="AA1535" s="12">
        <f t="shared" si="337"/>
        <v>139316.00880000001</v>
      </c>
      <c r="AB1535" s="117">
        <f t="shared" si="340"/>
        <v>171382.05480000001</v>
      </c>
      <c r="AC1535" s="9">
        <v>107249.96280000001</v>
      </c>
      <c r="AD1535" s="28">
        <f>+'Прил 2 оконч'!E1535-'Приложение №1'!N1535</f>
        <v>0</v>
      </c>
      <c r="AE1535" s="1">
        <f t="shared" si="341"/>
        <v>296408740.32288003</v>
      </c>
      <c r="AF1535" s="1">
        <f t="shared" si="342"/>
        <v>25194742.927444801</v>
      </c>
    </row>
    <row r="1536" spans="1:32" ht="15" customHeight="1" x14ac:dyDescent="0.25">
      <c r="A1536" s="5">
        <f t="shared" si="343"/>
        <v>1508</v>
      </c>
      <c r="B1536" s="23">
        <f t="shared" si="343"/>
        <v>253</v>
      </c>
      <c r="C1536" s="3" t="s">
        <v>59</v>
      </c>
      <c r="D1536" s="3" t="s">
        <v>1183</v>
      </c>
      <c r="E1536" s="6">
        <v>1966</v>
      </c>
      <c r="F1536" s="6">
        <v>2012</v>
      </c>
      <c r="G1536" s="6" t="s">
        <v>65</v>
      </c>
      <c r="H1536" s="6">
        <v>2</v>
      </c>
      <c r="I1536" s="6">
        <v>2</v>
      </c>
      <c r="J1536" s="29">
        <v>538.1</v>
      </c>
      <c r="K1536" s="29">
        <v>499.1</v>
      </c>
      <c r="L1536" s="29">
        <v>0</v>
      </c>
      <c r="M1536" s="7">
        <v>16</v>
      </c>
      <c r="N1536" s="1">
        <f t="shared" si="319"/>
        <v>5709484.3799999999</v>
      </c>
      <c r="O1536" s="29"/>
      <c r="P1536" s="1">
        <v>5175205.2807999998</v>
      </c>
      <c r="Q1536" s="1"/>
      <c r="R1536" s="1">
        <v>147975.69920000003</v>
      </c>
      <c r="S1536" s="1">
        <v>386303.4</v>
      </c>
      <c r="T1536" s="29"/>
      <c r="U1536" s="1">
        <f t="shared" si="332"/>
        <v>11439.559967942296</v>
      </c>
      <c r="V1536" s="1">
        <f t="shared" si="332"/>
        <v>11439.559967942296</v>
      </c>
      <c r="W1536" s="8">
        <v>2021</v>
      </c>
      <c r="X1536" s="107"/>
      <c r="Y1536" s="9">
        <f t="shared" si="338"/>
        <v>386303.4</v>
      </c>
      <c r="Z1536" s="9">
        <f t="shared" si="339"/>
        <v>32835.789000000004</v>
      </c>
      <c r="AA1536" s="12">
        <f t="shared" si="337"/>
        <v>147975.69920000003</v>
      </c>
      <c r="AB1536" s="117">
        <f t="shared" si="340"/>
        <v>180811.48820000002</v>
      </c>
      <c r="AC1536" s="9">
        <v>115139.91020000001</v>
      </c>
      <c r="AD1536" s="28">
        <f>+'Прил 2 оконч'!E1536-'Приложение №1'!N1536</f>
        <v>0</v>
      </c>
      <c r="AE1536" s="1">
        <f t="shared" si="341"/>
        <v>314833097.6179201</v>
      </c>
      <c r="AF1536" s="1">
        <f t="shared" si="342"/>
        <v>26760813.297523208</v>
      </c>
    </row>
    <row r="1537" spans="1:32" ht="15" customHeight="1" x14ac:dyDescent="0.25">
      <c r="A1537" s="5">
        <f t="shared" si="343"/>
        <v>1509</v>
      </c>
      <c r="B1537" s="23">
        <f t="shared" si="343"/>
        <v>254</v>
      </c>
      <c r="C1537" s="3" t="s">
        <v>59</v>
      </c>
      <c r="D1537" s="3" t="s">
        <v>1184</v>
      </c>
      <c r="E1537" s="6">
        <v>1964</v>
      </c>
      <c r="F1537" s="6">
        <v>1964</v>
      </c>
      <c r="G1537" s="6" t="s">
        <v>65</v>
      </c>
      <c r="H1537" s="6">
        <v>2</v>
      </c>
      <c r="I1537" s="6">
        <v>2</v>
      </c>
      <c r="J1537" s="29">
        <v>532.79999999999995</v>
      </c>
      <c r="K1537" s="29">
        <v>489.9</v>
      </c>
      <c r="L1537" s="29">
        <v>0</v>
      </c>
      <c r="M1537" s="7">
        <v>46</v>
      </c>
      <c r="N1537" s="1">
        <f t="shared" si="319"/>
        <v>8846673.0099999979</v>
      </c>
      <c r="O1537" s="29"/>
      <c r="P1537" s="1">
        <v>8323665.3511999985</v>
      </c>
      <c r="Q1537" s="1"/>
      <c r="R1537" s="1">
        <v>143825.0588</v>
      </c>
      <c r="S1537" s="1">
        <v>379182.60000000003</v>
      </c>
      <c r="T1537" s="29"/>
      <c r="U1537" s="1">
        <f t="shared" si="332"/>
        <v>18058.120044907122</v>
      </c>
      <c r="V1537" s="1">
        <f t="shared" si="332"/>
        <v>18058.120044907122</v>
      </c>
      <c r="W1537" s="8">
        <v>2021</v>
      </c>
      <c r="X1537" s="107"/>
      <c r="Y1537" s="9">
        <f t="shared" si="338"/>
        <v>379182.60000000003</v>
      </c>
      <c r="Z1537" s="9">
        <f t="shared" si="339"/>
        <v>32230.521000000001</v>
      </c>
      <c r="AA1537" s="12">
        <f t="shared" si="337"/>
        <v>143825.0588</v>
      </c>
      <c r="AB1537" s="117">
        <f t="shared" si="340"/>
        <v>176055.57980000001</v>
      </c>
      <c r="AC1537" s="9">
        <v>111594.53779999999</v>
      </c>
      <c r="AD1537" s="28">
        <f>+'Прил 2 оконч'!E1537-'Приложение №1'!N1537</f>
        <v>0</v>
      </c>
      <c r="AE1537" s="1">
        <f t="shared" si="341"/>
        <v>306002195.10288</v>
      </c>
      <c r="AF1537" s="1">
        <f t="shared" si="342"/>
        <v>26010186.583744798</v>
      </c>
    </row>
    <row r="1538" spans="1:32" ht="15" customHeight="1" x14ac:dyDescent="0.25">
      <c r="A1538" s="5">
        <f t="shared" ref="A1538:B1538" si="344">A1537+1</f>
        <v>1510</v>
      </c>
      <c r="B1538" s="23">
        <f t="shared" si="344"/>
        <v>255</v>
      </c>
      <c r="C1538" s="3" t="s">
        <v>59</v>
      </c>
      <c r="D1538" s="3" t="s">
        <v>1185</v>
      </c>
      <c r="E1538" s="6">
        <v>1965</v>
      </c>
      <c r="F1538" s="6">
        <v>2015</v>
      </c>
      <c r="G1538" s="6" t="s">
        <v>65</v>
      </c>
      <c r="H1538" s="6">
        <v>2</v>
      </c>
      <c r="I1538" s="6">
        <v>2</v>
      </c>
      <c r="J1538" s="29">
        <v>563.4</v>
      </c>
      <c r="K1538" s="29">
        <v>520.70000000000005</v>
      </c>
      <c r="L1538" s="29">
        <v>0</v>
      </c>
      <c r="M1538" s="7">
        <v>38</v>
      </c>
      <c r="N1538" s="1">
        <f t="shared" si="319"/>
        <v>9402863.0899999999</v>
      </c>
      <c r="O1538" s="29"/>
      <c r="P1538" s="1">
        <v>8846357.6415999997</v>
      </c>
      <c r="Q1538" s="1"/>
      <c r="R1538" s="1">
        <v>153483.64840000001</v>
      </c>
      <c r="S1538" s="1">
        <v>403021.80000000005</v>
      </c>
      <c r="T1538" s="29"/>
      <c r="U1538" s="1">
        <f t="shared" si="332"/>
        <v>18058.120011522948</v>
      </c>
      <c r="V1538" s="1">
        <f t="shared" si="332"/>
        <v>18058.120011522948</v>
      </c>
      <c r="W1538" s="8">
        <v>2021</v>
      </c>
      <c r="X1538" s="107"/>
      <c r="Y1538" s="9">
        <f t="shared" si="338"/>
        <v>403021.80000000005</v>
      </c>
      <c r="Z1538" s="9">
        <f t="shared" si="339"/>
        <v>34256.853000000003</v>
      </c>
      <c r="AA1538" s="12">
        <f t="shared" si="337"/>
        <v>153483.64840000001</v>
      </c>
      <c r="AB1538" s="117">
        <f t="shared" si="340"/>
        <v>187740.50140000001</v>
      </c>
      <c r="AC1538" s="9">
        <v>119226.7954</v>
      </c>
      <c r="AD1538" s="28">
        <f>+'Прил 2 оконч'!E1538-'Приложение №1'!N1538</f>
        <v>0</v>
      </c>
      <c r="AE1538" s="1">
        <f t="shared" si="341"/>
        <v>326551810.33584005</v>
      </c>
      <c r="AF1538" s="1">
        <f t="shared" si="342"/>
        <v>27756903.878546402</v>
      </c>
    </row>
    <row r="1539" spans="1:32" ht="15" customHeight="1" x14ac:dyDescent="0.25">
      <c r="A1539" s="5">
        <f t="shared" ref="A1539:B1539" si="345">A1538+1</f>
        <v>1511</v>
      </c>
      <c r="B1539" s="23">
        <f t="shared" si="345"/>
        <v>256</v>
      </c>
      <c r="C1539" s="3" t="s">
        <v>59</v>
      </c>
      <c r="D1539" s="3" t="s">
        <v>646</v>
      </c>
      <c r="E1539" s="6">
        <v>1994</v>
      </c>
      <c r="F1539" s="6">
        <v>2015</v>
      </c>
      <c r="G1539" s="6" t="s">
        <v>62</v>
      </c>
      <c r="H1539" s="6">
        <v>9</v>
      </c>
      <c r="I1539" s="6">
        <v>2</v>
      </c>
      <c r="J1539" s="29">
        <v>4698.7</v>
      </c>
      <c r="K1539" s="29">
        <v>4085.6</v>
      </c>
      <c r="L1539" s="29">
        <v>0</v>
      </c>
      <c r="M1539" s="7">
        <v>152</v>
      </c>
      <c r="N1539" s="1">
        <f t="shared" si="319"/>
        <v>10862057.870000001</v>
      </c>
      <c r="O1539" s="29"/>
      <c r="P1539" s="1">
        <v>4361255.6000000006</v>
      </c>
      <c r="Q1539" s="1"/>
      <c r="R1539" s="1">
        <v>2204684.0696</v>
      </c>
      <c r="S1539" s="1">
        <v>4296118.2004000004</v>
      </c>
      <c r="T1539" s="29"/>
      <c r="U1539" s="1">
        <f t="shared" si="332"/>
        <v>2658.6199995104762</v>
      </c>
      <c r="V1539" s="1">
        <f t="shared" si="332"/>
        <v>2658.6199995104762</v>
      </c>
      <c r="W1539" s="8">
        <v>2021</v>
      </c>
      <c r="X1539" s="107"/>
      <c r="Y1539" s="9">
        <f>+(K1539*12.08+L1539*20.47)*12*30</f>
        <v>17767457.280000001</v>
      </c>
      <c r="Z1539" s="9">
        <f>+(K1539*12.08+L1539*20.47)*12*0.85</f>
        <v>503411.28959999996</v>
      </c>
      <c r="AA1539" s="12">
        <f t="shared" ref="AA1539:AA1568" si="346">+AC1539+Z1539</f>
        <v>2204684.0696</v>
      </c>
      <c r="AC1539" s="9">
        <v>1701272.78</v>
      </c>
      <c r="AD1539" s="28">
        <f>+'Прил 2 оконч'!E1539-'Приложение №1'!N1539</f>
        <v>0</v>
      </c>
      <c r="AE1539" s="1">
        <f>+(Q1539*12.08+R1539*20.47)*12*30</f>
        <v>16246757845.69632</v>
      </c>
      <c r="AF1539" s="1">
        <f>+(Q1539*12.08+R1539*20.47)*12*0.85</f>
        <v>460324805.62806243</v>
      </c>
    </row>
    <row r="1540" spans="1:32" ht="15" customHeight="1" x14ac:dyDescent="0.25">
      <c r="A1540" s="5">
        <f t="shared" ref="A1540:B1540" si="347">A1539+1</f>
        <v>1512</v>
      </c>
      <c r="B1540" s="23">
        <f t="shared" si="347"/>
        <v>257</v>
      </c>
      <c r="C1540" s="3" t="s">
        <v>59</v>
      </c>
      <c r="D1540" s="3" t="s">
        <v>1187</v>
      </c>
      <c r="E1540" s="6">
        <v>1974</v>
      </c>
      <c r="F1540" s="6">
        <v>2015</v>
      </c>
      <c r="G1540" s="6" t="s">
        <v>65</v>
      </c>
      <c r="H1540" s="6">
        <v>2</v>
      </c>
      <c r="I1540" s="6">
        <v>2</v>
      </c>
      <c r="J1540" s="29">
        <v>536.29999999999995</v>
      </c>
      <c r="K1540" s="29">
        <v>492.4</v>
      </c>
      <c r="L1540" s="29">
        <v>0</v>
      </c>
      <c r="M1540" s="7">
        <v>26</v>
      </c>
      <c r="N1540" s="1">
        <f t="shared" si="319"/>
        <v>5925295.4100000001</v>
      </c>
      <c r="O1540" s="29"/>
      <c r="P1540" s="1">
        <v>5411469.3912000004</v>
      </c>
      <c r="Q1540" s="1"/>
      <c r="R1540" s="1">
        <v>132708.41879999998</v>
      </c>
      <c r="S1540" s="1">
        <v>381117.60000000003</v>
      </c>
      <c r="T1540" s="29"/>
      <c r="U1540" s="1">
        <f t="shared" si="332"/>
        <v>12033.500020308693</v>
      </c>
      <c r="V1540" s="1">
        <f t="shared" si="332"/>
        <v>12033.500020308693</v>
      </c>
      <c r="W1540" s="8">
        <v>2021</v>
      </c>
      <c r="X1540" s="107"/>
      <c r="Y1540" s="9">
        <f>+(K1540*6.45+L1540*17.73)*12*10</f>
        <v>381117.60000000003</v>
      </c>
      <c r="Z1540" s="9">
        <f>+(K1540*6.45+L1540*17.73)*12*0.85</f>
        <v>32394.995999999999</v>
      </c>
      <c r="AA1540" s="12">
        <f t="shared" si="346"/>
        <v>132708.41879999998</v>
      </c>
      <c r="AB1540" s="117">
        <f>+R1540+Z1540</f>
        <v>165103.41479999997</v>
      </c>
      <c r="AC1540" s="9">
        <v>100313.4228</v>
      </c>
      <c r="AD1540" s="28">
        <f>+'Прил 2 оконч'!E1540-'Приложение №1'!N1540</f>
        <v>0</v>
      </c>
      <c r="AE1540" s="1">
        <f>+(Q1540*6.45+R1540*17.73)*12*10</f>
        <v>282350431.83887994</v>
      </c>
      <c r="AF1540" s="1">
        <f>+(Q1540*6.45+R1540*17.73)*12*0.85</f>
        <v>23999786.706304796</v>
      </c>
    </row>
    <row r="1541" spans="1:32" ht="15" customHeight="1" x14ac:dyDescent="0.25">
      <c r="A1541" s="5">
        <f t="shared" ref="A1541:B1541" si="348">A1540+1</f>
        <v>1513</v>
      </c>
      <c r="B1541" s="23">
        <f t="shared" si="348"/>
        <v>258</v>
      </c>
      <c r="C1541" s="3" t="s">
        <v>59</v>
      </c>
      <c r="D1541" s="3" t="s">
        <v>1188</v>
      </c>
      <c r="E1541" s="6">
        <v>1969</v>
      </c>
      <c r="F1541" s="6">
        <v>2015</v>
      </c>
      <c r="G1541" s="6" t="s">
        <v>65</v>
      </c>
      <c r="H1541" s="6">
        <v>2</v>
      </c>
      <c r="I1541" s="6">
        <v>2</v>
      </c>
      <c r="J1541" s="29">
        <v>528.79999999999995</v>
      </c>
      <c r="K1541" s="29">
        <v>490</v>
      </c>
      <c r="L1541" s="29">
        <v>0</v>
      </c>
      <c r="M1541" s="7">
        <v>37</v>
      </c>
      <c r="N1541" s="1">
        <f t="shared" si="319"/>
        <v>5896415.0000000009</v>
      </c>
      <c r="O1541" s="29"/>
      <c r="P1541" s="1">
        <v>5370163.7100000009</v>
      </c>
      <c r="Q1541" s="1"/>
      <c r="R1541" s="1">
        <v>146991.29</v>
      </c>
      <c r="S1541" s="1">
        <v>379260</v>
      </c>
      <c r="T1541" s="29"/>
      <c r="U1541" s="1">
        <f t="shared" si="332"/>
        <v>12033.500000000002</v>
      </c>
      <c r="V1541" s="1">
        <f t="shared" si="332"/>
        <v>12033.500000000002</v>
      </c>
      <c r="W1541" s="8">
        <v>2021</v>
      </c>
      <c r="X1541" s="107"/>
      <c r="Y1541" s="9">
        <f>+(K1541*6.45+L1541*17.73)*12*10</f>
        <v>379260</v>
      </c>
      <c r="Z1541" s="9">
        <f>+(K1541*6.45+L1541*17.73)*12*0.85</f>
        <v>32237.1</v>
      </c>
      <c r="AA1541" s="12">
        <f t="shared" si="346"/>
        <v>146991.29</v>
      </c>
      <c r="AB1541" s="117">
        <f>+R1541+Z1541</f>
        <v>179228.39</v>
      </c>
      <c r="AC1541" s="9">
        <v>114754.19</v>
      </c>
      <c r="AD1541" s="28">
        <f>+'Прил 2 оконч'!E1541-'Приложение №1'!N1541</f>
        <v>0</v>
      </c>
      <c r="AE1541" s="1">
        <f>+(Q1541*6.45+R1541*17.73)*12*10</f>
        <v>312738668.60400003</v>
      </c>
      <c r="AF1541" s="1">
        <f>+(Q1541*6.45+R1541*17.73)*12*0.85</f>
        <v>26582786.83134</v>
      </c>
    </row>
    <row r="1542" spans="1:32" ht="15" customHeight="1" x14ac:dyDescent="0.25">
      <c r="A1542" s="5">
        <f t="shared" ref="A1542:B1542" si="349">A1541+1</f>
        <v>1514</v>
      </c>
      <c r="B1542" s="23">
        <f t="shared" si="349"/>
        <v>259</v>
      </c>
      <c r="C1542" s="3" t="s">
        <v>59</v>
      </c>
      <c r="D1542" s="3" t="s">
        <v>1190</v>
      </c>
      <c r="E1542" s="6">
        <v>1974</v>
      </c>
      <c r="F1542" s="6">
        <v>2004</v>
      </c>
      <c r="G1542" s="6" t="s">
        <v>50</v>
      </c>
      <c r="H1542" s="6">
        <v>9</v>
      </c>
      <c r="I1542" s="6">
        <v>1</v>
      </c>
      <c r="J1542" s="29">
        <v>2145.6</v>
      </c>
      <c r="K1542" s="29">
        <v>1881.11</v>
      </c>
      <c r="L1542" s="29">
        <v>0</v>
      </c>
      <c r="M1542" s="7">
        <v>77</v>
      </c>
      <c r="N1542" s="1">
        <f t="shared" si="319"/>
        <v>14974764.26</v>
      </c>
      <c r="O1542" s="29"/>
      <c r="P1542" s="1">
        <v>6006083.1100000013</v>
      </c>
      <c r="Q1542" s="1"/>
      <c r="R1542" s="1">
        <v>960338.51076000009</v>
      </c>
      <c r="S1542" s="1">
        <v>8008342.6392399985</v>
      </c>
      <c r="T1542" s="29"/>
      <c r="U1542" s="1">
        <f t="shared" si="332"/>
        <v>7960.5999968103943</v>
      </c>
      <c r="V1542" s="1">
        <f t="shared" si="332"/>
        <v>7960.5999968103943</v>
      </c>
      <c r="W1542" s="8">
        <v>2021</v>
      </c>
      <c r="X1542" s="107"/>
      <c r="Y1542" s="9">
        <f>+(K1542*12.08+L1542*20.47)*12*30</f>
        <v>8180571.1679999996</v>
      </c>
      <c r="Z1542" s="9">
        <f>+(K1542*12.08+L1542*20.47)*12*0.85</f>
        <v>231782.84975999998</v>
      </c>
      <c r="AA1542" s="12">
        <f t="shared" si="346"/>
        <v>960338.51076000009</v>
      </c>
      <c r="AB1542" s="117">
        <f>+R1542+Z1542</f>
        <v>1192121.3605200001</v>
      </c>
      <c r="AC1542" s="9">
        <v>728555.66100000008</v>
      </c>
      <c r="AD1542" s="28">
        <f>+'Прил 2 оконч'!E1542-'Приложение №1'!N1542</f>
        <v>0</v>
      </c>
      <c r="AE1542" s="1">
        <f>+(Q1542*12.08+R1542*20.47)*12*30</f>
        <v>7076926553.4925919</v>
      </c>
      <c r="AF1542" s="1">
        <f>+(Q1542*12.08+R1542*20.47)*12*0.85</f>
        <v>200512919.01562342</v>
      </c>
    </row>
    <row r="1543" spans="1:32" ht="15" customHeight="1" x14ac:dyDescent="0.25">
      <c r="A1543" s="5">
        <f t="shared" ref="A1543:B1543" si="350">A1542+1</f>
        <v>1515</v>
      </c>
      <c r="B1543" s="23">
        <f t="shared" si="350"/>
        <v>260</v>
      </c>
      <c r="C1543" s="3" t="s">
        <v>59</v>
      </c>
      <c r="D1543" s="3" t="s">
        <v>1191</v>
      </c>
      <c r="E1543" s="6">
        <v>1974</v>
      </c>
      <c r="F1543" s="6">
        <v>2013</v>
      </c>
      <c r="G1543" s="6" t="s">
        <v>50</v>
      </c>
      <c r="H1543" s="6">
        <v>9</v>
      </c>
      <c r="I1543" s="6">
        <v>1</v>
      </c>
      <c r="J1543" s="29">
        <v>2145.6</v>
      </c>
      <c r="K1543" s="29">
        <v>1838.26</v>
      </c>
      <c r="L1543" s="29">
        <v>161.5</v>
      </c>
      <c r="M1543" s="7">
        <v>70</v>
      </c>
      <c r="N1543" s="1">
        <f t="shared" si="319"/>
        <v>2561332.6</v>
      </c>
      <c r="O1543" s="29"/>
      <c r="P1543" s="1">
        <v>839085.45</v>
      </c>
      <c r="Q1543" s="1"/>
      <c r="R1543" s="1">
        <v>1149695.4311599999</v>
      </c>
      <c r="S1543" s="1">
        <v>572551.71884000022</v>
      </c>
      <c r="T1543" s="29"/>
      <c r="U1543" s="1">
        <f t="shared" si="332"/>
        <v>1280.8199983998081</v>
      </c>
      <c r="V1543" s="1">
        <f t="shared" si="332"/>
        <v>1280.8199983998081</v>
      </c>
      <c r="W1543" s="8">
        <v>2021</v>
      </c>
      <c r="X1543" s="107"/>
      <c r="Y1543" s="9">
        <f>+(K1543*12.08+L1543*20.47)*12*30</f>
        <v>9184350.8879999984</v>
      </c>
      <c r="Z1543" s="9">
        <f>+(K1543*12.08+L1543*20.47)*12*0.85</f>
        <v>260223.27515999996</v>
      </c>
      <c r="AA1543" s="12">
        <f t="shared" si="346"/>
        <v>1149695.4311599999</v>
      </c>
      <c r="AC1543" s="9">
        <v>889472.15599999996</v>
      </c>
      <c r="AD1543" s="28">
        <f>+'Прил 2 оконч'!E1543-'Приложение №1'!N1543</f>
        <v>0</v>
      </c>
      <c r="AE1543" s="1">
        <f>+(Q1543*12.08+R1543*20.47)*12*30</f>
        <v>8472335571.3042717</v>
      </c>
      <c r="AF1543" s="1">
        <f>+(Q1543*12.08+R1543*20.47)*12*0.85</f>
        <v>240049507.85362101</v>
      </c>
    </row>
    <row r="1544" spans="1:32" ht="15" customHeight="1" x14ac:dyDescent="0.25">
      <c r="A1544" s="5">
        <f t="shared" ref="A1544:B1544" si="351">A1543+1</f>
        <v>1516</v>
      </c>
      <c r="B1544" s="23">
        <f t="shared" si="351"/>
        <v>261</v>
      </c>
      <c r="C1544" s="3" t="s">
        <v>59</v>
      </c>
      <c r="D1544" s="3" t="s">
        <v>1192</v>
      </c>
      <c r="E1544" s="6">
        <v>1973</v>
      </c>
      <c r="F1544" s="6">
        <v>2004</v>
      </c>
      <c r="G1544" s="6" t="s">
        <v>50</v>
      </c>
      <c r="H1544" s="6">
        <v>9</v>
      </c>
      <c r="I1544" s="6">
        <v>1</v>
      </c>
      <c r="J1544" s="29">
        <v>2255.5</v>
      </c>
      <c r="K1544" s="29">
        <v>1988.35</v>
      </c>
      <c r="L1544" s="29">
        <v>0</v>
      </c>
      <c r="M1544" s="7">
        <v>92</v>
      </c>
      <c r="N1544" s="1">
        <f t="shared" si="319"/>
        <v>2546718.4499999997</v>
      </c>
      <c r="O1544" s="29"/>
      <c r="P1544" s="1">
        <v>834297.89999999967</v>
      </c>
      <c r="Q1544" s="1"/>
      <c r="R1544" s="1">
        <v>1128604.6886</v>
      </c>
      <c r="S1544" s="1">
        <v>583815.86140000005</v>
      </c>
      <c r="T1544" s="29"/>
      <c r="U1544" s="1">
        <f t="shared" si="332"/>
        <v>1280.8200015087887</v>
      </c>
      <c r="V1544" s="1">
        <f t="shared" si="332"/>
        <v>1280.8200015087887</v>
      </c>
      <c r="W1544" s="8">
        <v>2021</v>
      </c>
      <c r="X1544" s="107"/>
      <c r="Y1544" s="9">
        <f>+(K1544*12.08+L1544*20.47)*12*30</f>
        <v>8646936.4800000004</v>
      </c>
      <c r="Z1544" s="9">
        <f>+(K1544*12.08+L1544*20.47)*12*0.85</f>
        <v>244996.5336</v>
      </c>
      <c r="AA1544" s="12">
        <f t="shared" si="346"/>
        <v>1128604.6886</v>
      </c>
      <c r="AC1544" s="9">
        <v>883608.15500000003</v>
      </c>
      <c r="AD1544" s="28">
        <f>+'Прил 2 оконч'!E1544-'Приложение №1'!N1544</f>
        <v>0</v>
      </c>
      <c r="AE1544" s="1">
        <f>+(Q1544*12.08+R1544*20.47)*12*30</f>
        <v>8316913671.2311201</v>
      </c>
      <c r="AF1544" s="1">
        <f>+(Q1544*12.08+R1544*20.47)*12*0.85</f>
        <v>235645887.3515484</v>
      </c>
    </row>
    <row r="1545" spans="1:32" ht="15" customHeight="1" x14ac:dyDescent="0.25">
      <c r="A1545" s="5">
        <f t="shared" ref="A1545:B1545" si="352">A1544+1</f>
        <v>1517</v>
      </c>
      <c r="B1545" s="23">
        <f t="shared" si="352"/>
        <v>262</v>
      </c>
      <c r="C1545" s="3" t="s">
        <v>59</v>
      </c>
      <c r="D1545" s="3" t="s">
        <v>1193</v>
      </c>
      <c r="E1545" s="6">
        <v>1973</v>
      </c>
      <c r="F1545" s="6">
        <v>1973</v>
      </c>
      <c r="G1545" s="6" t="s">
        <v>65</v>
      </c>
      <c r="H1545" s="6">
        <v>2</v>
      </c>
      <c r="I1545" s="6">
        <v>2</v>
      </c>
      <c r="J1545" s="29">
        <v>546.6</v>
      </c>
      <c r="K1545" s="29">
        <v>504.8</v>
      </c>
      <c r="L1545" s="29">
        <v>0</v>
      </c>
      <c r="M1545" s="7">
        <v>23</v>
      </c>
      <c r="N1545" s="1">
        <f t="shared" si="319"/>
        <v>6074510.7999999998</v>
      </c>
      <c r="O1545" s="29"/>
      <c r="P1545" s="1">
        <v>5534184.5323999999</v>
      </c>
      <c r="Q1545" s="1"/>
      <c r="R1545" s="1">
        <v>149611.06760000001</v>
      </c>
      <c r="S1545" s="1">
        <v>390715.20000000007</v>
      </c>
      <c r="T1545" s="29"/>
      <c r="U1545" s="1">
        <f t="shared" si="332"/>
        <v>12033.5</v>
      </c>
      <c r="V1545" s="1">
        <f t="shared" si="332"/>
        <v>12033.5</v>
      </c>
      <c r="W1545" s="8">
        <v>2021</v>
      </c>
      <c r="X1545" s="107"/>
      <c r="Y1545" s="9">
        <f>+(K1545*6.45+L1545*17.73)*12*10</f>
        <v>390715.20000000007</v>
      </c>
      <c r="Z1545" s="9">
        <f>+(K1545*6.45+L1545*17.73)*12*0.85</f>
        <v>33210.792000000001</v>
      </c>
      <c r="AA1545" s="12">
        <f t="shared" si="346"/>
        <v>149611.06760000001</v>
      </c>
      <c r="AB1545" s="117">
        <f>+R1545+Z1545</f>
        <v>182821.85960000003</v>
      </c>
      <c r="AC1545" s="9">
        <v>116400.27560000001</v>
      </c>
      <c r="AD1545" s="28">
        <f>+'Прил 2 оконч'!E1545-'Приложение №1'!N1545</f>
        <v>0</v>
      </c>
      <c r="AE1545" s="1">
        <f>+(Q1545*6.45+R1545*17.73)*12*10</f>
        <v>318312507.42576003</v>
      </c>
      <c r="AF1545" s="1">
        <f>+(Q1545*6.45+R1545*17.73)*12*0.85</f>
        <v>27056563.131189603</v>
      </c>
    </row>
    <row r="1546" spans="1:32" ht="15" customHeight="1" x14ac:dyDescent="0.25">
      <c r="A1546" s="5">
        <f t="shared" ref="A1546:B1546" si="353">A1545+1</f>
        <v>1518</v>
      </c>
      <c r="B1546" s="23">
        <f t="shared" si="353"/>
        <v>263</v>
      </c>
      <c r="C1546" s="3" t="s">
        <v>59</v>
      </c>
      <c r="D1546" s="3" t="s">
        <v>1194</v>
      </c>
      <c r="E1546" s="6">
        <v>1969</v>
      </c>
      <c r="F1546" s="6">
        <v>2015</v>
      </c>
      <c r="G1546" s="6" t="s">
        <v>65</v>
      </c>
      <c r="H1546" s="6">
        <v>2</v>
      </c>
      <c r="I1546" s="6">
        <v>2</v>
      </c>
      <c r="J1546" s="29">
        <v>530</v>
      </c>
      <c r="K1546" s="29">
        <v>491.5</v>
      </c>
      <c r="L1546" s="29">
        <v>0</v>
      </c>
      <c r="M1546" s="7">
        <v>35</v>
      </c>
      <c r="N1546" s="1">
        <f t="shared" si="319"/>
        <v>5914465.2599999998</v>
      </c>
      <c r="O1546" s="29"/>
      <c r="P1546" s="1">
        <v>5389839.182</v>
      </c>
      <c r="Q1546" s="1"/>
      <c r="R1546" s="1">
        <v>144205.07799999998</v>
      </c>
      <c r="S1546" s="1">
        <v>380421.00000000006</v>
      </c>
      <c r="T1546" s="29"/>
      <c r="U1546" s="1">
        <f t="shared" si="332"/>
        <v>12033.50002034588</v>
      </c>
      <c r="V1546" s="1">
        <f t="shared" si="332"/>
        <v>12033.50002034588</v>
      </c>
      <c r="W1546" s="8">
        <v>2021</v>
      </c>
      <c r="X1546" s="107"/>
      <c r="Y1546" s="9">
        <f>+(K1546*6.45+L1546*17.73)*12*10</f>
        <v>380421.00000000006</v>
      </c>
      <c r="Z1546" s="9">
        <f>+(K1546*6.45+L1546*17.73)*12*0.85</f>
        <v>32335.785000000003</v>
      </c>
      <c r="AA1546" s="12">
        <f t="shared" si="346"/>
        <v>144205.07799999998</v>
      </c>
      <c r="AB1546" s="117">
        <f>+R1546+Z1546</f>
        <v>176540.86299999998</v>
      </c>
      <c r="AC1546" s="9">
        <v>111869.29299999999</v>
      </c>
      <c r="AD1546" s="28">
        <f>+'Прил 2 оконч'!E1546-'Приложение №1'!N1546</f>
        <v>0</v>
      </c>
      <c r="AE1546" s="1">
        <f>+(Q1546*6.45+R1546*17.73)*12*10</f>
        <v>306810723.95279998</v>
      </c>
      <c r="AF1546" s="1">
        <f>+(Q1546*6.45+R1546*17.73)*12*0.85</f>
        <v>26078911.535987996</v>
      </c>
    </row>
    <row r="1547" spans="1:32" ht="15" customHeight="1" x14ac:dyDescent="0.25">
      <c r="A1547" s="5">
        <f t="shared" ref="A1547:B1547" si="354">A1546+1</f>
        <v>1519</v>
      </c>
      <c r="B1547" s="23">
        <f t="shared" si="354"/>
        <v>264</v>
      </c>
      <c r="C1547" s="3" t="s">
        <v>59</v>
      </c>
      <c r="D1547" s="3" t="s">
        <v>1195</v>
      </c>
      <c r="E1547" s="6">
        <v>1968</v>
      </c>
      <c r="F1547" s="6">
        <v>2015</v>
      </c>
      <c r="G1547" s="6" t="s">
        <v>50</v>
      </c>
      <c r="H1547" s="6">
        <v>4</v>
      </c>
      <c r="I1547" s="6">
        <v>4</v>
      </c>
      <c r="J1547" s="29">
        <v>2529.1</v>
      </c>
      <c r="K1547" s="29">
        <v>2239.8000000000002</v>
      </c>
      <c r="L1547" s="29">
        <v>113.8</v>
      </c>
      <c r="M1547" s="7">
        <v>104</v>
      </c>
      <c r="N1547" s="1">
        <f t="shared" si="319"/>
        <v>29885518.550000001</v>
      </c>
      <c r="O1547" s="29"/>
      <c r="P1547" s="1">
        <v>20645970.422800001</v>
      </c>
      <c r="Q1547" s="1"/>
      <c r="R1547" s="1">
        <v>1156755.4072</v>
      </c>
      <c r="S1547" s="1">
        <v>8082792.7199999997</v>
      </c>
      <c r="T1547" s="1"/>
      <c r="U1547" s="1">
        <f t="shared" si="332"/>
        <v>12697.790002549285</v>
      </c>
      <c r="V1547" s="1">
        <f t="shared" si="332"/>
        <v>12697.790002549285</v>
      </c>
      <c r="W1547" s="8">
        <v>2021</v>
      </c>
      <c r="X1547" s="107"/>
      <c r="Y1547" s="116">
        <f>+(K1547*9.1+L1547*18.19)*12*30</f>
        <v>8082792.7199999997</v>
      </c>
      <c r="Z1547" s="116">
        <f>+(K1547*9.1+L1547*18.19)*12*0.85</f>
        <v>229012.46039999998</v>
      </c>
      <c r="AA1547" s="12">
        <f t="shared" si="346"/>
        <v>1156755.4072</v>
      </c>
      <c r="AB1547" s="117">
        <f>+R1547+Z1547</f>
        <v>1385767.8676</v>
      </c>
      <c r="AC1547" s="9">
        <v>927742.94680000003</v>
      </c>
      <c r="AD1547" s="28">
        <f>+'Прил 2 оконч'!E1547-'Приложение №1'!N1547</f>
        <v>0</v>
      </c>
      <c r="AE1547" s="1">
        <f>+(Q1547*9.1+R1547*18.19)*12*30</f>
        <v>7574897108.5084801</v>
      </c>
      <c r="AF1547" s="1">
        <f>+(Q1547*9.1+R1547*18.19)*12*0.85</f>
        <v>214622084.74107361</v>
      </c>
    </row>
    <row r="1548" spans="1:32" ht="15" customHeight="1" x14ac:dyDescent="0.25">
      <c r="A1548" s="5">
        <f t="shared" ref="A1548:B1548" si="355">A1547+1</f>
        <v>1520</v>
      </c>
      <c r="B1548" s="23">
        <f t="shared" si="355"/>
        <v>265</v>
      </c>
      <c r="C1548" s="3" t="s">
        <v>59</v>
      </c>
      <c r="D1548" s="3" t="s">
        <v>1196</v>
      </c>
      <c r="E1548" s="6">
        <v>1990</v>
      </c>
      <c r="F1548" s="6">
        <v>2015</v>
      </c>
      <c r="G1548" s="6" t="s">
        <v>50</v>
      </c>
      <c r="H1548" s="6">
        <v>9</v>
      </c>
      <c r="I1548" s="6">
        <v>1</v>
      </c>
      <c r="J1548" s="29">
        <v>2286.6999999999998</v>
      </c>
      <c r="K1548" s="29">
        <v>2021.3</v>
      </c>
      <c r="L1548" s="29">
        <v>0</v>
      </c>
      <c r="M1548" s="7">
        <v>76</v>
      </c>
      <c r="N1548" s="1">
        <f t="shared" si="319"/>
        <v>2588921.4700000002</v>
      </c>
      <c r="O1548" s="29"/>
      <c r="P1548" s="1">
        <v>848123.50000000023</v>
      </c>
      <c r="Q1548" s="1"/>
      <c r="R1548" s="1">
        <v>1159258.2008</v>
      </c>
      <c r="S1548" s="1">
        <v>581539.76919999998</v>
      </c>
      <c r="T1548" s="29"/>
      <c r="U1548" s="1">
        <f t="shared" si="332"/>
        <v>1280.8200019789247</v>
      </c>
      <c r="V1548" s="1">
        <f t="shared" si="332"/>
        <v>1280.8200019789247</v>
      </c>
      <c r="W1548" s="8">
        <v>2021</v>
      </c>
      <c r="X1548" s="107"/>
      <c r="Y1548" s="9">
        <f>+(K1548*12.08+L1548*20.47)*12*30</f>
        <v>8790229.4399999995</v>
      </c>
      <c r="Z1548" s="9">
        <f>+(K1548*12.08+L1548*20.47)*12*0.85</f>
        <v>249056.50079999998</v>
      </c>
      <c r="AA1548" s="12">
        <f t="shared" si="346"/>
        <v>1159258.2008</v>
      </c>
      <c r="AC1548" s="9">
        <v>910201.7</v>
      </c>
      <c r="AD1548" s="28">
        <f>+'Прил 2 оконч'!E1548-'Приложение №1'!N1548</f>
        <v>0</v>
      </c>
      <c r="AE1548" s="1">
        <f>+(Q1548*12.08+R1548*20.47)*12*30</f>
        <v>8542805533.3353605</v>
      </c>
      <c r="AF1548" s="1">
        <f>+(Q1548*12.08+R1548*20.47)*12*0.85</f>
        <v>242046156.77783519</v>
      </c>
    </row>
    <row r="1549" spans="1:32" s="108" customFormat="1" ht="15" customHeight="1" x14ac:dyDescent="0.25">
      <c r="A1549" s="5">
        <f t="shared" ref="A1549:B1549" si="356">A1548+1</f>
        <v>1521</v>
      </c>
      <c r="B1549" s="23">
        <f t="shared" si="356"/>
        <v>266</v>
      </c>
      <c r="C1549" s="3" t="s">
        <v>59</v>
      </c>
      <c r="D1549" s="3" t="s">
        <v>1197</v>
      </c>
      <c r="E1549" s="6">
        <v>1967</v>
      </c>
      <c r="F1549" s="6">
        <v>2015</v>
      </c>
      <c r="G1549" s="6" t="s">
        <v>50</v>
      </c>
      <c r="H1549" s="6">
        <v>3</v>
      </c>
      <c r="I1549" s="6">
        <v>3</v>
      </c>
      <c r="J1549" s="29">
        <v>1753.5</v>
      </c>
      <c r="K1549" s="29">
        <v>1219.5999999999999</v>
      </c>
      <c r="L1549" s="29">
        <v>367.2</v>
      </c>
      <c r="M1549" s="7">
        <v>37</v>
      </c>
      <c r="N1549" s="1">
        <f t="shared" si="319"/>
        <v>34868708.160000004</v>
      </c>
      <c r="O1549" s="29"/>
      <c r="P1549" s="1">
        <v>27489822.586400006</v>
      </c>
      <c r="Q1549" s="1"/>
      <c r="R1549" s="1">
        <v>978903.49360000005</v>
      </c>
      <c r="S1549" s="1">
        <v>6399982.0799999991</v>
      </c>
      <c r="T1549" s="1"/>
      <c r="U1549" s="1">
        <f t="shared" si="332"/>
        <v>21974.229997479208</v>
      </c>
      <c r="V1549" s="1">
        <f t="shared" si="332"/>
        <v>21974.229997479208</v>
      </c>
      <c r="W1549" s="8">
        <v>2021</v>
      </c>
      <c r="X1549" s="107"/>
      <c r="Y1549" s="116">
        <f>+(K1549*9.1+L1549*18.19)*12*30</f>
        <v>6399982.0799999991</v>
      </c>
      <c r="Z1549" s="116">
        <f>+(K1549*9.1+L1549*18.19)*12*0.85</f>
        <v>181332.82559999998</v>
      </c>
      <c r="AA1549" s="12">
        <f t="shared" si="346"/>
        <v>978903.49360000005</v>
      </c>
      <c r="AB1549" s="117">
        <f t="shared" ref="AB1549:AB1575" si="357">+R1549+Z1549</f>
        <v>1160236.3192</v>
      </c>
      <c r="AC1549" s="9">
        <v>797570.66800000006</v>
      </c>
      <c r="AD1549" s="28">
        <f>+'Прил 2 оконч'!E1549-'Приложение №1'!N1549</f>
        <v>0</v>
      </c>
      <c r="AE1549" s="240">
        <f>+(Q1549*9.1+R1549*18.19)*12*30</f>
        <v>6410251637.490242</v>
      </c>
      <c r="AF1549" s="240">
        <f>+(Q1549*9.1+R1549*18.19)*12*0.85</f>
        <v>181623796.39555684</v>
      </c>
    </row>
    <row r="1550" spans="1:32" ht="15" customHeight="1" x14ac:dyDescent="0.25">
      <c r="A1550" s="5">
        <f t="shared" ref="A1550:B1550" si="358">A1549+1</f>
        <v>1522</v>
      </c>
      <c r="B1550" s="23">
        <f t="shared" si="358"/>
        <v>267</v>
      </c>
      <c r="C1550" s="3" t="s">
        <v>59</v>
      </c>
      <c r="D1550" s="3" t="s">
        <v>1198</v>
      </c>
      <c r="E1550" s="6">
        <v>1968</v>
      </c>
      <c r="F1550" s="6">
        <v>2015</v>
      </c>
      <c r="G1550" s="6" t="s">
        <v>50</v>
      </c>
      <c r="H1550" s="6">
        <v>4</v>
      </c>
      <c r="I1550" s="6">
        <v>2</v>
      </c>
      <c r="J1550" s="29">
        <v>1345.8</v>
      </c>
      <c r="K1550" s="29">
        <v>1087.0999999999999</v>
      </c>
      <c r="L1550" s="29">
        <v>112.8</v>
      </c>
      <c r="M1550" s="7">
        <v>46</v>
      </c>
      <c r="N1550" s="1">
        <f t="shared" si="319"/>
        <v>15236078.210000001</v>
      </c>
      <c r="O1550" s="29"/>
      <c r="P1550" s="1">
        <v>10424808.700199999</v>
      </c>
      <c r="Q1550" s="1"/>
      <c r="R1550" s="1">
        <v>511270.3898</v>
      </c>
      <c r="S1550" s="1">
        <v>4299999.12</v>
      </c>
      <c r="T1550" s="1"/>
      <c r="U1550" s="1">
        <f t="shared" si="332"/>
        <v>12697.789990832571</v>
      </c>
      <c r="V1550" s="1">
        <f t="shared" si="332"/>
        <v>12697.789990832571</v>
      </c>
      <c r="W1550" s="8">
        <v>2021</v>
      </c>
      <c r="X1550" s="107"/>
      <c r="Y1550" s="116">
        <f>+(K1550*9.1+L1550*18.19)*12*30</f>
        <v>4299999.12</v>
      </c>
      <c r="Z1550" s="116">
        <f>+(K1550*9.1+L1550*18.19)*12*0.85</f>
        <v>121833.30839999999</v>
      </c>
      <c r="AA1550" s="12">
        <f t="shared" si="346"/>
        <v>511270.3898</v>
      </c>
      <c r="AB1550" s="117">
        <f t="shared" si="357"/>
        <v>633103.69819999998</v>
      </c>
      <c r="AC1550" s="9">
        <v>389437.08140000002</v>
      </c>
      <c r="AD1550" s="28">
        <f>+'Прил 2 оконч'!E1550-'Приложение №1'!N1550</f>
        <v>0</v>
      </c>
      <c r="AE1550" s="1">
        <f>+(Q1550*9.1+R1550*18.19)*12*30</f>
        <v>3348003020.5663199</v>
      </c>
      <c r="AF1550" s="1">
        <f>+(Q1550*9.1+R1550*18.19)*12*0.85</f>
        <v>94860085.582712397</v>
      </c>
    </row>
    <row r="1551" spans="1:32" ht="15" customHeight="1" x14ac:dyDescent="0.25">
      <c r="A1551" s="5">
        <f t="shared" ref="A1551:B1551" si="359">A1550+1</f>
        <v>1523</v>
      </c>
      <c r="B1551" s="23">
        <f t="shared" si="359"/>
        <v>268</v>
      </c>
      <c r="C1551" s="3" t="s">
        <v>59</v>
      </c>
      <c r="D1551" s="3" t="s">
        <v>1199</v>
      </c>
      <c r="E1551" s="6">
        <v>1963</v>
      </c>
      <c r="F1551" s="6">
        <v>2012</v>
      </c>
      <c r="G1551" s="6" t="s">
        <v>65</v>
      </c>
      <c r="H1551" s="6">
        <v>2</v>
      </c>
      <c r="I1551" s="6">
        <v>2</v>
      </c>
      <c r="J1551" s="29">
        <v>528.70000000000005</v>
      </c>
      <c r="K1551" s="29">
        <v>488.2</v>
      </c>
      <c r="L1551" s="29">
        <v>0</v>
      </c>
      <c r="M1551" s="7">
        <v>41</v>
      </c>
      <c r="N1551" s="1">
        <f t="shared" si="319"/>
        <v>10520314.549999999</v>
      </c>
      <c r="O1551" s="29"/>
      <c r="P1551" s="1">
        <v>9986140.8715999983</v>
      </c>
      <c r="Q1551" s="1"/>
      <c r="R1551" s="1">
        <v>156306.87839999999</v>
      </c>
      <c r="S1551" s="1">
        <v>377866.8</v>
      </c>
      <c r="T1551" s="29"/>
      <c r="U1551" s="1">
        <f t="shared" si="332"/>
        <v>21549.189983613272</v>
      </c>
      <c r="V1551" s="1">
        <f t="shared" si="332"/>
        <v>21549.189983613272</v>
      </c>
      <c r="W1551" s="8">
        <v>2021</v>
      </c>
      <c r="X1551" s="107"/>
      <c r="Y1551" s="9">
        <f>+(K1551*6.45+L1551*17.73)*12*10</f>
        <v>377866.8</v>
      </c>
      <c r="Z1551" s="9">
        <f>+(K1551*6.45+L1551*17.73)*12*0.85</f>
        <v>32118.678</v>
      </c>
      <c r="AA1551" s="12">
        <f t="shared" si="346"/>
        <v>156306.87839999999</v>
      </c>
      <c r="AB1551" s="117">
        <f t="shared" si="357"/>
        <v>188425.5564</v>
      </c>
      <c r="AC1551" s="9">
        <v>124188.2004</v>
      </c>
      <c r="AD1551" s="28">
        <f>+'Прил 2 оконч'!E1551-'Приложение №1'!N1551</f>
        <v>0</v>
      </c>
      <c r="AE1551" s="1">
        <f>+(Q1551*6.45+R1551*17.73)*12*10</f>
        <v>332558514.48383993</v>
      </c>
      <c r="AF1551" s="1">
        <f>+(Q1551*6.45+R1551*17.73)*12*0.85</f>
        <v>28267473.731126394</v>
      </c>
    </row>
    <row r="1552" spans="1:32" ht="13.5" customHeight="1" x14ac:dyDescent="0.25">
      <c r="A1552" s="5">
        <f t="shared" ref="A1552:B1552" si="360">A1551+1</f>
        <v>1524</v>
      </c>
      <c r="B1552" s="23">
        <f t="shared" si="360"/>
        <v>269</v>
      </c>
      <c r="C1552" s="3" t="s">
        <v>59</v>
      </c>
      <c r="D1552" s="3" t="s">
        <v>1200</v>
      </c>
      <c r="E1552" s="6">
        <v>1963</v>
      </c>
      <c r="F1552" s="6">
        <v>1963</v>
      </c>
      <c r="G1552" s="6" t="s">
        <v>65</v>
      </c>
      <c r="H1552" s="6">
        <v>2</v>
      </c>
      <c r="I1552" s="6">
        <v>2</v>
      </c>
      <c r="J1552" s="29">
        <v>533.29999999999995</v>
      </c>
      <c r="K1552" s="29">
        <v>497.2</v>
      </c>
      <c r="L1552" s="29">
        <v>0</v>
      </c>
      <c r="M1552" s="7">
        <v>38</v>
      </c>
      <c r="N1552" s="1">
        <f t="shared" si="319"/>
        <v>8978497.2599999998</v>
      </c>
      <c r="O1552" s="29"/>
      <c r="P1552" s="1">
        <v>8464501.1235999987</v>
      </c>
      <c r="Q1552" s="1"/>
      <c r="R1552" s="1">
        <v>129163.3364</v>
      </c>
      <c r="S1552" s="1">
        <v>384832.8</v>
      </c>
      <c r="T1552" s="29"/>
      <c r="U1552" s="1">
        <f t="shared" si="332"/>
        <v>18058.119991954947</v>
      </c>
      <c r="V1552" s="1">
        <f t="shared" si="332"/>
        <v>18058.119991954947</v>
      </c>
      <c r="W1552" s="8">
        <v>2021</v>
      </c>
      <c r="X1552" s="107"/>
      <c r="Y1552" s="9">
        <f>+(K1552*6.45+L1552*17.73)*12*10</f>
        <v>384832.8</v>
      </c>
      <c r="Z1552" s="9">
        <f>+(K1552*6.45+L1552*17.73)*12*0.85</f>
        <v>32710.787999999997</v>
      </c>
      <c r="AA1552" s="12">
        <f t="shared" si="346"/>
        <v>129163.3364</v>
      </c>
      <c r="AB1552" s="117">
        <f t="shared" si="357"/>
        <v>161874.1244</v>
      </c>
      <c r="AC1552" s="9">
        <v>96452.5484</v>
      </c>
      <c r="AD1552" s="28">
        <f>+'Прил 2 оконч'!E1552-'Приложение №1'!N1552</f>
        <v>0</v>
      </c>
      <c r="AE1552" s="1">
        <f>+(Q1552*6.45+R1552*17.73)*12*10</f>
        <v>274807914.52463996</v>
      </c>
      <c r="AF1552" s="1">
        <f>+(Q1552*6.45+R1552*17.73)*12*0.85</f>
        <v>23358672.734594397</v>
      </c>
    </row>
    <row r="1553" spans="1:32" s="108" customFormat="1" ht="15" customHeight="1" x14ac:dyDescent="0.25">
      <c r="A1553" s="5">
        <f t="shared" ref="A1553:B1553" si="361">A1552+1</f>
        <v>1525</v>
      </c>
      <c r="B1553" s="23">
        <f t="shared" si="361"/>
        <v>270</v>
      </c>
      <c r="C1553" s="3" t="s">
        <v>59</v>
      </c>
      <c r="D1553" s="3" t="s">
        <v>1201</v>
      </c>
      <c r="E1553" s="6">
        <v>1967</v>
      </c>
      <c r="F1553" s="6">
        <v>2013</v>
      </c>
      <c r="G1553" s="6" t="s">
        <v>50</v>
      </c>
      <c r="H1553" s="6">
        <v>3</v>
      </c>
      <c r="I1553" s="6">
        <v>3</v>
      </c>
      <c r="J1553" s="29">
        <v>1661.3</v>
      </c>
      <c r="K1553" s="29">
        <v>1287.8</v>
      </c>
      <c r="L1553" s="29">
        <v>254.55</v>
      </c>
      <c r="M1553" s="7">
        <v>74</v>
      </c>
      <c r="N1553" s="1">
        <f t="shared" si="319"/>
        <v>14747148.670000002</v>
      </c>
      <c r="O1553" s="29"/>
      <c r="P1553" s="1">
        <v>8110844.3503000019</v>
      </c>
      <c r="Q1553" s="1"/>
      <c r="R1553" s="1">
        <v>750576.29970000009</v>
      </c>
      <c r="S1553" s="1">
        <v>5885728.0200000005</v>
      </c>
      <c r="T1553" s="1"/>
      <c r="U1553" s="1">
        <f t="shared" si="332"/>
        <v>9561.4799948131113</v>
      </c>
      <c r="V1553" s="1">
        <f t="shared" si="332"/>
        <v>9561.4799948131113</v>
      </c>
      <c r="W1553" s="8">
        <v>2021</v>
      </c>
      <c r="X1553" s="107"/>
      <c r="Y1553" s="116">
        <f>+(K1553*9.1+L1553*18.19)*12*30</f>
        <v>5885728.0200000005</v>
      </c>
      <c r="Z1553" s="116">
        <f>+(K1553*9.1+L1553*18.19)*12*0.85</f>
        <v>166762.29389999999</v>
      </c>
      <c r="AA1553" s="12">
        <f t="shared" si="346"/>
        <v>750576.29970000009</v>
      </c>
      <c r="AB1553" s="117">
        <f t="shared" si="357"/>
        <v>917338.59360000002</v>
      </c>
      <c r="AC1553" s="9">
        <v>583814.00580000004</v>
      </c>
      <c r="AD1553" s="28">
        <f>+'Прил 2 оконч'!E1553-'Приложение №1'!N1553</f>
        <v>0</v>
      </c>
      <c r="AE1553" s="240">
        <f>+(Q1553*9.1+R1553*18.19)*12*30</f>
        <v>4915073840.9554815</v>
      </c>
      <c r="AF1553" s="240">
        <f>+(Q1553*9.1+R1553*18.19)*12*0.85</f>
        <v>139260425.49373862</v>
      </c>
    </row>
    <row r="1554" spans="1:32" ht="15" customHeight="1" x14ac:dyDescent="0.25">
      <c r="A1554" s="5">
        <f t="shared" ref="A1554:B1554" si="362">A1553+1</f>
        <v>1526</v>
      </c>
      <c r="B1554" s="23">
        <f t="shared" si="362"/>
        <v>271</v>
      </c>
      <c r="C1554" s="3" t="s">
        <v>59</v>
      </c>
      <c r="D1554" s="3" t="s">
        <v>1202</v>
      </c>
      <c r="E1554" s="6">
        <v>1963</v>
      </c>
      <c r="F1554" s="6">
        <v>2013</v>
      </c>
      <c r="G1554" s="6" t="s">
        <v>65</v>
      </c>
      <c r="H1554" s="6">
        <v>2</v>
      </c>
      <c r="I1554" s="6">
        <v>2</v>
      </c>
      <c r="J1554" s="29">
        <v>561.79999999999995</v>
      </c>
      <c r="K1554" s="29">
        <v>509.2</v>
      </c>
      <c r="L1554" s="29">
        <v>0</v>
      </c>
      <c r="M1554" s="7">
        <v>37</v>
      </c>
      <c r="N1554" s="1">
        <f t="shared" si="319"/>
        <v>9195194.7000000011</v>
      </c>
      <c r="O1554" s="29"/>
      <c r="P1554" s="1">
        <v>8635746.5495999996</v>
      </c>
      <c r="Q1554" s="1"/>
      <c r="R1554" s="1">
        <v>165327.3504</v>
      </c>
      <c r="S1554" s="1">
        <v>394120.80000000005</v>
      </c>
      <c r="T1554" s="29"/>
      <c r="U1554" s="1">
        <f t="shared" si="332"/>
        <v>18058.119992144544</v>
      </c>
      <c r="V1554" s="1">
        <f t="shared" si="332"/>
        <v>18058.119992144544</v>
      </c>
      <c r="W1554" s="8">
        <v>2021</v>
      </c>
      <c r="X1554" s="107"/>
      <c r="Y1554" s="9">
        <f>+(K1554*6.45+L1554*17.73)*12*10</f>
        <v>394120.80000000005</v>
      </c>
      <c r="Z1554" s="9">
        <f>+(K1554*6.45+L1554*17.73)*12*0.85</f>
        <v>33500.268000000004</v>
      </c>
      <c r="AA1554" s="12">
        <f t="shared" si="346"/>
        <v>165327.3504</v>
      </c>
      <c r="AB1554" s="117">
        <f t="shared" si="357"/>
        <v>198827.61840000001</v>
      </c>
      <c r="AC1554" s="9">
        <v>131827.08239999998</v>
      </c>
      <c r="AD1554" s="28">
        <f>+'Прил 2 оконч'!E1554-'Приложение №1'!N1554</f>
        <v>0</v>
      </c>
      <c r="AE1554" s="1">
        <f>+(Q1554*6.45+R1554*17.73)*12*10</f>
        <v>351750470.71104002</v>
      </c>
      <c r="AF1554" s="1">
        <f>+(Q1554*6.45+R1554*17.73)*12*0.85</f>
        <v>29898790.010438405</v>
      </c>
    </row>
    <row r="1555" spans="1:32" s="108" customFormat="1" ht="15" customHeight="1" x14ac:dyDescent="0.25">
      <c r="A1555" s="5">
        <f t="shared" ref="A1555:B1555" si="363">A1554+1</f>
        <v>1527</v>
      </c>
      <c r="B1555" s="23">
        <f t="shared" si="363"/>
        <v>272</v>
      </c>
      <c r="C1555" s="3" t="s">
        <v>59</v>
      </c>
      <c r="D1555" s="3" t="s">
        <v>1203</v>
      </c>
      <c r="E1555" s="6">
        <v>1969</v>
      </c>
      <c r="F1555" s="6">
        <v>1969</v>
      </c>
      <c r="G1555" s="6" t="s">
        <v>50</v>
      </c>
      <c r="H1555" s="6">
        <v>4</v>
      </c>
      <c r="I1555" s="6">
        <v>2</v>
      </c>
      <c r="J1555" s="29">
        <v>1357.7</v>
      </c>
      <c r="K1555" s="29">
        <v>1091.9000000000001</v>
      </c>
      <c r="L1555" s="29">
        <v>152.5</v>
      </c>
      <c r="M1555" s="7">
        <v>48</v>
      </c>
      <c r="N1555" s="1">
        <f t="shared" si="319"/>
        <v>8198144.5299999993</v>
      </c>
      <c r="O1555" s="29"/>
      <c r="P1555" s="1">
        <v>3496013.9699999988</v>
      </c>
      <c r="Q1555" s="1"/>
      <c r="R1555" s="1">
        <v>551937.39879999997</v>
      </c>
      <c r="S1555" s="1">
        <v>4150193.1612000004</v>
      </c>
      <c r="T1555" s="1"/>
      <c r="U1555" s="1">
        <f t="shared" si="332"/>
        <v>6588.0299983927989</v>
      </c>
      <c r="V1555" s="1">
        <f t="shared" si="332"/>
        <v>6588.0299983927989</v>
      </c>
      <c r="W1555" s="8">
        <v>2021</v>
      </c>
      <c r="X1555" s="107"/>
      <c r="Y1555" s="116">
        <f>+(K1555*9.1+L1555*18.19)*12*30</f>
        <v>4575695.4000000004</v>
      </c>
      <c r="Z1555" s="116">
        <f>+(K1555*9.1+L1555*18.19)*12*0.85</f>
        <v>129644.70300000001</v>
      </c>
      <c r="AA1555" s="12">
        <f t="shared" si="346"/>
        <v>551937.39879999997</v>
      </c>
      <c r="AB1555" s="117">
        <f t="shared" si="357"/>
        <v>681582.10179999995</v>
      </c>
      <c r="AC1555" s="9">
        <v>422292.69579999999</v>
      </c>
      <c r="AD1555" s="28">
        <f>+'Прил 2 оконч'!E1555-'Приложение №1'!N1555</f>
        <v>0</v>
      </c>
      <c r="AE1555" s="240">
        <f>+(Q1555*9.1+R1555*18.19)*12*30</f>
        <v>3614306862.3019204</v>
      </c>
      <c r="AF1555" s="240">
        <f>+(Q1555*9.1+R1555*18.19)*12*0.85</f>
        <v>102405361.0985544</v>
      </c>
    </row>
    <row r="1556" spans="1:32" ht="15" customHeight="1" x14ac:dyDescent="0.25">
      <c r="A1556" s="5">
        <f t="shared" ref="A1556:B1556" si="364">A1555+1</f>
        <v>1528</v>
      </c>
      <c r="B1556" s="23">
        <f t="shared" si="364"/>
        <v>273</v>
      </c>
      <c r="C1556" s="3" t="s">
        <v>59</v>
      </c>
      <c r="D1556" s="3" t="s">
        <v>1204</v>
      </c>
      <c r="E1556" s="6">
        <v>1966</v>
      </c>
      <c r="F1556" s="6">
        <v>1966</v>
      </c>
      <c r="G1556" s="6" t="s">
        <v>65</v>
      </c>
      <c r="H1556" s="6">
        <v>2</v>
      </c>
      <c r="I1556" s="6">
        <v>2</v>
      </c>
      <c r="J1556" s="29">
        <v>537.6</v>
      </c>
      <c r="K1556" s="29">
        <v>499.1</v>
      </c>
      <c r="L1556" s="29">
        <v>0</v>
      </c>
      <c r="M1556" s="7">
        <v>35</v>
      </c>
      <c r="N1556" s="1">
        <f t="shared" si="319"/>
        <v>10755200.719999999</v>
      </c>
      <c r="O1556" s="29"/>
      <c r="P1556" s="1">
        <v>10236382.230799999</v>
      </c>
      <c r="Q1556" s="1"/>
      <c r="R1556" s="1">
        <v>132515.08919999999</v>
      </c>
      <c r="S1556" s="1">
        <v>386303.4</v>
      </c>
      <c r="T1556" s="29"/>
      <c r="U1556" s="1">
        <f t="shared" si="332"/>
        <v>21549.189981967538</v>
      </c>
      <c r="V1556" s="1">
        <f t="shared" si="332"/>
        <v>21549.189981967538</v>
      </c>
      <c r="W1556" s="8">
        <v>2021</v>
      </c>
      <c r="X1556" s="107"/>
      <c r="Y1556" s="9">
        <f>+(K1556*6.45+L1556*17.73)*12*10</f>
        <v>386303.4</v>
      </c>
      <c r="Z1556" s="9">
        <f>+(K1556*6.45+L1556*17.73)*12*0.85</f>
        <v>32835.789000000004</v>
      </c>
      <c r="AA1556" s="12">
        <f t="shared" si="346"/>
        <v>132515.08919999999</v>
      </c>
      <c r="AB1556" s="117">
        <f t="shared" si="357"/>
        <v>165350.87819999998</v>
      </c>
      <c r="AC1556" s="9">
        <v>99679.300199999998</v>
      </c>
      <c r="AD1556" s="28">
        <f>+'Прил 2 оконч'!E1556-'Приложение №1'!N1556</f>
        <v>0</v>
      </c>
      <c r="AE1556" s="1">
        <f>+(Q1556*6.45+R1556*17.73)*12*10</f>
        <v>281939103.78191996</v>
      </c>
      <c r="AF1556" s="1">
        <f>+(Q1556*6.45+R1556*17.73)*12*0.85</f>
        <v>23964823.821463197</v>
      </c>
    </row>
    <row r="1557" spans="1:32" ht="15" customHeight="1" x14ac:dyDescent="0.25">
      <c r="A1557" s="5">
        <f t="shared" ref="A1557:B1557" si="365">A1556+1</f>
        <v>1529</v>
      </c>
      <c r="B1557" s="23">
        <f t="shared" si="365"/>
        <v>274</v>
      </c>
      <c r="C1557" s="3" t="s">
        <v>59</v>
      </c>
      <c r="D1557" s="3" t="s">
        <v>1205</v>
      </c>
      <c r="E1557" s="6">
        <v>1965</v>
      </c>
      <c r="F1557" s="6">
        <v>1965</v>
      </c>
      <c r="G1557" s="6" t="s">
        <v>65</v>
      </c>
      <c r="H1557" s="6">
        <v>2</v>
      </c>
      <c r="I1557" s="6">
        <v>2</v>
      </c>
      <c r="J1557" s="29">
        <v>547.4</v>
      </c>
      <c r="K1557" s="29">
        <v>508.9</v>
      </c>
      <c r="L1557" s="29">
        <v>0</v>
      </c>
      <c r="M1557" s="7">
        <v>31</v>
      </c>
      <c r="N1557" s="1">
        <f t="shared" si="319"/>
        <v>9189777.290000001</v>
      </c>
      <c r="O1557" s="29"/>
      <c r="P1557" s="1">
        <v>8637162.3732000012</v>
      </c>
      <c r="Q1557" s="1"/>
      <c r="R1557" s="1">
        <v>158726.3168</v>
      </c>
      <c r="S1557" s="1">
        <v>393888.6</v>
      </c>
      <c r="T1557" s="29"/>
      <c r="U1557" s="1">
        <f t="shared" si="332"/>
        <v>18058.120043230501</v>
      </c>
      <c r="V1557" s="1">
        <f t="shared" si="332"/>
        <v>18058.120043230501</v>
      </c>
      <c r="W1557" s="8">
        <v>2021</v>
      </c>
      <c r="X1557" s="107"/>
      <c r="Y1557" s="9">
        <f>+(K1557*6.45+L1557*17.73)*12*10</f>
        <v>393888.6</v>
      </c>
      <c r="Z1557" s="9">
        <f>+(K1557*6.45+L1557*17.73)*12*0.85</f>
        <v>33480.531000000003</v>
      </c>
      <c r="AA1557" s="12">
        <f t="shared" si="346"/>
        <v>158726.3168</v>
      </c>
      <c r="AB1557" s="117">
        <f t="shared" si="357"/>
        <v>192206.84779999999</v>
      </c>
      <c r="AC1557" s="9">
        <v>125245.7858</v>
      </c>
      <c r="AD1557" s="28">
        <f>+'Прил 2 оконч'!E1557-'Приложение №1'!N1557</f>
        <v>0</v>
      </c>
      <c r="AE1557" s="1">
        <f>+(Q1557*6.45+R1557*17.73)*12*10</f>
        <v>337706111.62368</v>
      </c>
      <c r="AF1557" s="1">
        <f>+(Q1557*6.45+R1557*17.73)*12*0.85</f>
        <v>28705019.488012798</v>
      </c>
    </row>
    <row r="1558" spans="1:32" ht="15" customHeight="1" x14ac:dyDescent="0.25">
      <c r="A1558" s="5">
        <f t="shared" ref="A1558:B1558" si="366">A1557+1</f>
        <v>1530</v>
      </c>
      <c r="B1558" s="23">
        <f t="shared" si="366"/>
        <v>275</v>
      </c>
      <c r="C1558" s="3" t="s">
        <v>59</v>
      </c>
      <c r="D1558" s="3" t="s">
        <v>1206</v>
      </c>
      <c r="E1558" s="6">
        <v>1963</v>
      </c>
      <c r="F1558" s="6">
        <v>1963</v>
      </c>
      <c r="G1558" s="6" t="s">
        <v>65</v>
      </c>
      <c r="H1558" s="6">
        <v>2</v>
      </c>
      <c r="I1558" s="6">
        <v>2</v>
      </c>
      <c r="J1558" s="29">
        <v>533.4</v>
      </c>
      <c r="K1558" s="29">
        <v>493.3</v>
      </c>
      <c r="L1558" s="29">
        <v>0</v>
      </c>
      <c r="M1558" s="7">
        <v>32</v>
      </c>
      <c r="N1558" s="1">
        <f t="shared" si="319"/>
        <v>10630215.43</v>
      </c>
      <c r="O1558" s="29"/>
      <c r="P1558" s="1">
        <v>10086216.7204</v>
      </c>
      <c r="Q1558" s="1"/>
      <c r="R1558" s="1">
        <v>162184.50959999999</v>
      </c>
      <c r="S1558" s="1">
        <v>381814.20000000007</v>
      </c>
      <c r="T1558" s="29"/>
      <c r="U1558" s="1">
        <f t="shared" si="332"/>
        <v>21549.190006081491</v>
      </c>
      <c r="V1558" s="1">
        <f t="shared" si="332"/>
        <v>21549.190006081491</v>
      </c>
      <c r="W1558" s="8">
        <v>2021</v>
      </c>
      <c r="X1558" s="107"/>
      <c r="Y1558" s="9">
        <f>+(K1558*6.45+L1558*17.73)*12*10</f>
        <v>381814.20000000007</v>
      </c>
      <c r="Z1558" s="9">
        <f>+(K1558*6.45+L1558*17.73)*12*0.85</f>
        <v>32454.207000000002</v>
      </c>
      <c r="AA1558" s="12">
        <f t="shared" si="346"/>
        <v>162184.50959999999</v>
      </c>
      <c r="AB1558" s="117">
        <f t="shared" si="357"/>
        <v>194638.71659999999</v>
      </c>
      <c r="AC1558" s="9">
        <v>129730.3026</v>
      </c>
      <c r="AD1558" s="28">
        <f>+'Прил 2 оконч'!E1558-'Приложение №1'!N1558</f>
        <v>0</v>
      </c>
      <c r="AE1558" s="1">
        <f>+(Q1558*6.45+R1558*17.73)*12*10</f>
        <v>345063762.62495995</v>
      </c>
      <c r="AF1558" s="1">
        <f>+(Q1558*6.45+R1558*17.73)*12*0.85</f>
        <v>29330419.823121596</v>
      </c>
    </row>
    <row r="1559" spans="1:32" s="108" customFormat="1" ht="15" customHeight="1" x14ac:dyDescent="0.25">
      <c r="A1559" s="5">
        <f t="shared" ref="A1559:B1559" si="367">A1558+1</f>
        <v>1531</v>
      </c>
      <c r="B1559" s="23">
        <f t="shared" si="367"/>
        <v>276</v>
      </c>
      <c r="C1559" s="3" t="s">
        <v>59</v>
      </c>
      <c r="D1559" s="3" t="s">
        <v>1207</v>
      </c>
      <c r="E1559" s="6">
        <v>1972</v>
      </c>
      <c r="F1559" s="6">
        <v>1972</v>
      </c>
      <c r="G1559" s="6" t="s">
        <v>50</v>
      </c>
      <c r="H1559" s="6">
        <v>4</v>
      </c>
      <c r="I1559" s="6">
        <v>2</v>
      </c>
      <c r="J1559" s="29">
        <v>1205.5999999999999</v>
      </c>
      <c r="K1559" s="29">
        <v>1090.5</v>
      </c>
      <c r="L1559" s="29">
        <v>0</v>
      </c>
      <c r="M1559" s="7">
        <v>53</v>
      </c>
      <c r="N1559" s="1">
        <f t="shared" si="319"/>
        <v>7184246.7200000016</v>
      </c>
      <c r="O1559" s="29"/>
      <c r="P1559" s="1">
        <v>3063647.7300000014</v>
      </c>
      <c r="Q1559" s="1"/>
      <c r="R1559" s="1">
        <v>708326.86099999992</v>
      </c>
      <c r="S1559" s="1">
        <v>3412272.1290000002</v>
      </c>
      <c r="T1559" s="1"/>
      <c r="U1559" s="1">
        <f t="shared" si="332"/>
        <v>6588.0300045850545</v>
      </c>
      <c r="V1559" s="1">
        <f t="shared" si="332"/>
        <v>6588.0300045850545</v>
      </c>
      <c r="W1559" s="8">
        <v>2021</v>
      </c>
      <c r="X1559" s="107"/>
      <c r="Y1559" s="116">
        <f>+(K1559*9.1+L1559*18.19)*12*30</f>
        <v>3572477.9999999995</v>
      </c>
      <c r="Z1559" s="116">
        <f>+(K1559*9.1+L1559*18.19)*12*0.85</f>
        <v>101220.20999999999</v>
      </c>
      <c r="AA1559" s="12">
        <f t="shared" si="346"/>
        <v>708326.86099999992</v>
      </c>
      <c r="AB1559" s="117">
        <f t="shared" si="357"/>
        <v>809547.07099999988</v>
      </c>
      <c r="AC1559" s="9">
        <v>607106.65099999995</v>
      </c>
      <c r="AD1559" s="28">
        <f>+'Прил 2 оконч'!E1559-'Приложение №1'!N1559</f>
        <v>0</v>
      </c>
      <c r="AE1559" s="240">
        <f>+(Q1559*9.1+R1559*18.19)*12*30</f>
        <v>4638407616.5724001</v>
      </c>
      <c r="AF1559" s="240">
        <f>+(Q1559*9.1+R1559*18.19)*12*0.85</f>
        <v>131421549.136218</v>
      </c>
    </row>
    <row r="1560" spans="1:32" ht="15" customHeight="1" x14ac:dyDescent="0.25">
      <c r="A1560" s="5">
        <f t="shared" ref="A1560:B1560" si="368">A1559+1</f>
        <v>1532</v>
      </c>
      <c r="B1560" s="23">
        <f t="shared" si="368"/>
        <v>277</v>
      </c>
      <c r="C1560" s="3" t="s">
        <v>59</v>
      </c>
      <c r="D1560" s="3" t="s">
        <v>1208</v>
      </c>
      <c r="E1560" s="6">
        <v>1970</v>
      </c>
      <c r="F1560" s="6">
        <v>1970</v>
      </c>
      <c r="G1560" s="6" t="s">
        <v>65</v>
      </c>
      <c r="H1560" s="6">
        <v>2</v>
      </c>
      <c r="I1560" s="6">
        <v>2</v>
      </c>
      <c r="J1560" s="29">
        <v>661.2</v>
      </c>
      <c r="K1560" s="29">
        <v>599.79999999999995</v>
      </c>
      <c r="L1560" s="29">
        <v>0</v>
      </c>
      <c r="M1560" s="7">
        <v>31</v>
      </c>
      <c r="N1560" s="1">
        <f t="shared" si="319"/>
        <v>7217693.2999999998</v>
      </c>
      <c r="O1560" s="29"/>
      <c r="P1560" s="1">
        <v>6572798.8923999993</v>
      </c>
      <c r="Q1560" s="1"/>
      <c r="R1560" s="1">
        <v>180649.20759999999</v>
      </c>
      <c r="S1560" s="1">
        <v>464245.20000000007</v>
      </c>
      <c r="T1560" s="29"/>
      <c r="U1560" s="1">
        <f t="shared" si="332"/>
        <v>12033.5</v>
      </c>
      <c r="V1560" s="1">
        <f t="shared" si="332"/>
        <v>12033.5</v>
      </c>
      <c r="W1560" s="8">
        <v>2021</v>
      </c>
      <c r="X1560" s="107"/>
      <c r="Y1560" s="9">
        <f>+(K1560*6.45+L1560*17.73)*12*10</f>
        <v>464245.20000000007</v>
      </c>
      <c r="Z1560" s="9">
        <f>+(K1560*6.45+L1560*17.73)*12*0.85</f>
        <v>39460.842000000004</v>
      </c>
      <c r="AA1560" s="12">
        <f t="shared" si="346"/>
        <v>180649.20759999999</v>
      </c>
      <c r="AB1560" s="117">
        <f t="shared" si="357"/>
        <v>220110.0496</v>
      </c>
      <c r="AC1560" s="9">
        <v>141188.36559999999</v>
      </c>
      <c r="AD1560" s="28">
        <f>+'Прил 2 оконч'!E1560-'Приложение №1'!N1560</f>
        <v>0</v>
      </c>
      <c r="AE1560" s="1">
        <f>+(Q1560*6.45+R1560*17.73)*12*10</f>
        <v>384349254.08975995</v>
      </c>
      <c r="AF1560" s="1">
        <f>+(Q1560*6.45+R1560*17.73)*12*0.85</f>
        <v>32669686.597629596</v>
      </c>
    </row>
    <row r="1561" spans="1:32" s="108" customFormat="1" ht="15" customHeight="1" x14ac:dyDescent="0.25">
      <c r="A1561" s="5">
        <f t="shared" ref="A1561:B1561" si="369">A1560+1</f>
        <v>1533</v>
      </c>
      <c r="B1561" s="23">
        <f t="shared" si="369"/>
        <v>278</v>
      </c>
      <c r="C1561" s="3" t="s">
        <v>59</v>
      </c>
      <c r="D1561" s="3" t="s">
        <v>1209</v>
      </c>
      <c r="E1561" s="6">
        <v>1969</v>
      </c>
      <c r="F1561" s="6">
        <v>1969</v>
      </c>
      <c r="G1561" s="6" t="s">
        <v>50</v>
      </c>
      <c r="H1561" s="6">
        <v>4</v>
      </c>
      <c r="I1561" s="6">
        <v>2</v>
      </c>
      <c r="J1561" s="29">
        <v>1375</v>
      </c>
      <c r="K1561" s="29">
        <v>1259.4000000000001</v>
      </c>
      <c r="L1561" s="29">
        <v>0</v>
      </c>
      <c r="M1561" s="7">
        <v>53</v>
      </c>
      <c r="N1561" s="1">
        <f t="shared" si="319"/>
        <v>15991596.719999999</v>
      </c>
      <c r="O1561" s="29"/>
      <c r="P1561" s="1">
        <v>11275433.331199998</v>
      </c>
      <c r="Q1561" s="1"/>
      <c r="R1561" s="1">
        <v>590368.98880000005</v>
      </c>
      <c r="S1561" s="1">
        <v>4125794.4000000004</v>
      </c>
      <c r="T1561" s="1"/>
      <c r="U1561" s="1">
        <f t="shared" ref="U1561:V1640" si="370">$N1561/($K1561+$L1561)</f>
        <v>12697.789995235824</v>
      </c>
      <c r="V1561" s="1">
        <f t="shared" si="370"/>
        <v>12697.789995235824</v>
      </c>
      <c r="W1561" s="8">
        <v>2021</v>
      </c>
      <c r="X1561" s="107"/>
      <c r="Y1561" s="116">
        <f>+(K1561*9.1+L1561*18.19)*12*30</f>
        <v>4125794.4000000004</v>
      </c>
      <c r="Z1561" s="116">
        <f>+(K1561*9.1+L1561*18.19)*12*0.85</f>
        <v>116897.508</v>
      </c>
      <c r="AA1561" s="12">
        <f t="shared" si="346"/>
        <v>590368.98880000005</v>
      </c>
      <c r="AB1561" s="117">
        <f t="shared" si="357"/>
        <v>707266.49680000008</v>
      </c>
      <c r="AC1561" s="9">
        <v>473471.48080000002</v>
      </c>
      <c r="AD1561" s="28">
        <f>+'Прил 2 оконч'!E1561-'Приложение №1'!N1561</f>
        <v>0</v>
      </c>
      <c r="AE1561" s="240">
        <f>+(Q1561*9.1+R1561*18.19)*12*30</f>
        <v>3865972286.2579207</v>
      </c>
      <c r="AF1561" s="240">
        <f>+(Q1561*9.1+R1561*18.19)*12*0.85</f>
        <v>109535881.44397442</v>
      </c>
    </row>
    <row r="1562" spans="1:32" ht="15" customHeight="1" x14ac:dyDescent="0.25">
      <c r="A1562" s="5">
        <f t="shared" ref="A1562:B1568" si="371">A1561+1</f>
        <v>1534</v>
      </c>
      <c r="B1562" s="23">
        <f t="shared" si="371"/>
        <v>279</v>
      </c>
      <c r="C1562" s="3" t="s">
        <v>59</v>
      </c>
      <c r="D1562" s="3" t="s">
        <v>1210</v>
      </c>
      <c r="E1562" s="6">
        <v>1971</v>
      </c>
      <c r="F1562" s="6">
        <v>1971</v>
      </c>
      <c r="G1562" s="6" t="s">
        <v>50</v>
      </c>
      <c r="H1562" s="6">
        <v>4</v>
      </c>
      <c r="I1562" s="6">
        <v>2</v>
      </c>
      <c r="J1562" s="29">
        <v>1403.6</v>
      </c>
      <c r="K1562" s="29">
        <v>1213.5</v>
      </c>
      <c r="L1562" s="29">
        <v>42.7</v>
      </c>
      <c r="M1562" s="7">
        <v>67</v>
      </c>
      <c r="N1562" s="1">
        <f t="shared" si="319"/>
        <v>9191213.3916225992</v>
      </c>
      <c r="O1562" s="29"/>
      <c r="P1562" s="1">
        <f>+'Прил 2 оконч'!E1562-'Приложение №1'!S1562-'Приложение №1'!R1562</f>
        <v>4356720.8992225993</v>
      </c>
      <c r="Q1562" s="1"/>
      <c r="R1562" s="1">
        <v>579449.81239999994</v>
      </c>
      <c r="S1562" s="1">
        <v>4255042.68</v>
      </c>
      <c r="T1562" s="1"/>
      <c r="U1562" s="1">
        <f t="shared" si="370"/>
        <v>7316.679980594331</v>
      </c>
      <c r="V1562" s="1">
        <f t="shared" si="370"/>
        <v>7316.679980594331</v>
      </c>
      <c r="W1562" s="8">
        <v>2021</v>
      </c>
      <c r="X1562" s="107"/>
      <c r="Y1562" s="116">
        <f>+(K1562*9.1+L1562*18.19)*12*30</f>
        <v>4255042.68</v>
      </c>
      <c r="Z1562" s="116">
        <f>+(K1562*9.1+L1562*18.19)*12*0.85</f>
        <v>120559.54259999999</v>
      </c>
      <c r="AA1562" s="12">
        <f t="shared" si="346"/>
        <v>579449.81239999994</v>
      </c>
      <c r="AB1562" s="117">
        <f t="shared" si="357"/>
        <v>700009.35499999998</v>
      </c>
      <c r="AC1562" s="9">
        <v>458890.26979999995</v>
      </c>
      <c r="AD1562" s="28">
        <f>+'Прил 2 оконч'!E1562-'Приложение №1'!N1562</f>
        <v>0</v>
      </c>
      <c r="AE1562" s="240">
        <f>+(Q1562*9.1+R1562*18.19)*12*30</f>
        <v>3794469151.5201597</v>
      </c>
      <c r="AF1562" s="240">
        <f>+(Q1562*9.1+R1562*18.19)*12*0.85</f>
        <v>107509959.2930712</v>
      </c>
    </row>
    <row r="1563" spans="1:32" ht="15" customHeight="1" x14ac:dyDescent="0.25">
      <c r="A1563" s="5">
        <f t="shared" si="371"/>
        <v>1535</v>
      </c>
      <c r="B1563" s="23">
        <f t="shared" si="371"/>
        <v>280</v>
      </c>
      <c r="C1563" s="3" t="s">
        <v>59</v>
      </c>
      <c r="D1563" s="3" t="s">
        <v>1211</v>
      </c>
      <c r="E1563" s="6">
        <v>1993</v>
      </c>
      <c r="F1563" s="6">
        <v>2009</v>
      </c>
      <c r="G1563" s="6" t="s">
        <v>50</v>
      </c>
      <c r="H1563" s="6">
        <v>9</v>
      </c>
      <c r="I1563" s="6">
        <v>1</v>
      </c>
      <c r="J1563" s="29">
        <v>2345</v>
      </c>
      <c r="K1563" s="29">
        <v>1964.2</v>
      </c>
      <c r="L1563" s="29">
        <v>0</v>
      </c>
      <c r="M1563" s="7">
        <v>80</v>
      </c>
      <c r="N1563" s="1">
        <f t="shared" si="319"/>
        <v>41352125.810000002</v>
      </c>
      <c r="O1563" s="29"/>
      <c r="P1563" s="1">
        <v>31682866.242800001</v>
      </c>
      <c r="Q1563" s="1"/>
      <c r="R1563" s="1">
        <v>1127346.6072</v>
      </c>
      <c r="S1563" s="1">
        <v>8541912.9600000009</v>
      </c>
      <c r="T1563" s="29"/>
      <c r="U1563" s="1">
        <f t="shared" si="370"/>
        <v>21052.909993890644</v>
      </c>
      <c r="V1563" s="1">
        <f t="shared" si="370"/>
        <v>21052.909993890644</v>
      </c>
      <c r="W1563" s="8">
        <v>2021</v>
      </c>
      <c r="X1563" s="107"/>
      <c r="Y1563" s="9">
        <f>+(K1563*12.08+L1563*20.47)*12*30</f>
        <v>8541912.9600000009</v>
      </c>
      <c r="Z1563" s="9">
        <f>+(K1563*12.08+L1563*20.47)*12*0.85</f>
        <v>242020.86720000001</v>
      </c>
      <c r="AA1563" s="12">
        <f t="shared" si="346"/>
        <v>1127346.6072</v>
      </c>
      <c r="AB1563" s="117">
        <f t="shared" si="357"/>
        <v>1369367.4743999999</v>
      </c>
      <c r="AC1563" s="9">
        <v>885325.74</v>
      </c>
      <c r="AD1563" s="28">
        <f>+'Прил 2 оконч'!E1563-'Приложение №1'!N1563</f>
        <v>0</v>
      </c>
      <c r="AE1563" s="1">
        <f>+(Q1563*12.08+R1563*20.47)*12*30</f>
        <v>8307642617.7782393</v>
      </c>
      <c r="AF1563" s="1">
        <f>+(Q1563*12.08+R1563*20.47)*12*0.85</f>
        <v>235383207.50371677</v>
      </c>
    </row>
    <row r="1564" spans="1:32" ht="15" customHeight="1" x14ac:dyDescent="0.25">
      <c r="A1564" s="5">
        <f t="shared" si="371"/>
        <v>1536</v>
      </c>
      <c r="B1564" s="23">
        <f t="shared" si="371"/>
        <v>281</v>
      </c>
      <c r="C1564" s="3" t="s">
        <v>59</v>
      </c>
      <c r="D1564" s="3" t="s">
        <v>1212</v>
      </c>
      <c r="E1564" s="6">
        <v>1991</v>
      </c>
      <c r="F1564" s="6">
        <v>2007</v>
      </c>
      <c r="G1564" s="6" t="s">
        <v>65</v>
      </c>
      <c r="H1564" s="6">
        <v>2</v>
      </c>
      <c r="I1564" s="6">
        <v>2</v>
      </c>
      <c r="J1564" s="29">
        <v>682.9</v>
      </c>
      <c r="K1564" s="29">
        <v>606</v>
      </c>
      <c r="L1564" s="29">
        <v>0</v>
      </c>
      <c r="M1564" s="7">
        <v>28</v>
      </c>
      <c r="N1564" s="1">
        <f t="shared" ref="N1564:N1630" si="372">+P1564+Q1564+R1564+S1564</f>
        <v>1716398.04</v>
      </c>
      <c r="O1564" s="29"/>
      <c r="P1564" s="1">
        <v>1064687.128</v>
      </c>
      <c r="Q1564" s="1"/>
      <c r="R1564" s="1">
        <v>182666.91200000001</v>
      </c>
      <c r="S1564" s="1">
        <v>469044</v>
      </c>
      <c r="T1564" s="29"/>
      <c r="U1564" s="1">
        <f t="shared" si="370"/>
        <v>2832.34</v>
      </c>
      <c r="V1564" s="1">
        <f t="shared" si="370"/>
        <v>2832.34</v>
      </c>
      <c r="W1564" s="8">
        <v>2021</v>
      </c>
      <c r="X1564" s="107"/>
      <c r="Y1564" s="9">
        <f>+(K1564*6.45+L1564*17.73)*12*10</f>
        <v>469044</v>
      </c>
      <c r="Z1564" s="9">
        <f>+(K1564*6.45+L1564*17.73)*12*0.85</f>
        <v>39868.74</v>
      </c>
      <c r="AA1564" s="12">
        <f t="shared" si="346"/>
        <v>182666.91200000001</v>
      </c>
      <c r="AB1564" s="117">
        <f t="shared" si="357"/>
        <v>222535.652</v>
      </c>
      <c r="AC1564" s="9">
        <v>142798.17200000002</v>
      </c>
      <c r="AD1564" s="28">
        <f>+'Прил 2 оконч'!E1564-'Приложение №1'!N1564</f>
        <v>0</v>
      </c>
      <c r="AE1564" s="1">
        <f>+(Q1564*6.45+R1564*17.73)*12*10</f>
        <v>388642121.97120005</v>
      </c>
      <c r="AF1564" s="1">
        <f>+(Q1564*6.45+R1564*17.73)*12*0.85</f>
        <v>33034580.367552001</v>
      </c>
    </row>
    <row r="1565" spans="1:32" ht="15" customHeight="1" x14ac:dyDescent="0.25">
      <c r="A1565" s="5">
        <f t="shared" si="371"/>
        <v>1537</v>
      </c>
      <c r="B1565" s="23">
        <f t="shared" si="371"/>
        <v>282</v>
      </c>
      <c r="C1565" s="3" t="s">
        <v>59</v>
      </c>
      <c r="D1565" s="3" t="s">
        <v>1213</v>
      </c>
      <c r="E1565" s="6">
        <v>1970</v>
      </c>
      <c r="F1565" s="6">
        <v>2015</v>
      </c>
      <c r="G1565" s="6" t="s">
        <v>50</v>
      </c>
      <c r="H1565" s="6">
        <v>4</v>
      </c>
      <c r="I1565" s="6">
        <v>2</v>
      </c>
      <c r="J1565" s="29">
        <v>1391.9</v>
      </c>
      <c r="K1565" s="29">
        <v>1292.4000000000001</v>
      </c>
      <c r="L1565" s="29">
        <v>0</v>
      </c>
      <c r="M1565" s="7">
        <v>56</v>
      </c>
      <c r="N1565" s="1">
        <f t="shared" si="372"/>
        <v>16410623.789999999</v>
      </c>
      <c r="O1565" s="29"/>
      <c r="P1565" s="1">
        <v>11592778.645199999</v>
      </c>
      <c r="Q1565" s="1"/>
      <c r="R1565" s="1">
        <v>583942.74479999999</v>
      </c>
      <c r="S1565" s="1">
        <v>4233902.4000000004</v>
      </c>
      <c r="T1565" s="1"/>
      <c r="U1565" s="1">
        <f t="shared" si="370"/>
        <v>12697.789995357472</v>
      </c>
      <c r="V1565" s="1">
        <f t="shared" si="370"/>
        <v>12697.789995357472</v>
      </c>
      <c r="W1565" s="8">
        <v>2021</v>
      </c>
      <c r="X1565" s="107"/>
      <c r="Y1565" s="116">
        <f>+(K1565*9.1+L1565*18.19)*12*30</f>
        <v>4233902.4000000004</v>
      </c>
      <c r="Z1565" s="116">
        <f>+(K1565*9.1+L1565*18.19)*12*0.85</f>
        <v>119960.56800000001</v>
      </c>
      <c r="AA1565" s="12">
        <f t="shared" si="346"/>
        <v>583942.74479999999</v>
      </c>
      <c r="AB1565" s="117">
        <f t="shared" si="357"/>
        <v>703903.31279999996</v>
      </c>
      <c r="AC1565" s="9">
        <v>463982.17680000002</v>
      </c>
      <c r="AD1565" s="28">
        <f>+'Прил 2 оконч'!E1565-'Приложение №1'!N1565</f>
        <v>0</v>
      </c>
      <c r="AE1565" s="1">
        <f>+(Q1565*9.1+R1565*18.19)*12*30</f>
        <v>3823890670.0483203</v>
      </c>
      <c r="AF1565" s="1">
        <f>+(Q1565*9.1+R1565*18.19)*12*0.85</f>
        <v>108343568.98470241</v>
      </c>
    </row>
    <row r="1566" spans="1:32" ht="15" customHeight="1" x14ac:dyDescent="0.25">
      <c r="A1566" s="5">
        <f t="shared" si="371"/>
        <v>1538</v>
      </c>
      <c r="B1566" s="23">
        <f t="shared" si="371"/>
        <v>283</v>
      </c>
      <c r="C1566" s="3" t="s">
        <v>59</v>
      </c>
      <c r="D1566" s="3" t="s">
        <v>1214</v>
      </c>
      <c r="E1566" s="6">
        <v>1970</v>
      </c>
      <c r="F1566" s="6">
        <v>2015</v>
      </c>
      <c r="G1566" s="6" t="s">
        <v>50</v>
      </c>
      <c r="H1566" s="6">
        <v>4</v>
      </c>
      <c r="I1566" s="6">
        <v>3</v>
      </c>
      <c r="J1566" s="29">
        <v>2337.1999999999998</v>
      </c>
      <c r="K1566" s="29">
        <v>1992.27</v>
      </c>
      <c r="L1566" s="29">
        <v>45.7</v>
      </c>
      <c r="M1566" s="7">
        <v>101</v>
      </c>
      <c r="N1566" s="1">
        <f t="shared" si="372"/>
        <v>25877715.080000002</v>
      </c>
      <c r="O1566" s="29"/>
      <c r="P1566" s="1">
        <v>18078568.269060005</v>
      </c>
      <c r="Q1566" s="1"/>
      <c r="R1566" s="1">
        <v>973208.41093999997</v>
      </c>
      <c r="S1566" s="1">
        <v>6825938.3999999994</v>
      </c>
      <c r="T1566" s="1"/>
      <c r="U1566" s="1">
        <f t="shared" si="370"/>
        <v>12697.78999690869</v>
      </c>
      <c r="V1566" s="1">
        <f t="shared" si="370"/>
        <v>12697.78999690869</v>
      </c>
      <c r="W1566" s="8">
        <v>2021</v>
      </c>
      <c r="X1566" s="107"/>
      <c r="Y1566" s="116">
        <f>+(K1566*9.1+L1566*18.19)*12*30</f>
        <v>6825938.3999999994</v>
      </c>
      <c r="Z1566" s="116">
        <f>+(K1566*9.1+L1566*18.19)*12*0.85</f>
        <v>193401.58799999996</v>
      </c>
      <c r="AA1566" s="12">
        <f t="shared" si="346"/>
        <v>973208.41093999997</v>
      </c>
      <c r="AB1566" s="117">
        <f t="shared" si="357"/>
        <v>1166609.9989399998</v>
      </c>
      <c r="AC1566" s="9">
        <v>779806.82293999998</v>
      </c>
      <c r="AD1566" s="28">
        <f>+'Прил 2 оконч'!E1566-'Приложение №1'!N1566</f>
        <v>0</v>
      </c>
      <c r="AE1566" s="1">
        <f>+(Q1566*9.1+R1566*18.19)*12*30</f>
        <v>6372957958.1994953</v>
      </c>
      <c r="AF1566" s="1">
        <f>+(Q1566*9.1+R1566*18.19)*12*0.85</f>
        <v>180567142.14898571</v>
      </c>
    </row>
    <row r="1567" spans="1:32" ht="15" customHeight="1" x14ac:dyDescent="0.25">
      <c r="A1567" s="5">
        <f t="shared" si="371"/>
        <v>1539</v>
      </c>
      <c r="B1567" s="23">
        <f t="shared" si="371"/>
        <v>284</v>
      </c>
      <c r="C1567" s="3" t="s">
        <v>59</v>
      </c>
      <c r="D1567" s="3" t="s">
        <v>1215</v>
      </c>
      <c r="E1567" s="6">
        <v>1971</v>
      </c>
      <c r="F1567" s="6">
        <v>2015</v>
      </c>
      <c r="G1567" s="6" t="s">
        <v>50</v>
      </c>
      <c r="H1567" s="6">
        <v>4</v>
      </c>
      <c r="I1567" s="6">
        <v>1</v>
      </c>
      <c r="J1567" s="29">
        <v>2344</v>
      </c>
      <c r="K1567" s="29">
        <v>1517.7</v>
      </c>
      <c r="L1567" s="29">
        <v>471.8</v>
      </c>
      <c r="M1567" s="7">
        <v>68</v>
      </c>
      <c r="N1567" s="1">
        <f t="shared" si="372"/>
        <v>25262253.210000001</v>
      </c>
      <c r="O1567" s="29"/>
      <c r="P1567" s="1">
        <v>16044820.771</v>
      </c>
      <c r="Q1567" s="1"/>
      <c r="R1567" s="1">
        <v>1155912.1190000002</v>
      </c>
      <c r="S1567" s="1">
        <v>8061520.3200000012</v>
      </c>
      <c r="T1567" s="1"/>
      <c r="U1567" s="1">
        <f t="shared" si="370"/>
        <v>12697.790002513195</v>
      </c>
      <c r="V1567" s="1">
        <f t="shared" si="370"/>
        <v>12697.790002513195</v>
      </c>
      <c r="W1567" s="8">
        <v>2021</v>
      </c>
      <c r="X1567" s="107"/>
      <c r="Y1567" s="116">
        <f>+(K1567*9.1+L1567*18.19)*12*30</f>
        <v>8061520.3200000012</v>
      </c>
      <c r="Z1567" s="116">
        <f>+(K1567*9.1+L1567*18.19)*12*0.85</f>
        <v>228409.74240000002</v>
      </c>
      <c r="AA1567" s="12">
        <f t="shared" si="346"/>
        <v>1155912.1190000002</v>
      </c>
      <c r="AB1567" s="117">
        <f t="shared" si="357"/>
        <v>1384321.8614000003</v>
      </c>
      <c r="AC1567" s="9">
        <v>927502.37660000008</v>
      </c>
      <c r="AD1567" s="28">
        <f>+'Прил 2 оконч'!E1567-'Приложение №1'!N1567</f>
        <v>0</v>
      </c>
      <c r="AE1567" s="1">
        <f>+(Q1567*9.1+R1567*18.19)*12*30</f>
        <v>7569374920.0596018</v>
      </c>
      <c r="AF1567" s="1">
        <f>+(Q1567*9.1+R1567*18.19)*12*0.85</f>
        <v>214465622.73502204</v>
      </c>
    </row>
    <row r="1568" spans="1:32" ht="15" customHeight="1" x14ac:dyDescent="0.25">
      <c r="A1568" s="5">
        <f t="shared" si="371"/>
        <v>1540</v>
      </c>
      <c r="B1568" s="23">
        <f t="shared" si="371"/>
        <v>285</v>
      </c>
      <c r="C1568" s="3" t="s">
        <v>59</v>
      </c>
      <c r="D1568" s="3" t="s">
        <v>1216</v>
      </c>
      <c r="E1568" s="6">
        <v>1965</v>
      </c>
      <c r="F1568" s="6">
        <v>2015</v>
      </c>
      <c r="G1568" s="6" t="s">
        <v>65</v>
      </c>
      <c r="H1568" s="6">
        <v>2</v>
      </c>
      <c r="I1568" s="6">
        <v>2</v>
      </c>
      <c r="J1568" s="29">
        <v>377.9</v>
      </c>
      <c r="K1568" s="29">
        <v>336.2</v>
      </c>
      <c r="L1568" s="29">
        <v>0</v>
      </c>
      <c r="M1568" s="7">
        <v>25</v>
      </c>
      <c r="N1568" s="1">
        <f t="shared" si="372"/>
        <v>6071139.9399999995</v>
      </c>
      <c r="O1568" s="29"/>
      <c r="P1568" s="1">
        <v>5702153.4655999998</v>
      </c>
      <c r="Q1568" s="1"/>
      <c r="R1568" s="1">
        <v>108767.67439999999</v>
      </c>
      <c r="S1568" s="1">
        <v>260218.8</v>
      </c>
      <c r="T1568" s="29"/>
      <c r="U1568" s="1">
        <f t="shared" si="370"/>
        <v>18058.11998810232</v>
      </c>
      <c r="V1568" s="1">
        <f t="shared" si="370"/>
        <v>18058.11998810232</v>
      </c>
      <c r="W1568" s="8">
        <v>2021</v>
      </c>
      <c r="X1568" s="107"/>
      <c r="Y1568" s="9">
        <f>+(K1568*6.45+L1568*17.73)*12*10</f>
        <v>260218.8</v>
      </c>
      <c r="Z1568" s="9">
        <f>+(K1568*6.45+L1568*17.73)*12*0.85</f>
        <v>22118.597999999998</v>
      </c>
      <c r="AA1568" s="12">
        <f t="shared" si="346"/>
        <v>108767.67439999999</v>
      </c>
      <c r="AB1568" s="117">
        <f t="shared" si="357"/>
        <v>130886.27239999999</v>
      </c>
      <c r="AC1568" s="9">
        <v>86649.076399999991</v>
      </c>
      <c r="AD1568" s="28">
        <f>+'Прил 2 оконч'!E1568-'Приложение №1'!N1568</f>
        <v>0</v>
      </c>
      <c r="AE1568" s="1">
        <f>+(Q1568*6.45+R1568*17.73)*12*10</f>
        <v>231414104.05343997</v>
      </c>
      <c r="AF1568" s="1">
        <f>+(Q1568*6.45+R1568*17.73)*12*0.85</f>
        <v>19670198.844542399</v>
      </c>
    </row>
    <row r="1569" spans="1:32" ht="15" customHeight="1" x14ac:dyDescent="0.25">
      <c r="A1569" s="5">
        <f t="shared" ref="A1569:B1569" si="373">A1568+1</f>
        <v>1541</v>
      </c>
      <c r="B1569" s="23">
        <f t="shared" si="373"/>
        <v>286</v>
      </c>
      <c r="C1569" s="3" t="s">
        <v>59</v>
      </c>
      <c r="D1569" s="3" t="s">
        <v>1217</v>
      </c>
      <c r="E1569" s="6">
        <v>1972</v>
      </c>
      <c r="F1569" s="6">
        <v>2013</v>
      </c>
      <c r="G1569" s="6" t="s">
        <v>65</v>
      </c>
      <c r="H1569" s="6">
        <v>2</v>
      </c>
      <c r="I1569" s="6">
        <v>3</v>
      </c>
      <c r="J1569" s="29">
        <v>564.4</v>
      </c>
      <c r="K1569" s="29">
        <v>496.6</v>
      </c>
      <c r="L1569" s="29">
        <v>0</v>
      </c>
      <c r="M1569" s="7">
        <v>29</v>
      </c>
      <c r="N1569" s="1">
        <f t="shared" si="372"/>
        <v>10701327.74</v>
      </c>
      <c r="O1569" s="29"/>
      <c r="P1569" s="1">
        <v>10157705.1208</v>
      </c>
      <c r="Q1569" s="1"/>
      <c r="R1569" s="1">
        <v>159254.21920000002</v>
      </c>
      <c r="S1569" s="1">
        <v>384368.4</v>
      </c>
      <c r="T1569" s="29"/>
      <c r="U1569" s="1">
        <f t="shared" si="370"/>
        <v>21549.189971808297</v>
      </c>
      <c r="V1569" s="1">
        <f t="shared" si="370"/>
        <v>21549.189971808297</v>
      </c>
      <c r="W1569" s="8">
        <v>2021</v>
      </c>
      <c r="X1569" s="107"/>
      <c r="Y1569" s="9">
        <f>+(K1569*6.45+L1569*17.73)*12*10</f>
        <v>384368.4</v>
      </c>
      <c r="Z1569" s="9">
        <f>+(K1569*6.45+L1569*17.73)*12*0.85</f>
        <v>32671.314000000002</v>
      </c>
      <c r="AA1569" s="12">
        <f t="shared" ref="AA1569:AA1587" si="374">+AC1569+Z1569</f>
        <v>159254.21920000002</v>
      </c>
      <c r="AB1569" s="117">
        <f t="shared" si="357"/>
        <v>191925.53320000003</v>
      </c>
      <c r="AC1569" s="9">
        <v>126582.90520000001</v>
      </c>
      <c r="AD1569" s="28">
        <f>+'Прил 2 оконч'!E1569-'Приложение №1'!N1569</f>
        <v>0</v>
      </c>
      <c r="AE1569" s="1">
        <f>+(Q1569*6.45+R1569*17.73)*12*10</f>
        <v>338829276.76991999</v>
      </c>
      <c r="AF1569" s="1">
        <f>+(Q1569*6.45+R1569*17.73)*12*0.85</f>
        <v>28800488.5254432</v>
      </c>
    </row>
    <row r="1570" spans="1:32" ht="15" customHeight="1" x14ac:dyDescent="0.25">
      <c r="A1570" s="5">
        <f t="shared" ref="A1570:B1570" si="375">A1569+1</f>
        <v>1542</v>
      </c>
      <c r="B1570" s="23">
        <f t="shared" si="375"/>
        <v>287</v>
      </c>
      <c r="C1570" s="3" t="s">
        <v>59</v>
      </c>
      <c r="D1570" s="3" t="s">
        <v>1218</v>
      </c>
      <c r="E1570" s="6">
        <v>1970</v>
      </c>
      <c r="F1570" s="6">
        <v>2015</v>
      </c>
      <c r="G1570" s="6" t="s">
        <v>50</v>
      </c>
      <c r="H1570" s="6">
        <v>4</v>
      </c>
      <c r="I1570" s="6">
        <v>2</v>
      </c>
      <c r="J1570" s="29">
        <v>1403.6</v>
      </c>
      <c r="K1570" s="29">
        <v>1283.1500000000001</v>
      </c>
      <c r="L1570" s="29">
        <v>0</v>
      </c>
      <c r="M1570" s="7">
        <v>53</v>
      </c>
      <c r="N1570" s="1">
        <f t="shared" si="372"/>
        <v>16293169.239999998</v>
      </c>
      <c r="O1570" s="29"/>
      <c r="P1570" s="1">
        <v>11508263.838699998</v>
      </c>
      <c r="Q1570" s="1"/>
      <c r="R1570" s="1">
        <v>581306.0013</v>
      </c>
      <c r="S1570" s="1">
        <v>4203599.4000000004</v>
      </c>
      <c r="T1570" s="1"/>
      <c r="U1570" s="1">
        <f t="shared" si="370"/>
        <v>12697.790001168996</v>
      </c>
      <c r="V1570" s="1">
        <f t="shared" si="370"/>
        <v>12697.790001168996</v>
      </c>
      <c r="W1570" s="8">
        <v>2021</v>
      </c>
      <c r="X1570" s="107"/>
      <c r="Y1570" s="116">
        <f t="shared" ref="Y1570:Y1579" si="376">+(K1570*9.1+L1570*18.19)*12*30</f>
        <v>4203599.4000000004</v>
      </c>
      <c r="Z1570" s="116">
        <f t="shared" ref="Z1570:Z1579" si="377">+(K1570*9.1+L1570*18.19)*12*0.85</f>
        <v>119101.98300000001</v>
      </c>
      <c r="AA1570" s="12">
        <f t="shared" si="374"/>
        <v>581306.0013</v>
      </c>
      <c r="AB1570" s="117">
        <f t="shared" si="357"/>
        <v>700407.98430000001</v>
      </c>
      <c r="AC1570" s="9">
        <v>462204.0183</v>
      </c>
      <c r="AD1570" s="28">
        <f>+'Прил 2 оконч'!E1570-'Приложение №1'!N1570</f>
        <v>0</v>
      </c>
      <c r="AE1570" s="1">
        <f t="shared" ref="AE1570:AE1579" si="378">+(Q1570*9.1+R1570*18.19)*12*30</f>
        <v>3806624218.9129205</v>
      </c>
      <c r="AF1570" s="1">
        <f t="shared" ref="AF1570:AF1579" si="379">+(Q1570*9.1+R1570*18.19)*12*0.85</f>
        <v>107854352.86919941</v>
      </c>
    </row>
    <row r="1571" spans="1:32" ht="15" customHeight="1" x14ac:dyDescent="0.25">
      <c r="A1571" s="5">
        <f t="shared" ref="A1571:B1571" si="380">A1570+1</f>
        <v>1543</v>
      </c>
      <c r="B1571" s="23">
        <f t="shared" si="380"/>
        <v>288</v>
      </c>
      <c r="C1571" s="3" t="s">
        <v>59</v>
      </c>
      <c r="D1571" s="3" t="s">
        <v>1219</v>
      </c>
      <c r="E1571" s="6">
        <v>1970</v>
      </c>
      <c r="F1571" s="6">
        <v>2015</v>
      </c>
      <c r="G1571" s="6" t="s">
        <v>50</v>
      </c>
      <c r="H1571" s="6">
        <v>4</v>
      </c>
      <c r="I1571" s="6">
        <v>2</v>
      </c>
      <c r="J1571" s="29">
        <v>1397.9</v>
      </c>
      <c r="K1571" s="29">
        <v>1279</v>
      </c>
      <c r="L1571" s="29">
        <v>0</v>
      </c>
      <c r="M1571" s="7">
        <v>70</v>
      </c>
      <c r="N1571" s="1">
        <f t="shared" si="372"/>
        <v>16240473.409999998</v>
      </c>
      <c r="O1571" s="29"/>
      <c r="P1571" s="1">
        <v>11505911.161999999</v>
      </c>
      <c r="Q1571" s="1"/>
      <c r="R1571" s="1">
        <v>544558.24800000002</v>
      </c>
      <c r="S1571" s="1">
        <v>4190003.9999999995</v>
      </c>
      <c r="T1571" s="1"/>
      <c r="U1571" s="1">
        <f t="shared" si="370"/>
        <v>12697.789999999999</v>
      </c>
      <c r="V1571" s="1">
        <f t="shared" si="370"/>
        <v>12697.789999999999</v>
      </c>
      <c r="W1571" s="8">
        <v>2021</v>
      </c>
      <c r="X1571" s="107"/>
      <c r="Y1571" s="116">
        <f t="shared" si="376"/>
        <v>4190003.9999999995</v>
      </c>
      <c r="Z1571" s="116">
        <f t="shared" si="377"/>
        <v>118716.77999999998</v>
      </c>
      <c r="AA1571" s="12">
        <f t="shared" si="374"/>
        <v>544558.24800000002</v>
      </c>
      <c r="AB1571" s="117">
        <f t="shared" si="357"/>
        <v>663275.02800000005</v>
      </c>
      <c r="AC1571" s="9">
        <v>425841.46799999999</v>
      </c>
      <c r="AD1571" s="28">
        <f>+'Прил 2 оконч'!E1571-'Приложение №1'!N1571</f>
        <v>0</v>
      </c>
      <c r="AE1571" s="1">
        <f t="shared" si="378"/>
        <v>3565985231.2031999</v>
      </c>
      <c r="AF1571" s="1">
        <f t="shared" si="379"/>
        <v>101036248.21742399</v>
      </c>
    </row>
    <row r="1572" spans="1:32" ht="15" customHeight="1" x14ac:dyDescent="0.25">
      <c r="A1572" s="5">
        <f t="shared" ref="A1572:B1572" si="381">A1571+1</f>
        <v>1544</v>
      </c>
      <c r="B1572" s="23">
        <f t="shared" si="381"/>
        <v>289</v>
      </c>
      <c r="C1572" s="3" t="s">
        <v>59</v>
      </c>
      <c r="D1572" s="3" t="s">
        <v>1220</v>
      </c>
      <c r="E1572" s="6">
        <v>1970</v>
      </c>
      <c r="F1572" s="6">
        <v>2015</v>
      </c>
      <c r="G1572" s="6" t="s">
        <v>50</v>
      </c>
      <c r="H1572" s="6">
        <v>4</v>
      </c>
      <c r="I1572" s="6">
        <v>2</v>
      </c>
      <c r="J1572" s="29">
        <v>1401</v>
      </c>
      <c r="K1572" s="29">
        <v>1278.8</v>
      </c>
      <c r="L1572" s="29">
        <v>0</v>
      </c>
      <c r="M1572" s="7">
        <v>66</v>
      </c>
      <c r="N1572" s="1">
        <f t="shared" si="372"/>
        <v>16237933.850000001</v>
      </c>
      <c r="O1572" s="29"/>
      <c r="P1572" s="1">
        <v>11456952.842400001</v>
      </c>
      <c r="Q1572" s="1"/>
      <c r="R1572" s="1">
        <v>591632.20759999997</v>
      </c>
      <c r="S1572" s="1">
        <v>4189348.8</v>
      </c>
      <c r="T1572" s="1"/>
      <c r="U1572" s="1">
        <f t="shared" si="370"/>
        <v>12697.789998436036</v>
      </c>
      <c r="V1572" s="1">
        <f t="shared" si="370"/>
        <v>12697.789998436036</v>
      </c>
      <c r="W1572" s="8">
        <v>2021</v>
      </c>
      <c r="X1572" s="107"/>
      <c r="Y1572" s="116">
        <f t="shared" si="376"/>
        <v>4189348.8</v>
      </c>
      <c r="Z1572" s="116">
        <f t="shared" si="377"/>
        <v>118698.21599999999</v>
      </c>
      <c r="AA1572" s="12">
        <f t="shared" si="374"/>
        <v>591632.20759999997</v>
      </c>
      <c r="AB1572" s="117">
        <f t="shared" si="357"/>
        <v>710330.42359999998</v>
      </c>
      <c r="AC1572" s="9">
        <v>472933.99159999995</v>
      </c>
      <c r="AD1572" s="28">
        <f>+'Прил 2 оконч'!E1572-'Приложение №1'!N1572</f>
        <v>0</v>
      </c>
      <c r="AE1572" s="1">
        <f t="shared" si="378"/>
        <v>3874244348.2478399</v>
      </c>
      <c r="AF1572" s="1">
        <f t="shared" si="379"/>
        <v>109770256.5336888</v>
      </c>
    </row>
    <row r="1573" spans="1:32" s="108" customFormat="1" ht="15" customHeight="1" x14ac:dyDescent="0.25">
      <c r="A1573" s="5">
        <f t="shared" ref="A1573:B1573" si="382">A1572+1</f>
        <v>1545</v>
      </c>
      <c r="B1573" s="23">
        <f t="shared" si="382"/>
        <v>290</v>
      </c>
      <c r="C1573" s="3" t="s">
        <v>59</v>
      </c>
      <c r="D1573" s="3" t="s">
        <v>1221</v>
      </c>
      <c r="E1573" s="6">
        <v>1969</v>
      </c>
      <c r="F1573" s="6">
        <v>2013</v>
      </c>
      <c r="G1573" s="6" t="s">
        <v>50</v>
      </c>
      <c r="H1573" s="6">
        <v>4</v>
      </c>
      <c r="I1573" s="6">
        <v>2</v>
      </c>
      <c r="J1573" s="29">
        <v>1404.7</v>
      </c>
      <c r="K1573" s="29">
        <v>948.8</v>
      </c>
      <c r="L1573" s="29">
        <v>348.8</v>
      </c>
      <c r="M1573" s="7">
        <v>39</v>
      </c>
      <c r="N1573" s="1">
        <f t="shared" si="372"/>
        <v>16476652.309999999</v>
      </c>
      <c r="O1573" s="29"/>
      <c r="P1573" s="1">
        <v>10528654.4848</v>
      </c>
      <c r="Q1573" s="1"/>
      <c r="R1573" s="1">
        <v>555647.10519999999</v>
      </c>
      <c r="S1573" s="1">
        <v>5392350.7199999997</v>
      </c>
      <c r="T1573" s="1"/>
      <c r="U1573" s="1">
        <f t="shared" si="370"/>
        <v>12697.790004623921</v>
      </c>
      <c r="V1573" s="1">
        <f t="shared" si="370"/>
        <v>12697.790004623921</v>
      </c>
      <c r="W1573" s="8">
        <v>2021</v>
      </c>
      <c r="X1573" s="107"/>
      <c r="Y1573" s="116">
        <f t="shared" si="376"/>
        <v>5392350.7199999997</v>
      </c>
      <c r="Z1573" s="116">
        <f t="shared" si="377"/>
        <v>152783.27040000001</v>
      </c>
      <c r="AA1573" s="12">
        <f t="shared" si="374"/>
        <v>555647.10519999999</v>
      </c>
      <c r="AB1573" s="117">
        <f t="shared" si="357"/>
        <v>708430.37560000003</v>
      </c>
      <c r="AC1573" s="9">
        <v>402863.83479999995</v>
      </c>
      <c r="AD1573" s="28">
        <f>+'Прил 2 оконч'!E1573-'Приложение №1'!N1573</f>
        <v>0</v>
      </c>
      <c r="AE1573" s="240">
        <f t="shared" si="378"/>
        <v>3638599503.69168</v>
      </c>
      <c r="AF1573" s="240">
        <f t="shared" si="379"/>
        <v>103093652.6045976</v>
      </c>
    </row>
    <row r="1574" spans="1:32" ht="15" customHeight="1" x14ac:dyDescent="0.25">
      <c r="A1574" s="5">
        <f t="shared" ref="A1574:B1574" si="383">A1573+1</f>
        <v>1546</v>
      </c>
      <c r="B1574" s="23">
        <f t="shared" si="383"/>
        <v>291</v>
      </c>
      <c r="C1574" s="3" t="s">
        <v>59</v>
      </c>
      <c r="D1574" s="3" t="s">
        <v>1222</v>
      </c>
      <c r="E1574" s="6">
        <v>1969</v>
      </c>
      <c r="F1574" s="6">
        <v>2015</v>
      </c>
      <c r="G1574" s="6" t="s">
        <v>50</v>
      </c>
      <c r="H1574" s="6">
        <v>4</v>
      </c>
      <c r="I1574" s="6">
        <v>2</v>
      </c>
      <c r="J1574" s="29">
        <v>1374</v>
      </c>
      <c r="K1574" s="29">
        <v>1179.99</v>
      </c>
      <c r="L1574" s="29">
        <v>72.599999999999994</v>
      </c>
      <c r="M1574" s="7">
        <v>60</v>
      </c>
      <c r="N1574" s="1">
        <f t="shared" si="372"/>
        <v>15905124.780000001</v>
      </c>
      <c r="O1574" s="29"/>
      <c r="P1574" s="1">
        <v>11016215.039819999</v>
      </c>
      <c r="Q1574" s="1"/>
      <c r="R1574" s="1">
        <v>547848.66018000001</v>
      </c>
      <c r="S1574" s="1">
        <v>4341061.080000001</v>
      </c>
      <c r="T1574" s="1"/>
      <c r="U1574" s="1">
        <f t="shared" si="370"/>
        <v>12697.79000311355</v>
      </c>
      <c r="V1574" s="1">
        <f t="shared" si="370"/>
        <v>12697.79000311355</v>
      </c>
      <c r="W1574" s="8">
        <v>2021</v>
      </c>
      <c r="X1574" s="107"/>
      <c r="Y1574" s="116">
        <f t="shared" si="376"/>
        <v>4341061.080000001</v>
      </c>
      <c r="Z1574" s="116">
        <f t="shared" si="377"/>
        <v>122996.73060000001</v>
      </c>
      <c r="AA1574" s="12">
        <f t="shared" si="374"/>
        <v>547848.66018000001</v>
      </c>
      <c r="AB1574" s="117">
        <f t="shared" si="357"/>
        <v>670845.39078000002</v>
      </c>
      <c r="AC1574" s="9">
        <v>424851.92958</v>
      </c>
      <c r="AD1574" s="28">
        <f>+'Прил 2 оконч'!E1574-'Приложение №1'!N1574</f>
        <v>0</v>
      </c>
      <c r="AE1574" s="1">
        <f t="shared" si="378"/>
        <v>3587532166.3227124</v>
      </c>
      <c r="AF1574" s="1">
        <f t="shared" si="379"/>
        <v>101646744.71247685</v>
      </c>
    </row>
    <row r="1575" spans="1:32" ht="15" customHeight="1" x14ac:dyDescent="0.25">
      <c r="A1575" s="5">
        <f t="shared" ref="A1575:B1575" si="384">A1574+1</f>
        <v>1547</v>
      </c>
      <c r="B1575" s="23">
        <f t="shared" si="384"/>
        <v>292</v>
      </c>
      <c r="C1575" s="3" t="s">
        <v>59</v>
      </c>
      <c r="D1575" s="3" t="s">
        <v>1223</v>
      </c>
      <c r="E1575" s="6">
        <v>1968</v>
      </c>
      <c r="F1575" s="6">
        <v>2013</v>
      </c>
      <c r="G1575" s="6" t="s">
        <v>50</v>
      </c>
      <c r="H1575" s="6">
        <v>4</v>
      </c>
      <c r="I1575" s="6">
        <v>2</v>
      </c>
      <c r="J1575" s="29">
        <v>1377</v>
      </c>
      <c r="K1575" s="29">
        <v>1273.2</v>
      </c>
      <c r="L1575" s="29">
        <v>0</v>
      </c>
      <c r="M1575" s="7">
        <v>50</v>
      </c>
      <c r="N1575" s="1">
        <f t="shared" si="372"/>
        <v>16166826.229999997</v>
      </c>
      <c r="O1575" s="29"/>
      <c r="P1575" s="1">
        <v>11419408.833599998</v>
      </c>
      <c r="Q1575" s="1"/>
      <c r="R1575" s="1">
        <v>576414.19640000002</v>
      </c>
      <c r="S1575" s="1">
        <v>4171003.2</v>
      </c>
      <c r="T1575" s="1"/>
      <c r="U1575" s="1">
        <f t="shared" si="370"/>
        <v>12697.790001570842</v>
      </c>
      <c r="V1575" s="1">
        <f t="shared" si="370"/>
        <v>12697.790001570842</v>
      </c>
      <c r="W1575" s="8">
        <v>2021</v>
      </c>
      <c r="X1575" s="107"/>
      <c r="Y1575" s="116">
        <f t="shared" si="376"/>
        <v>4171003.2</v>
      </c>
      <c r="Z1575" s="116">
        <f t="shared" si="377"/>
        <v>118178.424</v>
      </c>
      <c r="AA1575" s="12">
        <f t="shared" si="374"/>
        <v>576414.19640000002</v>
      </c>
      <c r="AB1575" s="117">
        <f t="shared" si="357"/>
        <v>694592.62040000001</v>
      </c>
      <c r="AC1575" s="9">
        <v>458235.77240000002</v>
      </c>
      <c r="AD1575" s="28">
        <f>+'Прил 2 оконч'!E1575-'Приложение №1'!N1575</f>
        <v>0</v>
      </c>
      <c r="AE1575" s="1">
        <f t="shared" si="378"/>
        <v>3774590723.7057605</v>
      </c>
      <c r="AF1575" s="1">
        <f t="shared" si="379"/>
        <v>106946737.17166321</v>
      </c>
    </row>
    <row r="1576" spans="1:32" ht="15" customHeight="1" x14ac:dyDescent="0.25">
      <c r="A1576" s="5">
        <f t="shared" ref="A1576:B1576" si="385">A1575+1</f>
        <v>1548</v>
      </c>
      <c r="B1576" s="23">
        <f t="shared" si="385"/>
        <v>293</v>
      </c>
      <c r="C1576" s="3" t="s">
        <v>59</v>
      </c>
      <c r="D1576" s="3" t="s">
        <v>70</v>
      </c>
      <c r="E1576" s="6">
        <v>1971</v>
      </c>
      <c r="F1576" s="6">
        <v>2017</v>
      </c>
      <c r="G1576" s="6" t="s">
        <v>62</v>
      </c>
      <c r="H1576" s="6">
        <v>4</v>
      </c>
      <c r="I1576" s="6">
        <v>3</v>
      </c>
      <c r="J1576" s="29">
        <v>2241.3000000000002</v>
      </c>
      <c r="K1576" s="29">
        <v>1968.74</v>
      </c>
      <c r="L1576" s="29">
        <v>64.599999999999994</v>
      </c>
      <c r="M1576" s="7">
        <v>95</v>
      </c>
      <c r="N1576" s="1">
        <f t="shared" si="372"/>
        <v>3150457</v>
      </c>
      <c r="O1576" s="29"/>
      <c r="P1576" s="1">
        <v>2359754.6799999997</v>
      </c>
      <c r="Q1576" s="1"/>
      <c r="R1576" s="1">
        <v>790702.32000000007</v>
      </c>
      <c r="S1576" s="1">
        <v>0</v>
      </c>
      <c r="T1576" s="1"/>
      <c r="U1576" s="1">
        <f t="shared" si="370"/>
        <v>1549.4000019672067</v>
      </c>
      <c r="V1576" s="1">
        <f t="shared" si="370"/>
        <v>1549.4000019672067</v>
      </c>
      <c r="W1576" s="8">
        <v>2021</v>
      </c>
      <c r="X1576" s="107"/>
      <c r="Y1576" s="116">
        <f t="shared" si="376"/>
        <v>6872618.8799999999</v>
      </c>
      <c r="Z1576" s="116">
        <f t="shared" si="377"/>
        <v>194724.2016</v>
      </c>
      <c r="AA1576" s="12">
        <f t="shared" si="374"/>
        <v>949849.23668000009</v>
      </c>
      <c r="AC1576" s="9">
        <v>755125.03508000006</v>
      </c>
      <c r="AD1576" s="28">
        <f>+'Прил 2 оконч'!E1576-'Приложение №1'!N1576</f>
        <v>0</v>
      </c>
      <c r="AE1576" s="1">
        <f t="shared" si="378"/>
        <v>5177835072.2880001</v>
      </c>
      <c r="AF1576" s="1">
        <f t="shared" si="379"/>
        <v>146705327.04816002</v>
      </c>
    </row>
    <row r="1577" spans="1:32" ht="15" customHeight="1" x14ac:dyDescent="0.25">
      <c r="A1577" s="5">
        <f t="shared" ref="A1577:B1577" si="386">A1576+1</f>
        <v>1549</v>
      </c>
      <c r="B1577" s="23">
        <f t="shared" si="386"/>
        <v>294</v>
      </c>
      <c r="C1577" s="3" t="s">
        <v>59</v>
      </c>
      <c r="D1577" s="3" t="s">
        <v>1224</v>
      </c>
      <c r="E1577" s="6">
        <v>1971</v>
      </c>
      <c r="F1577" s="6">
        <v>2015</v>
      </c>
      <c r="G1577" s="6" t="s">
        <v>50</v>
      </c>
      <c r="H1577" s="6">
        <v>4</v>
      </c>
      <c r="I1577" s="6">
        <v>3</v>
      </c>
      <c r="J1577" s="29">
        <v>2198.9</v>
      </c>
      <c r="K1577" s="29">
        <v>1897.4</v>
      </c>
      <c r="L1577" s="29">
        <v>127.2</v>
      </c>
      <c r="M1577" s="7">
        <v>98</v>
      </c>
      <c r="N1577" s="1">
        <f t="shared" si="372"/>
        <v>6502812.7400000002</v>
      </c>
      <c r="O1577" s="29"/>
      <c r="P1577" s="1">
        <v>3009677.8000000007</v>
      </c>
      <c r="Q1577" s="1"/>
      <c r="R1577" s="1">
        <v>874055.29920000001</v>
      </c>
      <c r="S1577" s="1">
        <v>2619079.6407999992</v>
      </c>
      <c r="T1577" s="1"/>
      <c r="U1577" s="1">
        <f t="shared" si="370"/>
        <v>3211.9</v>
      </c>
      <c r="V1577" s="1">
        <f t="shared" si="370"/>
        <v>3211.9</v>
      </c>
      <c r="W1577" s="8">
        <v>2021</v>
      </c>
      <c r="X1577" s="107"/>
      <c r="Y1577" s="116">
        <f t="shared" si="376"/>
        <v>7048838.8799999999</v>
      </c>
      <c r="Z1577" s="116">
        <f t="shared" si="377"/>
        <v>199717.10159999999</v>
      </c>
      <c r="AA1577" s="12">
        <f t="shared" si="374"/>
        <v>874055.29920000001</v>
      </c>
      <c r="AC1577" s="9">
        <v>674338.19760000007</v>
      </c>
      <c r="AD1577" s="28">
        <f>+'Прил 2 оконч'!E1577-'Приложение №1'!N1577</f>
        <v>0</v>
      </c>
      <c r="AE1577" s="1">
        <f t="shared" si="378"/>
        <v>5723663721.2812805</v>
      </c>
      <c r="AF1577" s="1">
        <f t="shared" si="379"/>
        <v>162170472.10296962</v>
      </c>
    </row>
    <row r="1578" spans="1:32" ht="15" customHeight="1" x14ac:dyDescent="0.25">
      <c r="A1578" s="5">
        <f t="shared" ref="A1578:B1578" si="387">A1577+1</f>
        <v>1550</v>
      </c>
      <c r="B1578" s="23">
        <f t="shared" si="387"/>
        <v>295</v>
      </c>
      <c r="C1578" s="3" t="s">
        <v>59</v>
      </c>
      <c r="D1578" s="3" t="s">
        <v>258</v>
      </c>
      <c r="E1578" s="6">
        <v>1974</v>
      </c>
      <c r="F1578" s="6">
        <v>2014</v>
      </c>
      <c r="G1578" s="6" t="s">
        <v>50</v>
      </c>
      <c r="H1578" s="6">
        <v>4</v>
      </c>
      <c r="I1578" s="6">
        <v>6</v>
      </c>
      <c r="J1578" s="29">
        <v>4464.7</v>
      </c>
      <c r="K1578" s="29">
        <v>4062.7</v>
      </c>
      <c r="L1578" s="29">
        <v>42</v>
      </c>
      <c r="M1578" s="7">
        <v>161</v>
      </c>
      <c r="N1578" s="1">
        <f t="shared" si="372"/>
        <v>5164492.49</v>
      </c>
      <c r="O1578" s="29"/>
      <c r="P1578" s="1">
        <v>3506296.2200000007</v>
      </c>
      <c r="Q1578" s="1"/>
      <c r="R1578" s="1">
        <v>1658196.2699999998</v>
      </c>
      <c r="S1578" s="1">
        <v>0</v>
      </c>
      <c r="T1578" s="1"/>
      <c r="U1578" s="1">
        <f t="shared" si="370"/>
        <v>1258.1899992691306</v>
      </c>
      <c r="V1578" s="1">
        <f t="shared" si="370"/>
        <v>1258.1899992691306</v>
      </c>
      <c r="W1578" s="8">
        <v>2021</v>
      </c>
      <c r="X1578" s="107"/>
      <c r="Y1578" s="116">
        <f t="shared" si="376"/>
        <v>13584438.000000002</v>
      </c>
      <c r="Z1578" s="116">
        <f t="shared" si="377"/>
        <v>384892.41000000003</v>
      </c>
      <c r="AA1578" s="12">
        <f t="shared" si="374"/>
        <v>1828198.8794</v>
      </c>
      <c r="AC1578" s="9">
        <v>1443306.4693999998</v>
      </c>
      <c r="AD1578" s="28">
        <f>+'Прил 2 оконч'!E1578-'Приложение №1'!N1578</f>
        <v>0</v>
      </c>
      <c r="AE1578" s="1">
        <f t="shared" si="378"/>
        <v>10858532454.467999</v>
      </c>
      <c r="AF1578" s="1">
        <f t="shared" si="379"/>
        <v>307658419.54325998</v>
      </c>
    </row>
    <row r="1579" spans="1:32" ht="15" customHeight="1" x14ac:dyDescent="0.25">
      <c r="A1579" s="5">
        <f t="shared" ref="A1579:B1579" si="388">A1578+1</f>
        <v>1551</v>
      </c>
      <c r="B1579" s="23">
        <f t="shared" si="388"/>
        <v>296</v>
      </c>
      <c r="C1579" s="3" t="s">
        <v>59</v>
      </c>
      <c r="D1579" s="3" t="s">
        <v>1225</v>
      </c>
      <c r="E1579" s="6">
        <v>1968</v>
      </c>
      <c r="F1579" s="6">
        <v>2013</v>
      </c>
      <c r="G1579" s="6" t="s">
        <v>50</v>
      </c>
      <c r="H1579" s="6">
        <v>4</v>
      </c>
      <c r="I1579" s="6">
        <v>2</v>
      </c>
      <c r="J1579" s="29">
        <v>1327.8</v>
      </c>
      <c r="K1579" s="29">
        <v>1087.8</v>
      </c>
      <c r="L1579" s="29">
        <v>116.8</v>
      </c>
      <c r="M1579" s="7">
        <v>51</v>
      </c>
      <c r="N1579" s="1">
        <f t="shared" si="372"/>
        <v>15295757.840000004</v>
      </c>
      <c r="O1579" s="29"/>
      <c r="P1579" s="1">
        <v>10411206.070800005</v>
      </c>
      <c r="Q1579" s="1"/>
      <c r="R1579" s="1">
        <v>556065.84919999994</v>
      </c>
      <c r="S1579" s="1">
        <v>4328485.92</v>
      </c>
      <c r="T1579" s="1"/>
      <c r="U1579" s="1">
        <f t="shared" si="370"/>
        <v>12697.79000498091</v>
      </c>
      <c r="V1579" s="1">
        <f t="shared" si="370"/>
        <v>12697.79000498091</v>
      </c>
      <c r="W1579" s="8">
        <v>2021</v>
      </c>
      <c r="X1579" s="107"/>
      <c r="Y1579" s="116">
        <f t="shared" si="376"/>
        <v>4328485.92</v>
      </c>
      <c r="Z1579" s="116">
        <f t="shared" si="377"/>
        <v>122640.4344</v>
      </c>
      <c r="AA1579" s="12">
        <f t="shared" si="374"/>
        <v>556065.84919999994</v>
      </c>
      <c r="AB1579" s="117">
        <f>+R1579+Z1579</f>
        <v>678706.28359999997</v>
      </c>
      <c r="AC1579" s="9">
        <v>433425.41479999997</v>
      </c>
      <c r="AD1579" s="28">
        <f>+'Прил 2 оконч'!E1579-'Приложение №1'!N1579</f>
        <v>0</v>
      </c>
      <c r="AE1579" s="1">
        <f t="shared" si="378"/>
        <v>3641341606.9012794</v>
      </c>
      <c r="AF1579" s="1">
        <f t="shared" si="379"/>
        <v>103171345.52886958</v>
      </c>
    </row>
    <row r="1580" spans="1:32" ht="15" customHeight="1" x14ac:dyDescent="0.25">
      <c r="A1580" s="5">
        <f t="shared" ref="A1580:B1580" si="389">A1579+1</f>
        <v>1552</v>
      </c>
      <c r="B1580" s="23">
        <f t="shared" si="389"/>
        <v>297</v>
      </c>
      <c r="C1580" s="3" t="s">
        <v>59</v>
      </c>
      <c r="D1580" s="3" t="s">
        <v>1226</v>
      </c>
      <c r="E1580" s="6">
        <v>1991</v>
      </c>
      <c r="F1580" s="6">
        <v>2015</v>
      </c>
      <c r="G1580" s="6" t="s">
        <v>50</v>
      </c>
      <c r="H1580" s="6">
        <v>9</v>
      </c>
      <c r="I1580" s="6">
        <v>4</v>
      </c>
      <c r="J1580" s="29">
        <v>9193.5</v>
      </c>
      <c r="K1580" s="29">
        <v>8133.96</v>
      </c>
      <c r="L1580" s="29">
        <v>0</v>
      </c>
      <c r="M1580" s="7">
        <v>365</v>
      </c>
      <c r="N1580" s="1">
        <f t="shared" si="372"/>
        <v>159144099.63999999</v>
      </c>
      <c r="O1580" s="29"/>
      <c r="P1580" s="1">
        <v>119047639.93063998</v>
      </c>
      <c r="Q1580" s="1"/>
      <c r="R1580" s="1">
        <v>4723494.4613600001</v>
      </c>
      <c r="S1580" s="1">
        <v>35372965.247999996</v>
      </c>
      <c r="T1580" s="29"/>
      <c r="U1580" s="1">
        <f t="shared" si="370"/>
        <v>19565.389999459057</v>
      </c>
      <c r="V1580" s="1">
        <f t="shared" si="370"/>
        <v>19565.389999459057</v>
      </c>
      <c r="W1580" s="8">
        <v>2021</v>
      </c>
      <c r="X1580" s="107"/>
      <c r="Y1580" s="9">
        <f>+(K1580*12.08+L1580*20.47)*12*30</f>
        <v>35372965.247999996</v>
      </c>
      <c r="Z1580" s="9">
        <f>+(K1580*12.08+L1580*20.47)*12*0.85</f>
        <v>1002234.01536</v>
      </c>
      <c r="AA1580" s="12">
        <f t="shared" si="374"/>
        <v>4723494.4613600001</v>
      </c>
      <c r="AB1580" s="117">
        <f>+R1580+Z1580</f>
        <v>5725728.4767199997</v>
      </c>
      <c r="AC1580" s="9">
        <v>3721260.446</v>
      </c>
      <c r="AD1580" s="28">
        <f>+'Прил 2 оконч'!E1580-'Приложение №1'!N1580</f>
        <v>0</v>
      </c>
      <c r="AE1580" s="1">
        <f>+(Q1580*12.08+R1580*20.47)*12*30</f>
        <v>34808375384.654114</v>
      </c>
      <c r="AF1580" s="1">
        <f>+(Q1580*12.08+R1580*20.47)*12*0.85</f>
        <v>986237302.56519997</v>
      </c>
    </row>
    <row r="1581" spans="1:32" ht="15" customHeight="1" x14ac:dyDescent="0.25">
      <c r="A1581" s="5">
        <f t="shared" ref="A1581:B1581" si="390">A1580+1</f>
        <v>1553</v>
      </c>
      <c r="B1581" s="23">
        <f t="shared" si="390"/>
        <v>298</v>
      </c>
      <c r="C1581" s="3" t="s">
        <v>59</v>
      </c>
      <c r="D1581" s="3" t="s">
        <v>1227</v>
      </c>
      <c r="E1581" s="6">
        <v>1992</v>
      </c>
      <c r="F1581" s="6">
        <v>2013</v>
      </c>
      <c r="G1581" s="6" t="s">
        <v>50</v>
      </c>
      <c r="H1581" s="6">
        <v>9</v>
      </c>
      <c r="I1581" s="6">
        <v>1</v>
      </c>
      <c r="J1581" s="29">
        <v>2277.4</v>
      </c>
      <c r="K1581" s="29">
        <v>2014.4</v>
      </c>
      <c r="L1581" s="29">
        <v>0</v>
      </c>
      <c r="M1581" s="7">
        <v>98</v>
      </c>
      <c r="N1581" s="1">
        <f t="shared" si="372"/>
        <v>9135122.7100000009</v>
      </c>
      <c r="O1581" s="29"/>
      <c r="P1581" s="1">
        <v>2937188.2700000005</v>
      </c>
      <c r="Q1581" s="1"/>
      <c r="R1581" s="1">
        <v>1151728.4203999999</v>
      </c>
      <c r="S1581" s="1">
        <v>5046206.0196000002</v>
      </c>
      <c r="T1581" s="29"/>
      <c r="U1581" s="1">
        <f t="shared" si="370"/>
        <v>4534.910002978555</v>
      </c>
      <c r="V1581" s="1">
        <f t="shared" si="370"/>
        <v>4534.910002978555</v>
      </c>
      <c r="W1581" s="8">
        <v>2021</v>
      </c>
      <c r="X1581" s="107"/>
      <c r="Y1581" s="9">
        <f>+(K1581*12.08+L1581*20.47)*12*30</f>
        <v>8760222.7200000007</v>
      </c>
      <c r="Z1581" s="9">
        <f>+(K1581*12.08+L1581*20.47)*12*0.85</f>
        <v>248206.31039999999</v>
      </c>
      <c r="AA1581" s="12">
        <f t="shared" si="374"/>
        <v>1151728.4203999999</v>
      </c>
      <c r="AC1581" s="9">
        <v>903522.11</v>
      </c>
      <c r="AD1581" s="28">
        <f>+'Прил 2 оконч'!E1581-'Приложение №1'!N1581</f>
        <v>0</v>
      </c>
      <c r="AE1581" s="1">
        <f>+(Q1581*12.08+R1581*20.47)*12*30</f>
        <v>8487317075.6116781</v>
      </c>
      <c r="AF1581" s="1">
        <f>+(Q1581*12.08+R1581*20.47)*12*0.85</f>
        <v>240473983.80899754</v>
      </c>
    </row>
    <row r="1582" spans="1:32" ht="15" customHeight="1" x14ac:dyDescent="0.25">
      <c r="A1582" s="5">
        <f t="shared" ref="A1582:B1582" si="391">A1581+1</f>
        <v>1554</v>
      </c>
      <c r="B1582" s="23">
        <f t="shared" si="391"/>
        <v>299</v>
      </c>
      <c r="C1582" s="3" t="s">
        <v>59</v>
      </c>
      <c r="D1582" s="3" t="s">
        <v>1228</v>
      </c>
      <c r="E1582" s="6">
        <v>1992</v>
      </c>
      <c r="F1582" s="6">
        <v>2015</v>
      </c>
      <c r="G1582" s="6" t="s">
        <v>50</v>
      </c>
      <c r="H1582" s="6">
        <v>9</v>
      </c>
      <c r="I1582" s="6">
        <v>1</v>
      </c>
      <c r="J1582" s="29">
        <v>2197.1999999999998</v>
      </c>
      <c r="K1582" s="29">
        <v>1934.5</v>
      </c>
      <c r="L1582" s="29">
        <v>0</v>
      </c>
      <c r="M1582" s="7">
        <v>70</v>
      </c>
      <c r="N1582" s="1">
        <f t="shared" si="372"/>
        <v>8772783.4000000022</v>
      </c>
      <c r="O1582" s="29"/>
      <c r="P1582" s="1">
        <v>2820686.4100000029</v>
      </c>
      <c r="Q1582" s="1"/>
      <c r="R1582" s="1">
        <v>1099891.182</v>
      </c>
      <c r="S1582" s="1">
        <v>4852205.8079999993</v>
      </c>
      <c r="T1582" s="29"/>
      <c r="U1582" s="1">
        <f t="shared" si="370"/>
        <v>4534.9100025846483</v>
      </c>
      <c r="V1582" s="1">
        <f t="shared" si="370"/>
        <v>4534.9100025846483</v>
      </c>
      <c r="W1582" s="8">
        <v>2021</v>
      </c>
      <c r="X1582" s="107"/>
      <c r="Y1582" s="9">
        <f>+(K1582*12.08+L1582*20.47)*12*30</f>
        <v>8412753.5999999996</v>
      </c>
      <c r="Z1582" s="9">
        <f>+(K1582*12.08+L1582*20.47)*12*0.85</f>
        <v>238361.35199999998</v>
      </c>
      <c r="AA1582" s="12">
        <f t="shared" si="374"/>
        <v>1099891.182</v>
      </c>
      <c r="AC1582" s="9">
        <v>861529.83</v>
      </c>
      <c r="AD1582" s="28">
        <f>+'Прил 2 оконч'!E1582-'Приложение №1'!N1582</f>
        <v>0</v>
      </c>
      <c r="AE1582" s="1">
        <f>+(Q1582*12.08+R1582*20.47)*12*30</f>
        <v>8105318098.3944016</v>
      </c>
      <c r="AF1582" s="1">
        <f>+(Q1582*12.08+R1582*20.47)*12*0.85</f>
        <v>229650679.45450804</v>
      </c>
    </row>
    <row r="1583" spans="1:32" ht="15" customHeight="1" x14ac:dyDescent="0.25">
      <c r="A1583" s="5">
        <f t="shared" ref="A1583:B1583" si="392">A1582+1</f>
        <v>1555</v>
      </c>
      <c r="B1583" s="23">
        <f t="shared" si="392"/>
        <v>300</v>
      </c>
      <c r="C1583" s="3" t="s">
        <v>59</v>
      </c>
      <c r="D1583" s="3" t="s">
        <v>1229</v>
      </c>
      <c r="E1583" s="6">
        <v>1991</v>
      </c>
      <c r="F1583" s="6">
        <v>2012</v>
      </c>
      <c r="G1583" s="6" t="s">
        <v>50</v>
      </c>
      <c r="H1583" s="6">
        <v>9</v>
      </c>
      <c r="I1583" s="6">
        <v>1</v>
      </c>
      <c r="J1583" s="29">
        <v>2282.58</v>
      </c>
      <c r="K1583" s="29">
        <v>1974.08</v>
      </c>
      <c r="L1583" s="29">
        <v>54.5</v>
      </c>
      <c r="M1583" s="7">
        <v>71</v>
      </c>
      <c r="N1583" s="1">
        <f t="shared" si="372"/>
        <v>11449528.669999998</v>
      </c>
      <c r="O1583" s="29"/>
      <c r="P1583" s="1">
        <v>4486777.7899999991</v>
      </c>
      <c r="Q1583" s="1"/>
      <c r="R1583" s="1">
        <v>983406.26228000002</v>
      </c>
      <c r="S1583" s="1">
        <v>5979344.6177199986</v>
      </c>
      <c r="T1583" s="29"/>
      <c r="U1583" s="1">
        <f t="shared" si="370"/>
        <v>5644.1100030563248</v>
      </c>
      <c r="V1583" s="1">
        <f t="shared" si="370"/>
        <v>5644.1100030563248</v>
      </c>
      <c r="W1583" s="8">
        <v>2021</v>
      </c>
      <c r="X1583" s="107"/>
      <c r="Y1583" s="9">
        <f>+(K1583*12.08+L1583*20.47)*12*30</f>
        <v>8986500.5039999988</v>
      </c>
      <c r="Z1583" s="9">
        <f>+(K1583*12.08+L1583*20.47)*12*0.85</f>
        <v>254617.51427999997</v>
      </c>
      <c r="AA1583" s="12">
        <f t="shared" si="374"/>
        <v>983406.26228000002</v>
      </c>
      <c r="AC1583" s="9">
        <v>728788.74800000002</v>
      </c>
      <c r="AD1583" s="28">
        <f>+'Прил 2 оконч'!E1583-'Приложение №1'!N1583</f>
        <v>0</v>
      </c>
      <c r="AE1583" s="1">
        <f>+(Q1583*12.08+R1583*20.47)*12*30</f>
        <v>7246917427.9937763</v>
      </c>
      <c r="AF1583" s="1">
        <f>+(Q1583*12.08+R1583*20.47)*12*0.85</f>
        <v>205329327.12649032</v>
      </c>
    </row>
    <row r="1584" spans="1:32" ht="15" customHeight="1" x14ac:dyDescent="0.25">
      <c r="A1584" s="5">
        <f t="shared" ref="A1584:B1584" si="393">A1583+1</f>
        <v>1556</v>
      </c>
      <c r="B1584" s="23">
        <f t="shared" si="393"/>
        <v>301</v>
      </c>
      <c r="C1584" s="3" t="s">
        <v>59</v>
      </c>
      <c r="D1584" s="3" t="s">
        <v>1230</v>
      </c>
      <c r="E1584" s="6">
        <v>1993</v>
      </c>
      <c r="F1584" s="6">
        <v>2016</v>
      </c>
      <c r="G1584" s="6" t="s">
        <v>50</v>
      </c>
      <c r="H1584" s="6">
        <v>9</v>
      </c>
      <c r="I1584" s="6">
        <v>1</v>
      </c>
      <c r="J1584" s="29">
        <v>2834.5</v>
      </c>
      <c r="K1584" s="29">
        <v>2498.9</v>
      </c>
      <c r="L1584" s="29">
        <v>0</v>
      </c>
      <c r="M1584" s="7">
        <v>147</v>
      </c>
      <c r="N1584" s="1">
        <f t="shared" si="372"/>
        <v>3200641.1</v>
      </c>
      <c r="O1584" s="29"/>
      <c r="P1584" s="1">
        <v>974157.44</v>
      </c>
      <c r="Q1584" s="1"/>
      <c r="R1584" s="1">
        <v>760770.41240000003</v>
      </c>
      <c r="S1584" s="1">
        <v>1465713.2476000001</v>
      </c>
      <c r="T1584" s="29"/>
      <c r="U1584" s="1">
        <f t="shared" si="370"/>
        <v>1280.8200008003521</v>
      </c>
      <c r="V1584" s="1">
        <f t="shared" si="370"/>
        <v>1280.8200008003521</v>
      </c>
      <c r="W1584" s="8">
        <v>2021</v>
      </c>
      <c r="X1584" s="107"/>
      <c r="Y1584" s="9">
        <f>+(K1584*12.08+L1584*20.47)*12*30</f>
        <v>10867216.32</v>
      </c>
      <c r="Z1584" s="9">
        <f>+(K1584*12.08+L1584*20.47)*12*0.85</f>
        <v>307904.46239999996</v>
      </c>
      <c r="AA1584" s="12">
        <f t="shared" si="374"/>
        <v>760770.41240000003</v>
      </c>
      <c r="AC1584" s="9">
        <v>452865.95</v>
      </c>
      <c r="AD1584" s="28">
        <f>+'Прил 2 оконч'!E1584-'Приложение №1'!N1584</f>
        <v>0</v>
      </c>
      <c r="AE1584" s="1">
        <f>+(Q1584*12.08+R1584*20.47)*12*30</f>
        <v>5606269323.0580797</v>
      </c>
      <c r="AF1584" s="1">
        <f>+(Q1584*12.08+R1584*20.47)*12*0.85</f>
        <v>158844297.48664558</v>
      </c>
    </row>
    <row r="1585" spans="1:32" ht="15" customHeight="1" x14ac:dyDescent="0.25">
      <c r="A1585" s="5">
        <f t="shared" ref="A1585:B1585" si="394">A1584+1</f>
        <v>1557</v>
      </c>
      <c r="B1585" s="23">
        <f t="shared" si="394"/>
        <v>302</v>
      </c>
      <c r="C1585" s="3" t="s">
        <v>265</v>
      </c>
      <c r="D1585" s="3" t="s">
        <v>1231</v>
      </c>
      <c r="E1585" s="6">
        <v>1974</v>
      </c>
      <c r="F1585" s="6">
        <v>1974</v>
      </c>
      <c r="G1585" s="6" t="s">
        <v>50</v>
      </c>
      <c r="H1585" s="6">
        <v>5</v>
      </c>
      <c r="I1585" s="6">
        <v>7</v>
      </c>
      <c r="J1585" s="29">
        <v>8947.2000000000007</v>
      </c>
      <c r="K1585" s="29">
        <v>7717.5</v>
      </c>
      <c r="L1585" s="29">
        <v>71.5</v>
      </c>
      <c r="M1585" s="7">
        <v>431</v>
      </c>
      <c r="N1585" s="1">
        <f t="shared" si="372"/>
        <v>47588920.639999993</v>
      </c>
      <c r="O1585" s="29"/>
      <c r="P1585" s="1">
        <v>35086569.919999994</v>
      </c>
      <c r="Q1585" s="1"/>
      <c r="R1585" s="1">
        <v>3232378.7779999999</v>
      </c>
      <c r="S1585" s="1">
        <v>9269971.9420000017</v>
      </c>
      <c r="T1585" s="1"/>
      <c r="U1585" s="1">
        <f t="shared" si="370"/>
        <v>6109.7599999999993</v>
      </c>
      <c r="V1585" s="1">
        <f t="shared" si="370"/>
        <v>6109.7599999999993</v>
      </c>
      <c r="W1585" s="8">
        <v>2021</v>
      </c>
      <c r="X1585" s="107"/>
      <c r="Y1585" s="116">
        <f>+(K1585*9.1+L1585*18.19)*12*30</f>
        <v>25750740.600000001</v>
      </c>
      <c r="Z1585" s="116">
        <f>+(K1585*9.1+L1585*18.19)*12*0.85</f>
        <v>729604.31700000004</v>
      </c>
      <c r="AA1585" s="12">
        <f t="shared" si="374"/>
        <v>3232378.7779999999</v>
      </c>
      <c r="AC1585" s="9">
        <v>2502774.4610000001</v>
      </c>
      <c r="AD1585" s="28">
        <f>+'Прил 2 оконч'!E1585-'Приложение №1'!N1585</f>
        <v>0</v>
      </c>
      <c r="AE1585" s="1">
        <f>+(Q1585*9.1+R1585*18.19)*12*30</f>
        <v>21166909189.855202</v>
      </c>
      <c r="AF1585" s="1">
        <f>+(Q1585*9.1+R1585*18.19)*12*0.85</f>
        <v>599729093.71256411</v>
      </c>
    </row>
    <row r="1586" spans="1:32" ht="15" customHeight="1" x14ac:dyDescent="0.25">
      <c r="A1586" s="5">
        <f t="shared" ref="A1586:B1586" si="395">A1585+1</f>
        <v>1558</v>
      </c>
      <c r="B1586" s="23">
        <f t="shared" si="395"/>
        <v>303</v>
      </c>
      <c r="C1586" s="3" t="s">
        <v>265</v>
      </c>
      <c r="D1586" s="3" t="s">
        <v>1232</v>
      </c>
      <c r="E1586" s="6">
        <v>1974</v>
      </c>
      <c r="F1586" s="6">
        <v>1974</v>
      </c>
      <c r="G1586" s="6" t="s">
        <v>65</v>
      </c>
      <c r="H1586" s="6">
        <v>2</v>
      </c>
      <c r="I1586" s="6">
        <v>3</v>
      </c>
      <c r="J1586" s="29">
        <v>557.20000000000005</v>
      </c>
      <c r="K1586" s="29">
        <v>492.5</v>
      </c>
      <c r="L1586" s="29">
        <v>0</v>
      </c>
      <c r="M1586" s="7">
        <v>38</v>
      </c>
      <c r="N1586" s="1">
        <f t="shared" si="372"/>
        <v>2749701.38</v>
      </c>
      <c r="O1586" s="29"/>
      <c r="P1586" s="1">
        <v>2200928.77</v>
      </c>
      <c r="Q1586" s="1"/>
      <c r="R1586" s="1">
        <v>167577.61000000002</v>
      </c>
      <c r="S1586" s="1">
        <v>381195</v>
      </c>
      <c r="T1586" s="29"/>
      <c r="U1586" s="1">
        <f t="shared" si="370"/>
        <v>5583.1500101522843</v>
      </c>
      <c r="V1586" s="1">
        <f t="shared" si="370"/>
        <v>5583.1500101522843</v>
      </c>
      <c r="W1586" s="8">
        <v>2021</v>
      </c>
      <c r="X1586" s="107"/>
      <c r="Y1586" s="9">
        <f t="shared" ref="Y1586:Y1591" si="396">+(K1586*6.45+L1586*17.73)*12*10</f>
        <v>381195</v>
      </c>
      <c r="Z1586" s="9">
        <f t="shared" ref="Z1586:Z1591" si="397">+(K1586*6.45+L1586*17.73)*12*0.85</f>
        <v>32401.575000000001</v>
      </c>
      <c r="AA1586" s="12">
        <f t="shared" si="374"/>
        <v>167577.61000000002</v>
      </c>
      <c r="AB1586" s="117">
        <f t="shared" ref="AB1586:AB1599" si="398">+R1586+Z1586</f>
        <v>199979.18500000003</v>
      </c>
      <c r="AC1586" s="9">
        <v>135176.035</v>
      </c>
      <c r="AD1586" s="28">
        <f>+'Прил 2 оконч'!E1586-'Приложение №1'!N1586</f>
        <v>0</v>
      </c>
      <c r="AE1586" s="1">
        <f t="shared" ref="AE1586:AE1591" si="399">+(Q1586*6.45+R1586*17.73)*12*10</f>
        <v>356538123.03600007</v>
      </c>
      <c r="AF1586" s="1">
        <f t="shared" ref="AF1586:AF1591" si="400">+(Q1586*6.45+R1586*17.73)*12*0.85</f>
        <v>30305740.458060004</v>
      </c>
    </row>
    <row r="1587" spans="1:32" ht="15" customHeight="1" x14ac:dyDescent="0.25">
      <c r="A1587" s="5">
        <f t="shared" ref="A1587:B1587" si="401">A1586+1</f>
        <v>1559</v>
      </c>
      <c r="B1587" s="23">
        <f t="shared" si="401"/>
        <v>304</v>
      </c>
      <c r="C1587" s="3" t="s">
        <v>265</v>
      </c>
      <c r="D1587" s="3" t="s">
        <v>1233</v>
      </c>
      <c r="E1587" s="6">
        <v>1974</v>
      </c>
      <c r="F1587" s="6">
        <v>1974</v>
      </c>
      <c r="G1587" s="6" t="s">
        <v>65</v>
      </c>
      <c r="H1587" s="6">
        <v>2</v>
      </c>
      <c r="I1587" s="6">
        <v>3</v>
      </c>
      <c r="J1587" s="29">
        <v>564</v>
      </c>
      <c r="K1587" s="29">
        <v>489.4</v>
      </c>
      <c r="L1587" s="29">
        <v>0</v>
      </c>
      <c r="M1587" s="7">
        <v>22</v>
      </c>
      <c r="N1587" s="1">
        <f t="shared" si="372"/>
        <v>2732393.61</v>
      </c>
      <c r="O1587" s="29"/>
      <c r="P1587" s="1">
        <v>2208496.6771999998</v>
      </c>
      <c r="Q1587" s="1"/>
      <c r="R1587" s="1">
        <v>145101.3328</v>
      </c>
      <c r="S1587" s="1">
        <v>378795.6</v>
      </c>
      <c r="T1587" s="29"/>
      <c r="U1587" s="1">
        <f t="shared" si="370"/>
        <v>5583.15</v>
      </c>
      <c r="V1587" s="1">
        <f t="shared" si="370"/>
        <v>5583.15</v>
      </c>
      <c r="W1587" s="8">
        <v>2021</v>
      </c>
      <c r="X1587" s="107"/>
      <c r="Y1587" s="9">
        <f t="shared" si="396"/>
        <v>378795.6</v>
      </c>
      <c r="Z1587" s="9">
        <f t="shared" si="397"/>
        <v>32197.625999999997</v>
      </c>
      <c r="AA1587" s="12">
        <f t="shared" si="374"/>
        <v>145101.3328</v>
      </c>
      <c r="AB1587" s="117">
        <f t="shared" si="398"/>
        <v>177298.95879999999</v>
      </c>
      <c r="AC1587" s="9">
        <v>112903.7068</v>
      </c>
      <c r="AD1587" s="28">
        <f>+'Прил 2 оконч'!E1587-'Приложение №1'!N1587</f>
        <v>0</v>
      </c>
      <c r="AE1587" s="1">
        <f t="shared" si="399"/>
        <v>308717595.66528004</v>
      </c>
      <c r="AF1587" s="1">
        <f t="shared" si="400"/>
        <v>26240995.631548803</v>
      </c>
    </row>
    <row r="1588" spans="1:32" ht="15" customHeight="1" x14ac:dyDescent="0.25">
      <c r="A1588" s="5">
        <f t="shared" ref="A1588:B1588" si="402">A1587+1</f>
        <v>1560</v>
      </c>
      <c r="B1588" s="23">
        <f t="shared" si="402"/>
        <v>305</v>
      </c>
      <c r="C1588" s="3" t="s">
        <v>988</v>
      </c>
      <c r="D1588" s="3" t="s">
        <v>990</v>
      </c>
      <c r="E1588" s="6">
        <v>1985</v>
      </c>
      <c r="F1588" s="6">
        <v>1985</v>
      </c>
      <c r="G1588" s="6" t="s">
        <v>65</v>
      </c>
      <c r="H1588" s="6">
        <v>2</v>
      </c>
      <c r="I1588" s="6">
        <v>3</v>
      </c>
      <c r="J1588" s="29">
        <v>833.4</v>
      </c>
      <c r="K1588" s="29">
        <v>741.3</v>
      </c>
      <c r="L1588" s="29">
        <v>0</v>
      </c>
      <c r="M1588" s="7">
        <v>30</v>
      </c>
      <c r="N1588" s="1">
        <f t="shared" si="372"/>
        <v>4781644.45</v>
      </c>
      <c r="O1588" s="29"/>
      <c r="P1588" s="1">
        <v>4706921.4113999996</v>
      </c>
      <c r="Q1588" s="1"/>
      <c r="R1588" s="1"/>
      <c r="S1588" s="1">
        <v>74723.038600000204</v>
      </c>
      <c r="T1588" s="29"/>
      <c r="U1588" s="1">
        <f t="shared" si="370"/>
        <v>6450.3499932550931</v>
      </c>
      <c r="V1588" s="1">
        <f t="shared" si="370"/>
        <v>6450.3499932550931</v>
      </c>
      <c r="W1588" s="8">
        <v>2021</v>
      </c>
      <c r="X1588" s="107"/>
      <c r="Y1588" s="9">
        <f t="shared" si="396"/>
        <v>573766.20000000007</v>
      </c>
      <c r="Z1588" s="9">
        <f t="shared" si="397"/>
        <v>48770.127</v>
      </c>
      <c r="AA1588" s="12">
        <f>+AC1588+Z1588-R1185</f>
        <v>-88717.422999999981</v>
      </c>
      <c r="AB1588" s="117">
        <f t="shared" si="398"/>
        <v>48770.127</v>
      </c>
      <c r="AC1588" s="9">
        <v>42418.668600000005</v>
      </c>
      <c r="AD1588" s="28">
        <f>+'Прил 2 оконч'!E1588-'Приложение №1'!N1588</f>
        <v>0</v>
      </c>
      <c r="AE1588" s="1">
        <f t="shared" si="399"/>
        <v>0</v>
      </c>
      <c r="AF1588" s="1">
        <f t="shared" si="400"/>
        <v>0</v>
      </c>
    </row>
    <row r="1589" spans="1:32" ht="15" customHeight="1" x14ac:dyDescent="0.25">
      <c r="A1589" s="5">
        <f t="shared" ref="A1589:B1589" si="403">A1588+1</f>
        <v>1561</v>
      </c>
      <c r="B1589" s="23">
        <f t="shared" si="403"/>
        <v>306</v>
      </c>
      <c r="C1589" s="3" t="s">
        <v>988</v>
      </c>
      <c r="D1589" s="3" t="s">
        <v>991</v>
      </c>
      <c r="E1589" s="6">
        <v>1989</v>
      </c>
      <c r="F1589" s="6">
        <v>1989</v>
      </c>
      <c r="G1589" s="6" t="s">
        <v>65</v>
      </c>
      <c r="H1589" s="6">
        <v>2</v>
      </c>
      <c r="I1589" s="6">
        <v>3</v>
      </c>
      <c r="J1589" s="29">
        <v>801.3</v>
      </c>
      <c r="K1589" s="29">
        <v>722.7</v>
      </c>
      <c r="L1589" s="29">
        <v>0</v>
      </c>
      <c r="M1589" s="7">
        <v>28</v>
      </c>
      <c r="N1589" s="1">
        <f t="shared" si="372"/>
        <v>4661667.95</v>
      </c>
      <c r="O1589" s="29"/>
      <c r="P1589" s="1">
        <v>4588819.7905999999</v>
      </c>
      <c r="Q1589" s="1"/>
      <c r="R1589" s="1"/>
      <c r="S1589" s="1">
        <v>72848.159399999829</v>
      </c>
      <c r="T1589" s="29"/>
      <c r="U1589" s="1">
        <f t="shared" si="370"/>
        <v>6450.3500069185002</v>
      </c>
      <c r="V1589" s="1">
        <f t="shared" si="370"/>
        <v>6450.3500069185002</v>
      </c>
      <c r="W1589" s="8">
        <v>2021</v>
      </c>
      <c r="X1589" s="107"/>
      <c r="Y1589" s="9">
        <f t="shared" si="396"/>
        <v>559369.80000000005</v>
      </c>
      <c r="Z1589" s="9">
        <f t="shared" si="397"/>
        <v>47546.433000000005</v>
      </c>
      <c r="AA1589" s="12">
        <f>+AC1589+Z1589-R1186</f>
        <v>-120316.07699999999</v>
      </c>
      <c r="AB1589" s="117">
        <f t="shared" si="398"/>
        <v>47546.433000000005</v>
      </c>
      <c r="AC1589" s="9">
        <v>41354.339400000004</v>
      </c>
      <c r="AD1589" s="28">
        <f>+'Прил 2 оконч'!E1589-'Приложение №1'!N1589</f>
        <v>0</v>
      </c>
      <c r="AE1589" s="1">
        <f t="shared" si="399"/>
        <v>0</v>
      </c>
      <c r="AF1589" s="1">
        <f t="shared" si="400"/>
        <v>0</v>
      </c>
    </row>
    <row r="1590" spans="1:32" ht="15" customHeight="1" x14ac:dyDescent="0.25">
      <c r="A1590" s="5">
        <f t="shared" ref="A1590:B1590" si="404">A1589+1</f>
        <v>1562</v>
      </c>
      <c r="B1590" s="23">
        <f t="shared" si="404"/>
        <v>307</v>
      </c>
      <c r="C1590" s="3" t="s">
        <v>988</v>
      </c>
      <c r="D1590" s="3" t="s">
        <v>1234</v>
      </c>
      <c r="E1590" s="6">
        <v>1989</v>
      </c>
      <c r="F1590" s="6">
        <v>1989</v>
      </c>
      <c r="G1590" s="6" t="s">
        <v>65</v>
      </c>
      <c r="H1590" s="6">
        <v>2</v>
      </c>
      <c r="I1590" s="6">
        <v>3</v>
      </c>
      <c r="J1590" s="29">
        <v>841.6</v>
      </c>
      <c r="K1590" s="29">
        <v>750.4</v>
      </c>
      <c r="L1590" s="29">
        <v>0</v>
      </c>
      <c r="M1590" s="7">
        <v>37</v>
      </c>
      <c r="N1590" s="1">
        <f t="shared" si="372"/>
        <v>4840342.6499999994</v>
      </c>
      <c r="O1590" s="29"/>
      <c r="P1590" s="1">
        <v>4013912.9151999997</v>
      </c>
      <c r="Q1590" s="1"/>
      <c r="R1590" s="1">
        <v>245620.1348</v>
      </c>
      <c r="S1590" s="1">
        <v>580809.6</v>
      </c>
      <c r="T1590" s="29"/>
      <c r="U1590" s="1">
        <f t="shared" si="370"/>
        <v>6450.3500133262251</v>
      </c>
      <c r="V1590" s="1">
        <f t="shared" si="370"/>
        <v>6450.3500133262251</v>
      </c>
      <c r="W1590" s="8">
        <v>2021</v>
      </c>
      <c r="X1590" s="107"/>
      <c r="Y1590" s="9">
        <f t="shared" si="396"/>
        <v>580809.6</v>
      </c>
      <c r="Z1590" s="9">
        <f t="shared" si="397"/>
        <v>49368.815999999999</v>
      </c>
      <c r="AA1590" s="12">
        <f>+AC1590+Z1590</f>
        <v>245620.1348</v>
      </c>
      <c r="AB1590" s="117">
        <f t="shared" si="398"/>
        <v>294988.95079999999</v>
      </c>
      <c r="AC1590" s="9">
        <v>196251.31880000001</v>
      </c>
      <c r="AD1590" s="28">
        <f>+'Прил 2 оконч'!E1590-'Приложение №1'!N1590</f>
        <v>0</v>
      </c>
      <c r="AE1590" s="1">
        <f t="shared" si="399"/>
        <v>522581398.80048007</v>
      </c>
      <c r="AF1590" s="1">
        <f t="shared" si="400"/>
        <v>44419418.898040801</v>
      </c>
    </row>
    <row r="1591" spans="1:32" ht="15" customHeight="1" x14ac:dyDescent="0.25">
      <c r="A1591" s="5">
        <f t="shared" ref="A1591:B1596" si="405">A1590+1</f>
        <v>1563</v>
      </c>
      <c r="B1591" s="23">
        <f t="shared" si="405"/>
        <v>308</v>
      </c>
      <c r="C1591" s="3" t="s">
        <v>988</v>
      </c>
      <c r="D1591" s="3" t="s">
        <v>1235</v>
      </c>
      <c r="E1591" s="6">
        <v>1988</v>
      </c>
      <c r="F1591" s="6">
        <v>1988</v>
      </c>
      <c r="G1591" s="6" t="s">
        <v>65</v>
      </c>
      <c r="H1591" s="6">
        <v>2</v>
      </c>
      <c r="I1591" s="6">
        <v>3</v>
      </c>
      <c r="J1591" s="29">
        <v>803.8</v>
      </c>
      <c r="K1591" s="29">
        <v>717.1</v>
      </c>
      <c r="L1591" s="29">
        <v>0</v>
      </c>
      <c r="M1591" s="7">
        <v>41</v>
      </c>
      <c r="N1591" s="1">
        <f t="shared" si="372"/>
        <v>8629222.839999998</v>
      </c>
      <c r="O1591" s="29"/>
      <c r="P1591" s="1">
        <v>7823846.2447999977</v>
      </c>
      <c r="Q1591" s="1"/>
      <c r="R1591" s="1">
        <v>250341.19519999999</v>
      </c>
      <c r="S1591" s="1">
        <v>555035.4</v>
      </c>
      <c r="T1591" s="29"/>
      <c r="U1591" s="1">
        <f t="shared" si="370"/>
        <v>12033.49998605494</v>
      </c>
      <c r="V1591" s="1">
        <f t="shared" si="370"/>
        <v>12033.49998605494</v>
      </c>
      <c r="W1591" s="8">
        <v>2021</v>
      </c>
      <c r="X1591" s="107"/>
      <c r="Y1591" s="9">
        <f t="shared" si="396"/>
        <v>555035.4</v>
      </c>
      <c r="Z1591" s="9">
        <f t="shared" si="397"/>
        <v>47178.008999999998</v>
      </c>
      <c r="AA1591" s="12">
        <f>+AC1591+Z1591</f>
        <v>250341.19519999999</v>
      </c>
      <c r="AB1591" s="117">
        <f t="shared" si="398"/>
        <v>297519.20419999998</v>
      </c>
      <c r="AC1591" s="9">
        <v>203163.1862</v>
      </c>
      <c r="AD1591" s="28">
        <f>+'Прил 2 оконч'!E1591-'Приложение №1'!N1591</f>
        <v>0</v>
      </c>
      <c r="AE1591" s="1">
        <f t="shared" si="399"/>
        <v>532625926.90752</v>
      </c>
      <c r="AF1591" s="1">
        <f t="shared" si="400"/>
        <v>45273203.7871392</v>
      </c>
    </row>
    <row r="1592" spans="1:32" ht="15" customHeight="1" x14ac:dyDescent="0.25">
      <c r="A1592" s="5">
        <f t="shared" si="405"/>
        <v>1564</v>
      </c>
      <c r="B1592" s="23">
        <f t="shared" si="405"/>
        <v>309</v>
      </c>
      <c r="C1592" s="3" t="s">
        <v>270</v>
      </c>
      <c r="D1592" s="3" t="s">
        <v>993</v>
      </c>
      <c r="E1592" s="6">
        <v>1985</v>
      </c>
      <c r="F1592" s="6">
        <v>1985</v>
      </c>
      <c r="G1592" s="6" t="s">
        <v>50</v>
      </c>
      <c r="H1592" s="6">
        <v>5</v>
      </c>
      <c r="I1592" s="6">
        <v>4</v>
      </c>
      <c r="J1592" s="29">
        <v>4711.8</v>
      </c>
      <c r="K1592" s="29">
        <v>4215</v>
      </c>
      <c r="L1592" s="29">
        <v>87.3</v>
      </c>
      <c r="M1592" s="7">
        <v>166</v>
      </c>
      <c r="N1592" s="1">
        <f t="shared" si="372"/>
        <v>19423335.669999994</v>
      </c>
      <c r="O1592" s="29"/>
      <c r="P1592" s="1">
        <v>10281460.552799994</v>
      </c>
      <c r="Q1592" s="1"/>
      <c r="R1592" s="1"/>
      <c r="S1592" s="1">
        <v>9141875.1172000002</v>
      </c>
      <c r="T1592" s="1"/>
      <c r="U1592" s="1">
        <f t="shared" si="370"/>
        <v>4514.6399995351312</v>
      </c>
      <c r="V1592" s="1">
        <f t="shared" si="370"/>
        <v>4514.6399995351312</v>
      </c>
      <c r="W1592" s="8">
        <v>2021</v>
      </c>
      <c r="X1592" s="107"/>
      <c r="Y1592" s="116">
        <f>+(K1592*9.1+L1592*18.19)*12*30</f>
        <v>14380015.32</v>
      </c>
      <c r="Z1592" s="116">
        <f>+(K1592*9.1+L1592*18.19)*12*0.85</f>
        <v>407433.76740000001</v>
      </c>
      <c r="AA1592" s="12">
        <f>+AC1592+Z1592-R1188</f>
        <v>-906011.33260000008</v>
      </c>
      <c r="AB1592" s="117">
        <f t="shared" si="398"/>
        <v>407433.76740000001</v>
      </c>
      <c r="AC1592" s="9">
        <v>354161.70720000006</v>
      </c>
      <c r="AD1592" s="28">
        <f>+'Прил 2 оконч'!E1592-'Приложение №1'!N1592</f>
        <v>0</v>
      </c>
      <c r="AE1592" s="1">
        <f>+(Q1592*9.1+R1592*18.19)*12*30</f>
        <v>0</v>
      </c>
      <c r="AF1592" s="1">
        <f>+(Q1592*9.1+R1592*18.19)*12*0.85</f>
        <v>0</v>
      </c>
    </row>
    <row r="1593" spans="1:32" ht="15" customHeight="1" x14ac:dyDescent="0.25">
      <c r="A1593" s="5">
        <f t="shared" si="405"/>
        <v>1565</v>
      </c>
      <c r="B1593" s="23">
        <f t="shared" si="405"/>
        <v>310</v>
      </c>
      <c r="C1593" s="3" t="s">
        <v>270</v>
      </c>
      <c r="D1593" s="3" t="s">
        <v>1005</v>
      </c>
      <c r="E1593" s="6">
        <v>1987</v>
      </c>
      <c r="F1593" s="6">
        <v>1987</v>
      </c>
      <c r="G1593" s="6" t="s">
        <v>50</v>
      </c>
      <c r="H1593" s="6">
        <v>5</v>
      </c>
      <c r="I1593" s="6">
        <v>4</v>
      </c>
      <c r="J1593" s="29">
        <v>4692.8999999999996</v>
      </c>
      <c r="K1593" s="29">
        <v>4285.1000000000004</v>
      </c>
      <c r="L1593" s="29">
        <v>0</v>
      </c>
      <c r="M1593" s="7">
        <v>199</v>
      </c>
      <c r="N1593" s="1">
        <f t="shared" si="372"/>
        <v>19345683.869999997</v>
      </c>
      <c r="O1593" s="29"/>
      <c r="P1593" s="1">
        <v>10547828.741799995</v>
      </c>
      <c r="Q1593" s="1"/>
      <c r="R1593" s="1"/>
      <c r="S1593" s="1">
        <v>8797855.128200002</v>
      </c>
      <c r="T1593" s="1"/>
      <c r="U1593" s="1">
        <f t="shared" si="370"/>
        <v>4514.6400014001993</v>
      </c>
      <c r="V1593" s="1">
        <f t="shared" si="370"/>
        <v>4514.6400014001993</v>
      </c>
      <c r="W1593" s="8">
        <v>2021</v>
      </c>
      <c r="X1593" s="107"/>
      <c r="Y1593" s="116">
        <f>+(K1593*9.1+L1593*18.19)*12*30</f>
        <v>14037987.600000001</v>
      </c>
      <c r="Z1593" s="116">
        <f>+(K1593*9.1+L1593*18.19)*12*0.85</f>
        <v>397742.98200000002</v>
      </c>
      <c r="AA1593" s="12">
        <f>+AC1593+Z1593-R1205</f>
        <v>-894532.89799999981</v>
      </c>
      <c r="AB1593" s="117">
        <f t="shared" si="398"/>
        <v>397742.98200000002</v>
      </c>
      <c r="AC1593" s="9">
        <v>345730.43820000003</v>
      </c>
      <c r="AD1593" s="28">
        <f>+'Прил 2 оконч'!E1593-'Приложение №1'!N1593</f>
        <v>0</v>
      </c>
      <c r="AE1593" s="1">
        <f>+(Q1593*9.1+R1593*18.19)*12*30</f>
        <v>0</v>
      </c>
      <c r="AF1593" s="1">
        <f>+(Q1593*9.1+R1593*18.19)*12*0.85</f>
        <v>0</v>
      </c>
    </row>
    <row r="1594" spans="1:32" ht="15" customHeight="1" x14ac:dyDescent="0.25">
      <c r="A1594" s="5">
        <f t="shared" si="405"/>
        <v>1566</v>
      </c>
      <c r="B1594" s="23">
        <f t="shared" si="405"/>
        <v>311</v>
      </c>
      <c r="C1594" s="3" t="s">
        <v>270</v>
      </c>
      <c r="D1594" s="3" t="s">
        <v>1006</v>
      </c>
      <c r="E1594" s="6">
        <v>1986</v>
      </c>
      <c r="F1594" s="6">
        <v>1986</v>
      </c>
      <c r="G1594" s="6" t="s">
        <v>50</v>
      </c>
      <c r="H1594" s="6">
        <v>5</v>
      </c>
      <c r="I1594" s="6">
        <v>4</v>
      </c>
      <c r="J1594" s="29">
        <v>4691.8999999999996</v>
      </c>
      <c r="K1594" s="29">
        <v>4285.1000000000004</v>
      </c>
      <c r="L1594" s="29">
        <v>37.200000000000003</v>
      </c>
      <c r="M1594" s="7">
        <v>195</v>
      </c>
      <c r="N1594" s="1">
        <f t="shared" si="372"/>
        <v>19513628.469999999</v>
      </c>
      <c r="O1594" s="29"/>
      <c r="P1594" s="1">
        <v>10618788.610999998</v>
      </c>
      <c r="Q1594" s="1"/>
      <c r="R1594" s="1"/>
      <c r="S1594" s="1">
        <v>8894839.8590000011</v>
      </c>
      <c r="T1594" s="1"/>
      <c r="U1594" s="1">
        <f t="shared" si="370"/>
        <v>4514.6399995372831</v>
      </c>
      <c r="V1594" s="1">
        <f t="shared" si="370"/>
        <v>4514.6399995372831</v>
      </c>
      <c r="W1594" s="8">
        <v>2021</v>
      </c>
      <c r="X1594" s="107"/>
      <c r="Y1594" s="116">
        <f>+(K1594*9.1+L1594*18.19)*12*30</f>
        <v>14281588.08</v>
      </c>
      <c r="Z1594" s="116">
        <f>+(K1594*9.1+L1594*18.19)*12*0.85</f>
        <v>404644.99559999997</v>
      </c>
      <c r="AA1594" s="12">
        <f>+AC1594+Z1594-R1206</f>
        <v>-794723.20439999993</v>
      </c>
      <c r="AB1594" s="117">
        <f t="shared" si="398"/>
        <v>404644.99559999997</v>
      </c>
      <c r="AC1594" s="9">
        <v>351733.179</v>
      </c>
      <c r="AD1594" s="28">
        <f>+'Прил 2 оконч'!E1594-'Приложение №1'!N1594</f>
        <v>0</v>
      </c>
      <c r="AE1594" s="1">
        <f>+(Q1594*9.1+R1594*18.19)*12*30</f>
        <v>0</v>
      </c>
      <c r="AF1594" s="1">
        <f>+(Q1594*9.1+R1594*18.19)*12*0.85</f>
        <v>0</v>
      </c>
    </row>
    <row r="1595" spans="1:32" ht="15" customHeight="1" x14ac:dyDescent="0.25">
      <c r="A1595" s="5">
        <f t="shared" si="405"/>
        <v>1567</v>
      </c>
      <c r="B1595" s="23">
        <f t="shared" si="405"/>
        <v>312</v>
      </c>
      <c r="C1595" s="3" t="s">
        <v>277</v>
      </c>
      <c r="D1595" s="3" t="s">
        <v>1236</v>
      </c>
      <c r="E1595" s="6">
        <v>1989</v>
      </c>
      <c r="F1595" s="6">
        <v>1989</v>
      </c>
      <c r="G1595" s="6" t="s">
        <v>65</v>
      </c>
      <c r="H1595" s="6">
        <v>2</v>
      </c>
      <c r="I1595" s="6">
        <v>3</v>
      </c>
      <c r="J1595" s="29">
        <v>1160.5999999999999</v>
      </c>
      <c r="K1595" s="29">
        <v>1068.7</v>
      </c>
      <c r="L1595" s="29">
        <v>0</v>
      </c>
      <c r="M1595" s="7">
        <v>30</v>
      </c>
      <c r="N1595" s="1">
        <f t="shared" si="372"/>
        <v>9697618.9199999999</v>
      </c>
      <c r="O1595" s="29"/>
      <c r="P1595" s="1">
        <v>8572556.1455999985</v>
      </c>
      <c r="Q1595" s="1"/>
      <c r="R1595" s="1">
        <v>297888.97440000001</v>
      </c>
      <c r="S1595" s="1">
        <v>827173.8</v>
      </c>
      <c r="T1595" s="29"/>
      <c r="U1595" s="1">
        <f t="shared" si="370"/>
        <v>9074.2200056142974</v>
      </c>
      <c r="V1595" s="1">
        <f t="shared" si="370"/>
        <v>9074.2200056142974</v>
      </c>
      <c r="W1595" s="8">
        <v>2021</v>
      </c>
      <c r="X1595" s="107"/>
      <c r="Y1595" s="9">
        <f>+(K1595*6.45+L1595*17.73)*12*10</f>
        <v>827173.8</v>
      </c>
      <c r="Z1595" s="9">
        <f>+(K1595*6.45+L1595*17.73)*12*0.85</f>
        <v>70309.773000000001</v>
      </c>
      <c r="AA1595" s="12">
        <f t="shared" ref="AA1595:AA1605" si="406">+AC1595+Z1595</f>
        <v>297888.97440000001</v>
      </c>
      <c r="AB1595" s="117">
        <f t="shared" si="398"/>
        <v>368198.74739999999</v>
      </c>
      <c r="AC1595" s="9">
        <v>227579.20139999999</v>
      </c>
      <c r="AD1595" s="28">
        <f>+'Прил 2 оконч'!E1595-'Приложение №1'!N1595</f>
        <v>0</v>
      </c>
      <c r="AE1595" s="1">
        <f>+(Q1595*6.45+R1595*17.73)*12*10</f>
        <v>633788581.93344009</v>
      </c>
      <c r="AF1595" s="1">
        <f>+(Q1595*6.45+R1595*17.73)*12*0.85</f>
        <v>53872029.464342408</v>
      </c>
    </row>
    <row r="1596" spans="1:32" ht="15" customHeight="1" x14ac:dyDescent="0.25">
      <c r="A1596" s="5">
        <f t="shared" si="405"/>
        <v>1568</v>
      </c>
      <c r="B1596" s="23">
        <f t="shared" si="405"/>
        <v>313</v>
      </c>
      <c r="C1596" s="3" t="s">
        <v>277</v>
      </c>
      <c r="D1596" s="3" t="s">
        <v>1237</v>
      </c>
      <c r="E1596" s="6">
        <v>1985</v>
      </c>
      <c r="F1596" s="6">
        <v>1985</v>
      </c>
      <c r="G1596" s="6" t="s">
        <v>65</v>
      </c>
      <c r="H1596" s="6">
        <v>2</v>
      </c>
      <c r="I1596" s="6">
        <v>2</v>
      </c>
      <c r="J1596" s="29">
        <v>1319.5</v>
      </c>
      <c r="K1596" s="29">
        <v>1126.8</v>
      </c>
      <c r="L1596" s="29">
        <v>0</v>
      </c>
      <c r="M1596" s="7">
        <v>35</v>
      </c>
      <c r="N1596" s="1">
        <f t="shared" si="372"/>
        <v>10224831.1</v>
      </c>
      <c r="O1596" s="29"/>
      <c r="P1596" s="1">
        <v>9034111.7484000009</v>
      </c>
      <c r="Q1596" s="1"/>
      <c r="R1596" s="1">
        <v>318576.15159999998</v>
      </c>
      <c r="S1596" s="1">
        <v>872143.2</v>
      </c>
      <c r="T1596" s="29"/>
      <c r="U1596" s="1">
        <f t="shared" si="370"/>
        <v>9074.2200035498754</v>
      </c>
      <c r="V1596" s="1">
        <f t="shared" si="370"/>
        <v>9074.2200035498754</v>
      </c>
      <c r="W1596" s="8">
        <v>2021</v>
      </c>
      <c r="X1596" s="107"/>
      <c r="Y1596" s="9">
        <f>+(K1596*6.45+L1596*17.73)*12*10</f>
        <v>872143.2</v>
      </c>
      <c r="Z1596" s="9">
        <f>+(K1596*6.45+L1596*17.73)*12*0.85</f>
        <v>74132.171999999991</v>
      </c>
      <c r="AA1596" s="12">
        <f t="shared" si="406"/>
        <v>318576.15159999998</v>
      </c>
      <c r="AB1596" s="117">
        <f t="shared" si="398"/>
        <v>392708.3236</v>
      </c>
      <c r="AC1596" s="9">
        <v>244443.97960000002</v>
      </c>
      <c r="AD1596" s="28">
        <f>+'Прил 2 оконч'!E1596-'Приложение №1'!N1596</f>
        <v>0</v>
      </c>
      <c r="AE1596" s="1">
        <f>+(Q1596*6.45+R1596*17.73)*12*10</f>
        <v>677802620.14415991</v>
      </c>
      <c r="AF1596" s="1">
        <f>+(Q1596*6.45+R1596*17.73)*12*0.85</f>
        <v>57613222.712253593</v>
      </c>
    </row>
    <row r="1597" spans="1:32" ht="15" customHeight="1" x14ac:dyDescent="0.25">
      <c r="A1597" s="5">
        <f t="shared" ref="A1597:A1614" si="407">A1596+1</f>
        <v>1569</v>
      </c>
      <c r="B1597" s="23">
        <f t="shared" ref="B1597:B1614" si="408">B1596+1</f>
        <v>314</v>
      </c>
      <c r="C1597" s="3" t="s">
        <v>277</v>
      </c>
      <c r="D1597" s="3" t="s">
        <v>1238</v>
      </c>
      <c r="E1597" s="6">
        <v>1989</v>
      </c>
      <c r="F1597" s="6">
        <v>1989</v>
      </c>
      <c r="G1597" s="6" t="s">
        <v>65</v>
      </c>
      <c r="H1597" s="6">
        <v>2</v>
      </c>
      <c r="I1597" s="6">
        <v>3</v>
      </c>
      <c r="J1597" s="29">
        <v>857</v>
      </c>
      <c r="K1597" s="29">
        <v>747.5</v>
      </c>
      <c r="L1597" s="29">
        <v>0</v>
      </c>
      <c r="M1597" s="7">
        <v>20</v>
      </c>
      <c r="N1597" s="1">
        <f t="shared" si="372"/>
        <v>6782979.46</v>
      </c>
      <c r="O1597" s="29"/>
      <c r="P1597" s="1">
        <v>5980204.2800000003</v>
      </c>
      <c r="Q1597" s="1"/>
      <c r="R1597" s="1">
        <v>224210.18</v>
      </c>
      <c r="S1597" s="1">
        <v>578565</v>
      </c>
      <c r="T1597" s="29"/>
      <c r="U1597" s="1">
        <f t="shared" si="370"/>
        <v>9074.2200133779261</v>
      </c>
      <c r="V1597" s="1">
        <f t="shared" si="370"/>
        <v>9074.2200133779261</v>
      </c>
      <c r="W1597" s="8">
        <v>2021</v>
      </c>
      <c r="X1597" s="107"/>
      <c r="Y1597" s="9">
        <f>+(K1597*6.45+L1597*17.73)*12*10</f>
        <v>578565</v>
      </c>
      <c r="Z1597" s="9">
        <f>+(K1597*6.45+L1597*17.73)*12*0.85</f>
        <v>49178.025000000001</v>
      </c>
      <c r="AA1597" s="12">
        <f t="shared" si="406"/>
        <v>224210.18</v>
      </c>
      <c r="AB1597" s="117">
        <f t="shared" si="398"/>
        <v>273388.20500000002</v>
      </c>
      <c r="AC1597" s="9">
        <v>175032.155</v>
      </c>
      <c r="AD1597" s="28">
        <f>+'Прил 2 оконч'!E1597-'Приложение №1'!N1597</f>
        <v>0</v>
      </c>
      <c r="AE1597" s="1">
        <f>+(Q1597*6.45+R1597*17.73)*12*10</f>
        <v>477029578.96800005</v>
      </c>
      <c r="AF1597" s="1">
        <f>+(Q1597*6.45+R1597*17.73)*12*0.85</f>
        <v>40547514.212280005</v>
      </c>
    </row>
    <row r="1598" spans="1:32" ht="15" customHeight="1" x14ac:dyDescent="0.25">
      <c r="A1598" s="5">
        <f t="shared" si="407"/>
        <v>1570</v>
      </c>
      <c r="B1598" s="23">
        <f t="shared" si="408"/>
        <v>315</v>
      </c>
      <c r="C1598" s="3" t="s">
        <v>277</v>
      </c>
      <c r="D1598" s="3" t="s">
        <v>280</v>
      </c>
      <c r="E1598" s="6">
        <v>1964</v>
      </c>
      <c r="F1598" s="6">
        <v>2004</v>
      </c>
      <c r="G1598" s="6" t="s">
        <v>65</v>
      </c>
      <c r="H1598" s="6">
        <v>2</v>
      </c>
      <c r="I1598" s="6">
        <v>3</v>
      </c>
      <c r="J1598" s="29">
        <v>539.5</v>
      </c>
      <c r="K1598" s="29">
        <v>478.1</v>
      </c>
      <c r="L1598" s="29">
        <v>0</v>
      </c>
      <c r="M1598" s="7">
        <v>24</v>
      </c>
      <c r="N1598" s="1">
        <f t="shared" si="372"/>
        <v>2880370.82</v>
      </c>
      <c r="O1598" s="29"/>
      <c r="P1598" s="1">
        <v>2451509.3827999998</v>
      </c>
      <c r="Q1598" s="1"/>
      <c r="R1598" s="1">
        <v>58812.037200000006</v>
      </c>
      <c r="S1598" s="1">
        <v>370049.4</v>
      </c>
      <c r="T1598" s="29"/>
      <c r="U1598" s="1">
        <f t="shared" si="370"/>
        <v>6024.6199958167745</v>
      </c>
      <c r="V1598" s="1">
        <f t="shared" si="370"/>
        <v>6024.6199958167745</v>
      </c>
      <c r="W1598" s="8">
        <v>2021</v>
      </c>
      <c r="X1598" s="107"/>
      <c r="Y1598" s="9">
        <f>+(K1598*6.45+L1598*17.73)*12*10</f>
        <v>370049.4</v>
      </c>
      <c r="Z1598" s="9">
        <f>+(K1598*6.45+L1598*17.73)*12*0.85</f>
        <v>31454.199000000001</v>
      </c>
      <c r="AA1598" s="12">
        <f t="shared" si="406"/>
        <v>58812.037200000006</v>
      </c>
      <c r="AB1598" s="117">
        <f t="shared" si="398"/>
        <v>90266.236200000014</v>
      </c>
      <c r="AC1598" s="9">
        <v>27357.838200000002</v>
      </c>
      <c r="AD1598" s="28">
        <f>+'Прил 2 оконч'!E1598-'Приложение №1'!N1598</f>
        <v>0</v>
      </c>
      <c r="AE1598" s="1">
        <f>+(Q1598*6.45+R1598*17.73)*12*10</f>
        <v>125128490.34672001</v>
      </c>
      <c r="AF1598" s="1">
        <f>+(Q1598*6.45+R1598*17.73)*12*0.85</f>
        <v>10635921.6794712</v>
      </c>
    </row>
    <row r="1599" spans="1:32" ht="15" customHeight="1" x14ac:dyDescent="0.25">
      <c r="A1599" s="5">
        <f t="shared" si="407"/>
        <v>1571</v>
      </c>
      <c r="B1599" s="23">
        <f t="shared" si="408"/>
        <v>316</v>
      </c>
      <c r="C1599" s="3" t="s">
        <v>277</v>
      </c>
      <c r="D1599" s="3" t="s">
        <v>281</v>
      </c>
      <c r="E1599" s="6">
        <v>1968</v>
      </c>
      <c r="F1599" s="6">
        <v>1968</v>
      </c>
      <c r="G1599" s="6" t="s">
        <v>65</v>
      </c>
      <c r="H1599" s="6">
        <v>2</v>
      </c>
      <c r="I1599" s="6">
        <v>2</v>
      </c>
      <c r="J1599" s="29">
        <v>504.2</v>
      </c>
      <c r="K1599" s="29">
        <v>464.4</v>
      </c>
      <c r="L1599" s="29">
        <v>0</v>
      </c>
      <c r="M1599" s="7">
        <v>18</v>
      </c>
      <c r="N1599" s="1">
        <f t="shared" si="372"/>
        <v>2995542.55</v>
      </c>
      <c r="O1599" s="29"/>
      <c r="P1599" s="1">
        <v>2578970.1771999998</v>
      </c>
      <c r="Q1599" s="1"/>
      <c r="R1599" s="1">
        <v>57126.772799999999</v>
      </c>
      <c r="S1599" s="1">
        <v>359445.6</v>
      </c>
      <c r="T1599" s="29"/>
      <c r="U1599" s="1">
        <f t="shared" si="370"/>
        <v>6450.3500215331605</v>
      </c>
      <c r="V1599" s="1">
        <f t="shared" si="370"/>
        <v>6450.3500215331605</v>
      </c>
      <c r="W1599" s="8">
        <v>2021</v>
      </c>
      <c r="X1599" s="107"/>
      <c r="Y1599" s="9">
        <f>+(K1599*6.45+L1599*17.73)*12*10</f>
        <v>359445.6</v>
      </c>
      <c r="Z1599" s="9">
        <f>+(K1599*6.45+L1599*17.73)*12*0.85</f>
        <v>30552.875999999997</v>
      </c>
      <c r="AA1599" s="12">
        <f t="shared" si="406"/>
        <v>57126.772799999999</v>
      </c>
      <c r="AB1599" s="117">
        <f t="shared" si="398"/>
        <v>87679.648799999995</v>
      </c>
      <c r="AC1599" s="9">
        <v>26573.896800000002</v>
      </c>
      <c r="AD1599" s="28">
        <f>+'Прил 2 оконч'!E1599-'Приложение №1'!N1599</f>
        <v>0</v>
      </c>
      <c r="AE1599" s="1">
        <f>+(Q1599*6.45+R1599*17.73)*12*10</f>
        <v>121542921.80928001</v>
      </c>
      <c r="AF1599" s="1">
        <f>+(Q1599*6.45+R1599*17.73)*12*0.85</f>
        <v>10331148.353788801</v>
      </c>
    </row>
    <row r="1600" spans="1:32" ht="15" customHeight="1" x14ac:dyDescent="0.25">
      <c r="A1600" s="5">
        <f t="shared" si="407"/>
        <v>1572</v>
      </c>
      <c r="B1600" s="23">
        <f t="shared" si="408"/>
        <v>317</v>
      </c>
      <c r="C1600" s="3" t="s">
        <v>277</v>
      </c>
      <c r="D1600" s="3" t="s">
        <v>1239</v>
      </c>
      <c r="E1600" s="6">
        <v>2003</v>
      </c>
      <c r="F1600" s="6">
        <v>2003</v>
      </c>
      <c r="G1600" s="6" t="s">
        <v>50</v>
      </c>
      <c r="H1600" s="6">
        <v>6</v>
      </c>
      <c r="I1600" s="6">
        <v>2</v>
      </c>
      <c r="J1600" s="29">
        <v>4628.5</v>
      </c>
      <c r="K1600" s="29">
        <v>3638.7</v>
      </c>
      <c r="L1600" s="29">
        <v>0</v>
      </c>
      <c r="M1600" s="7">
        <v>142</v>
      </c>
      <c r="N1600" s="1">
        <f t="shared" si="372"/>
        <v>22231583.710000001</v>
      </c>
      <c r="O1600" s="29"/>
      <c r="P1600" s="1">
        <v>16391000.379999999</v>
      </c>
      <c r="Q1600" s="1"/>
      <c r="R1600" s="1">
        <v>1757265.0526000001</v>
      </c>
      <c r="S1600" s="1">
        <v>4083318.2774</v>
      </c>
      <c r="T1600" s="1"/>
      <c r="U1600" s="1">
        <f t="shared" si="370"/>
        <v>6109.7599994503535</v>
      </c>
      <c r="V1600" s="1">
        <f t="shared" si="370"/>
        <v>6109.7599994503535</v>
      </c>
      <c r="W1600" s="8">
        <v>2021</v>
      </c>
      <c r="X1600" s="107"/>
      <c r="Y1600" s="9">
        <f>+(K1600*12.08+L1600*20.47)*12*30</f>
        <v>15823978.560000002</v>
      </c>
      <c r="Z1600" s="9">
        <f>+(K1600*12.08+L1600*20.47)*12*0.85</f>
        <v>448346.05920000002</v>
      </c>
      <c r="AA1600" s="12">
        <f t="shared" si="406"/>
        <v>1757265.0526000001</v>
      </c>
      <c r="AC1600" s="9">
        <v>1308918.9934</v>
      </c>
      <c r="AD1600" s="28">
        <f>+'Прил 2 оконч'!E1600-'Приложение №1'!N1600</f>
        <v>0</v>
      </c>
      <c r="AE1600" s="1">
        <f>+(Q1600*12.08+R1600*20.47)*12*30</f>
        <v>12949637625.619919</v>
      </c>
      <c r="AF1600" s="1">
        <f>+(Q1600*12.08+R1600*20.47)*12*0.85</f>
        <v>366906399.39256436</v>
      </c>
    </row>
    <row r="1601" spans="1:32" ht="15" customHeight="1" x14ac:dyDescent="0.25">
      <c r="A1601" s="5">
        <f t="shared" si="407"/>
        <v>1573</v>
      </c>
      <c r="B1601" s="23">
        <f t="shared" si="408"/>
        <v>318</v>
      </c>
      <c r="C1601" s="3" t="s">
        <v>286</v>
      </c>
      <c r="D1601" s="3" t="s">
        <v>1407</v>
      </c>
      <c r="E1601" s="6">
        <v>1966</v>
      </c>
      <c r="F1601" s="6">
        <v>1966</v>
      </c>
      <c r="G1601" s="6" t="s">
        <v>65</v>
      </c>
      <c r="H1601" s="6">
        <v>2</v>
      </c>
      <c r="I1601" s="6">
        <v>2</v>
      </c>
      <c r="J1601" s="29">
        <v>546.9</v>
      </c>
      <c r="K1601" s="29">
        <v>546.9</v>
      </c>
      <c r="L1601" s="29"/>
      <c r="M1601" s="7">
        <v>12</v>
      </c>
      <c r="N1601" s="1">
        <f t="shared" si="372"/>
        <v>8257555.1269785594</v>
      </c>
      <c r="O1601" s="21"/>
      <c r="P1601" s="1">
        <f>+'Прил 2 оконч'!E1601-'Приложение №1'!S1601-'Приложение №1'!R1601-'Приложение №1'!Q1601</f>
        <v>8202427.6051785592</v>
      </c>
      <c r="Q1601" s="1"/>
      <c r="R1601" s="1"/>
      <c r="S1601" s="1">
        <f>+K1601*6.45*12*10-S832</f>
        <v>55127.521799999929</v>
      </c>
      <c r="T1601" s="1"/>
      <c r="U1601" s="1">
        <f>$N1601/($K1601+$L1601)</f>
        <v>15098.8391424</v>
      </c>
      <c r="V1601" s="1">
        <f>$N1601/($K1601+$L1601)</f>
        <v>15098.8391424</v>
      </c>
      <c r="W1601" s="8">
        <v>2021</v>
      </c>
      <c r="X1601" s="107"/>
      <c r="AD1601" s="28" t="e">
        <f>+'Прил 2 оконч'!#REF!-'Приложение №1'!N1601</f>
        <v>#REF!</v>
      </c>
    </row>
    <row r="1602" spans="1:32" ht="15" customHeight="1" x14ac:dyDescent="0.25">
      <c r="A1602" s="5">
        <f t="shared" si="407"/>
        <v>1574</v>
      </c>
      <c r="B1602" s="23">
        <f t="shared" si="408"/>
        <v>319</v>
      </c>
      <c r="C1602" s="3" t="s">
        <v>286</v>
      </c>
      <c r="D1602" s="3" t="s">
        <v>1408</v>
      </c>
      <c r="E1602" s="6">
        <v>1966</v>
      </c>
      <c r="F1602" s="6">
        <v>1966</v>
      </c>
      <c r="G1602" s="6" t="s">
        <v>65</v>
      </c>
      <c r="H1602" s="6">
        <v>2</v>
      </c>
      <c r="I1602" s="6">
        <v>2</v>
      </c>
      <c r="J1602" s="29">
        <v>560.9</v>
      </c>
      <c r="K1602" s="29">
        <v>560.9</v>
      </c>
      <c r="L1602" s="29"/>
      <c r="M1602" s="7">
        <v>15</v>
      </c>
      <c r="N1602" s="1">
        <f t="shared" si="372"/>
        <v>6510800.0435212795</v>
      </c>
      <c r="O1602" s="21"/>
      <c r="P1602" s="1">
        <f>+'Прил 2 оконч'!E1602-'Приложение №1'!S1602-'Приложение №1'!R1602-'Приложение №1'!Q1602</f>
        <v>6454261.3237212794</v>
      </c>
      <c r="Q1602" s="1"/>
      <c r="R1602" s="1"/>
      <c r="S1602" s="1">
        <f>+K1602*6.45*12*10-S833</f>
        <v>56538.719800000254</v>
      </c>
      <c r="T1602" s="1"/>
      <c r="U1602" s="1">
        <f>$N1602/($K1602+$L1602)</f>
        <v>11607.7732992</v>
      </c>
      <c r="V1602" s="1">
        <f>$N1602/($K1602+$L1602)</f>
        <v>11607.7732992</v>
      </c>
      <c r="W1602" s="8">
        <v>2021</v>
      </c>
      <c r="X1602" s="107"/>
      <c r="AD1602" s="28" t="e">
        <f>+'Прил 2 оконч'!#REF!-'Приложение №1'!N1602</f>
        <v>#REF!</v>
      </c>
    </row>
    <row r="1603" spans="1:32" ht="15" customHeight="1" x14ac:dyDescent="0.25">
      <c r="A1603" s="5">
        <f t="shared" si="407"/>
        <v>1575</v>
      </c>
      <c r="B1603" s="23">
        <f t="shared" si="408"/>
        <v>320</v>
      </c>
      <c r="C1603" s="3" t="s">
        <v>286</v>
      </c>
      <c r="D1603" s="3" t="s">
        <v>1583</v>
      </c>
      <c r="E1603" s="6">
        <v>1976</v>
      </c>
      <c r="F1603" s="6">
        <v>1976</v>
      </c>
      <c r="G1603" s="6" t="s">
        <v>65</v>
      </c>
      <c r="H1603" s="6">
        <v>2</v>
      </c>
      <c r="I1603" s="6">
        <v>2</v>
      </c>
      <c r="J1603" s="29">
        <v>519.79999999999995</v>
      </c>
      <c r="K1603" s="29">
        <v>519.79999999999995</v>
      </c>
      <c r="L1603" s="29"/>
      <c r="M1603" s="7">
        <v>34</v>
      </c>
      <c r="N1603" s="1">
        <f t="shared" si="372"/>
        <v>3352890.9702412803</v>
      </c>
      <c r="O1603" s="21"/>
      <c r="P1603" s="1">
        <f>+'Прил 2 оконч'!E1603-'Приложение №1'!S1603-'Приложение №1'!R1603-'Приложение №1'!Q1603</f>
        <v>2838664.9302412802</v>
      </c>
      <c r="Q1603" s="1"/>
      <c r="R1603" s="1">
        <v>111900.84</v>
      </c>
      <c r="S1603" s="1">
        <f>+K1603*6.45*12*10</f>
        <v>402325.19999999995</v>
      </c>
      <c r="T1603" s="1"/>
      <c r="U1603" s="1">
        <f t="shared" ref="U1603:V1604" si="409">$N1603/($K1603+$L1603)</f>
        <v>6450.3481536000008</v>
      </c>
      <c r="V1603" s="1">
        <f t="shared" si="409"/>
        <v>6450.3481536000008</v>
      </c>
      <c r="W1603" s="8">
        <v>2021</v>
      </c>
      <c r="X1603" s="107"/>
      <c r="AD1603" s="28"/>
    </row>
    <row r="1604" spans="1:32" ht="15" customHeight="1" x14ac:dyDescent="0.25">
      <c r="A1604" s="5">
        <f t="shared" si="407"/>
        <v>1576</v>
      </c>
      <c r="B1604" s="23">
        <f t="shared" si="408"/>
        <v>321</v>
      </c>
      <c r="C1604" s="3" t="s">
        <v>286</v>
      </c>
      <c r="D1604" s="3" t="s">
        <v>1584</v>
      </c>
      <c r="E1604" s="6">
        <v>1976</v>
      </c>
      <c r="F1604" s="6">
        <v>1976</v>
      </c>
      <c r="G1604" s="6" t="s">
        <v>65</v>
      </c>
      <c r="H1604" s="6">
        <v>2</v>
      </c>
      <c r="I1604" s="6">
        <v>2</v>
      </c>
      <c r="J1604" s="29">
        <v>780.3</v>
      </c>
      <c r="K1604" s="29">
        <v>780.3</v>
      </c>
      <c r="L1604" s="29"/>
      <c r="M1604" s="7">
        <v>33</v>
      </c>
      <c r="N1604" s="1">
        <f t="shared" si="372"/>
        <v>5033206.6642540786</v>
      </c>
      <c r="O1604" s="21"/>
      <c r="P1604" s="1">
        <f>+'Прил 2 оконч'!E1604-'Приложение №1'!S1604-'Приложение №1'!R1604-'Приложение №1'!Q1604</f>
        <v>4273622.8442540783</v>
      </c>
      <c r="Q1604" s="1"/>
      <c r="R1604" s="1">
        <v>155631.62</v>
      </c>
      <c r="S1604" s="1">
        <f>+K1604*6.45*12*10</f>
        <v>603952.19999999995</v>
      </c>
      <c r="T1604" s="1"/>
      <c r="U1604" s="1">
        <f t="shared" si="409"/>
        <v>6450.348153599999</v>
      </c>
      <c r="V1604" s="1">
        <f t="shared" si="409"/>
        <v>6450.348153599999</v>
      </c>
      <c r="W1604" s="8">
        <v>2021</v>
      </c>
      <c r="X1604" s="107"/>
      <c r="AD1604" s="28"/>
    </row>
    <row r="1605" spans="1:32" ht="15" customHeight="1" x14ac:dyDescent="0.25">
      <c r="A1605" s="5">
        <f t="shared" si="407"/>
        <v>1577</v>
      </c>
      <c r="B1605" s="23">
        <f t="shared" si="408"/>
        <v>322</v>
      </c>
      <c r="C1605" s="3" t="s">
        <v>286</v>
      </c>
      <c r="D1605" s="3" t="s">
        <v>287</v>
      </c>
      <c r="E1605" s="6">
        <v>1972</v>
      </c>
      <c r="F1605" s="6">
        <v>2015</v>
      </c>
      <c r="G1605" s="6" t="s">
        <v>65</v>
      </c>
      <c r="H1605" s="6">
        <v>2</v>
      </c>
      <c r="I1605" s="6">
        <v>3</v>
      </c>
      <c r="J1605" s="29">
        <v>509.2</v>
      </c>
      <c r="K1605" s="29">
        <v>509.2</v>
      </c>
      <c r="L1605" s="29">
        <v>0</v>
      </c>
      <c r="M1605" s="7">
        <v>28</v>
      </c>
      <c r="N1605" s="1">
        <f t="shared" si="372"/>
        <v>3657629.4299999992</v>
      </c>
      <c r="O1605" s="29"/>
      <c r="P1605" s="1">
        <v>3624129.1619999991</v>
      </c>
      <c r="Q1605" s="1"/>
      <c r="R1605" s="1">
        <v>33500.268000000004</v>
      </c>
      <c r="S1605" s="1"/>
      <c r="T1605" s="29"/>
      <c r="U1605" s="1">
        <f t="shared" si="370"/>
        <v>7183.0900039277285</v>
      </c>
      <c r="V1605" s="1">
        <f t="shared" si="370"/>
        <v>7183.0900039277285</v>
      </c>
      <c r="W1605" s="8">
        <v>2021</v>
      </c>
      <c r="X1605" s="107"/>
      <c r="Y1605" s="9">
        <f t="shared" ref="Y1605:Y1634" si="410">+(K1605*6.45+L1605*17.73)*12*10</f>
        <v>394120.80000000005</v>
      </c>
      <c r="Z1605" s="9">
        <f t="shared" ref="Z1605:Z1634" si="411">+(K1605*6.45+L1605*17.73)*12*0.85</f>
        <v>33500.268000000004</v>
      </c>
      <c r="AA1605" s="12">
        <f t="shared" si="406"/>
        <v>33500.268000000004</v>
      </c>
      <c r="AB1605" s="117">
        <f t="shared" ref="AB1605:AB1634" si="412">+R1605+Z1605</f>
        <v>67000.536000000007</v>
      </c>
      <c r="AC1605" s="9">
        <v>0</v>
      </c>
      <c r="AD1605" s="28">
        <f>+'Прил 2 оконч'!E1605-'Приложение №1'!N1605</f>
        <v>0</v>
      </c>
      <c r="AE1605" s="1">
        <f t="shared" ref="AE1605:AE1634" si="413">+(Q1605*6.45+R1605*17.73)*12*10</f>
        <v>71275170.196800008</v>
      </c>
      <c r="AF1605" s="1">
        <f t="shared" ref="AF1605:AF1634" si="414">+(Q1605*6.45+R1605*17.73)*12*0.85</f>
        <v>6058389.4667280009</v>
      </c>
    </row>
    <row r="1606" spans="1:32" ht="15" customHeight="1" x14ac:dyDescent="0.25">
      <c r="A1606" s="5">
        <f t="shared" si="407"/>
        <v>1578</v>
      </c>
      <c r="B1606" s="23">
        <f t="shared" si="408"/>
        <v>323</v>
      </c>
      <c r="C1606" s="3" t="s">
        <v>286</v>
      </c>
      <c r="D1606" s="3" t="s">
        <v>1393</v>
      </c>
      <c r="E1606" s="6">
        <v>1965</v>
      </c>
      <c r="F1606" s="6">
        <v>1965</v>
      </c>
      <c r="G1606" s="6" t="s">
        <v>65</v>
      </c>
      <c r="H1606" s="6">
        <v>2</v>
      </c>
      <c r="I1606" s="6">
        <v>2</v>
      </c>
      <c r="J1606" s="29">
        <v>377.2</v>
      </c>
      <c r="K1606" s="29">
        <v>377.2</v>
      </c>
      <c r="L1606" s="29"/>
      <c r="M1606" s="7">
        <v>14</v>
      </c>
      <c r="N1606" s="1">
        <f t="shared" si="372"/>
        <v>4981948.21</v>
      </c>
      <c r="O1606" s="21"/>
      <c r="P1606" s="1">
        <v>4903690.6503999997</v>
      </c>
      <c r="Q1606" s="1"/>
      <c r="R1606" s="1">
        <v>40235.801200000002</v>
      </c>
      <c r="S1606" s="1">
        <v>38021.758400000224</v>
      </c>
      <c r="T1606" s="1"/>
      <c r="U1606" s="1">
        <f t="shared" si="370"/>
        <v>13207.709994697774</v>
      </c>
      <c r="V1606" s="1">
        <f t="shared" si="370"/>
        <v>13207.709994697774</v>
      </c>
      <c r="W1606" s="8">
        <v>2021</v>
      </c>
      <c r="X1606" s="107"/>
      <c r="Y1606" s="9">
        <f t="shared" si="410"/>
        <v>291952.8</v>
      </c>
      <c r="Z1606" s="9">
        <f t="shared" si="411"/>
        <v>24815.987999999998</v>
      </c>
      <c r="AA1606" s="12">
        <f>+AC1606+Z1606-R818</f>
        <v>40235.801200000002</v>
      </c>
      <c r="AB1606" s="117">
        <f t="shared" si="412"/>
        <v>65051.789199999999</v>
      </c>
      <c r="AC1606" s="9">
        <v>37477.751600000003</v>
      </c>
      <c r="AD1606" s="28">
        <f>+'Прил 2 оконч'!E1606-'Приложение №1'!N1606</f>
        <v>0</v>
      </c>
      <c r="AE1606" s="1">
        <f t="shared" si="413"/>
        <v>85605690.63312</v>
      </c>
      <c r="AF1606" s="1">
        <f t="shared" si="414"/>
        <v>7276483.7038151994</v>
      </c>
    </row>
    <row r="1607" spans="1:32" ht="15" customHeight="1" x14ac:dyDescent="0.25">
      <c r="A1607" s="5">
        <f t="shared" si="407"/>
        <v>1579</v>
      </c>
      <c r="B1607" s="23">
        <f t="shared" si="408"/>
        <v>324</v>
      </c>
      <c r="C1607" s="3" t="s">
        <v>286</v>
      </c>
      <c r="D1607" s="3" t="s">
        <v>1394</v>
      </c>
      <c r="E1607" s="6">
        <v>1968</v>
      </c>
      <c r="F1607" s="6">
        <v>1968</v>
      </c>
      <c r="G1607" s="6" t="s">
        <v>65</v>
      </c>
      <c r="H1607" s="6">
        <v>2</v>
      </c>
      <c r="I1607" s="6">
        <v>2</v>
      </c>
      <c r="J1607" s="29">
        <v>370.5</v>
      </c>
      <c r="K1607" s="29">
        <v>370.5</v>
      </c>
      <c r="L1607" s="29"/>
      <c r="M1607" s="7">
        <v>24</v>
      </c>
      <c r="N1607" s="1">
        <f t="shared" si="372"/>
        <v>4893456.5600000005</v>
      </c>
      <c r="O1607" s="21"/>
      <c r="P1607" s="1">
        <v>4792464.0159999998</v>
      </c>
      <c r="Q1607" s="1"/>
      <c r="R1607" s="1">
        <v>63646.142999999996</v>
      </c>
      <c r="S1607" s="1">
        <v>37346.401000000071</v>
      </c>
      <c r="T1607" s="1"/>
      <c r="U1607" s="1">
        <f t="shared" si="370"/>
        <v>13207.710013495278</v>
      </c>
      <c r="V1607" s="1">
        <f t="shared" si="370"/>
        <v>13207.710013495278</v>
      </c>
      <c r="W1607" s="8">
        <v>2021</v>
      </c>
      <c r="X1607" s="107"/>
      <c r="Y1607" s="9">
        <f t="shared" si="410"/>
        <v>286767</v>
      </c>
      <c r="Z1607" s="9">
        <f t="shared" si="411"/>
        <v>24375.194999999996</v>
      </c>
      <c r="AA1607" s="12">
        <f>+AC1607+Z1607-R819</f>
        <v>63646.142999999996</v>
      </c>
      <c r="AB1607" s="117">
        <f t="shared" si="412"/>
        <v>88021.337999999989</v>
      </c>
      <c r="AC1607" s="9">
        <v>61102.009000000005</v>
      </c>
      <c r="AD1607" s="28">
        <f>+'Прил 2 оконч'!E1607-'Приложение №1'!N1607</f>
        <v>0</v>
      </c>
      <c r="AE1607" s="1">
        <f t="shared" si="413"/>
        <v>135413533.8468</v>
      </c>
      <c r="AF1607" s="1">
        <f t="shared" si="414"/>
        <v>11510150.376977999</v>
      </c>
    </row>
    <row r="1608" spans="1:32" ht="15" customHeight="1" x14ac:dyDescent="0.25">
      <c r="A1608" s="5">
        <f t="shared" si="407"/>
        <v>1580</v>
      </c>
      <c r="B1608" s="23">
        <f t="shared" si="408"/>
        <v>325</v>
      </c>
      <c r="C1608" s="3" t="s">
        <v>286</v>
      </c>
      <c r="D1608" s="3" t="s">
        <v>1395</v>
      </c>
      <c r="E1608" s="6">
        <v>1971</v>
      </c>
      <c r="F1608" s="6">
        <v>1971</v>
      </c>
      <c r="G1608" s="6" t="s">
        <v>65</v>
      </c>
      <c r="H1608" s="6">
        <v>2</v>
      </c>
      <c r="I1608" s="6">
        <v>2</v>
      </c>
      <c r="J1608" s="29">
        <v>327.7</v>
      </c>
      <c r="K1608" s="29">
        <v>327.7</v>
      </c>
      <c r="L1608" s="29"/>
      <c r="M1608" s="7">
        <v>20</v>
      </c>
      <c r="N1608" s="1">
        <f t="shared" si="372"/>
        <v>3803866.2300000004</v>
      </c>
      <c r="O1608" s="21"/>
      <c r="P1608" s="1">
        <v>3722985.7864000006</v>
      </c>
      <c r="Q1608" s="1"/>
      <c r="R1608" s="1">
        <v>47848.284199999995</v>
      </c>
      <c r="S1608" s="1">
        <v>33032.1593999998</v>
      </c>
      <c r="T1608" s="1"/>
      <c r="U1608" s="1">
        <f t="shared" si="370"/>
        <v>11607.770003051573</v>
      </c>
      <c r="V1608" s="1">
        <f t="shared" si="370"/>
        <v>11607.770003051573</v>
      </c>
      <c r="W1608" s="8">
        <v>2021</v>
      </c>
      <c r="X1608" s="107"/>
      <c r="Y1608" s="9">
        <f t="shared" si="410"/>
        <v>253639.8</v>
      </c>
      <c r="Z1608" s="9">
        <f t="shared" si="411"/>
        <v>21559.382999999998</v>
      </c>
      <c r="AA1608" s="12">
        <f>+AC1608+Z1608-R820</f>
        <v>47848.284199999995</v>
      </c>
      <c r="AB1608" s="117">
        <f t="shared" si="412"/>
        <v>69407.667199999996</v>
      </c>
      <c r="AC1608" s="9">
        <v>45454.460599999999</v>
      </c>
      <c r="AD1608" s="28">
        <f>+'Прил 2 оконч'!E1608-'Приложение №1'!N1608</f>
        <v>0</v>
      </c>
      <c r="AE1608" s="1">
        <f t="shared" si="413"/>
        <v>101802009.46392</v>
      </c>
      <c r="AF1608" s="1">
        <f t="shared" si="414"/>
        <v>8653170.8044331986</v>
      </c>
    </row>
    <row r="1609" spans="1:32" ht="15" customHeight="1" x14ac:dyDescent="0.25">
      <c r="A1609" s="5">
        <f t="shared" si="407"/>
        <v>1581</v>
      </c>
      <c r="B1609" s="23">
        <f t="shared" si="408"/>
        <v>326</v>
      </c>
      <c r="C1609" s="3" t="s">
        <v>286</v>
      </c>
      <c r="D1609" s="3" t="s">
        <v>1396</v>
      </c>
      <c r="E1609" s="6">
        <v>1964</v>
      </c>
      <c r="F1609" s="6">
        <v>1964</v>
      </c>
      <c r="G1609" s="6" t="s">
        <v>65</v>
      </c>
      <c r="H1609" s="6">
        <v>2</v>
      </c>
      <c r="I1609" s="6">
        <v>3</v>
      </c>
      <c r="J1609" s="29">
        <v>544.4</v>
      </c>
      <c r="K1609" s="29">
        <v>544.4</v>
      </c>
      <c r="L1609" s="29"/>
      <c r="M1609" s="7">
        <v>40</v>
      </c>
      <c r="N1609" s="1">
        <f t="shared" si="372"/>
        <v>8219808.4999999991</v>
      </c>
      <c r="O1609" s="21"/>
      <c r="P1609" s="1">
        <v>8122173.3707999988</v>
      </c>
      <c r="Q1609" s="1"/>
      <c r="R1609" s="1">
        <v>42759.612399999998</v>
      </c>
      <c r="S1609" s="1">
        <v>54875.516800000274</v>
      </c>
      <c r="T1609" s="1"/>
      <c r="U1609" s="1">
        <f t="shared" si="370"/>
        <v>15098.840007347537</v>
      </c>
      <c r="V1609" s="1">
        <f t="shared" si="370"/>
        <v>15098.840007347537</v>
      </c>
      <c r="W1609" s="8">
        <v>2021</v>
      </c>
      <c r="X1609" s="107"/>
      <c r="Y1609" s="9">
        <f t="shared" si="410"/>
        <v>421365.6</v>
      </c>
      <c r="Z1609" s="9">
        <f t="shared" si="411"/>
        <v>35816.075999999994</v>
      </c>
      <c r="AA1609" s="12">
        <f>+AC1609+Z1609-R821</f>
        <v>42759.612399999998</v>
      </c>
      <c r="AB1609" s="117">
        <f t="shared" si="412"/>
        <v>78575.688399999985</v>
      </c>
      <c r="AC1609" s="9">
        <v>38718.863200000007</v>
      </c>
      <c r="AD1609" s="28">
        <f>+'Прил 2 оконч'!E1609-'Приложение №1'!N1609</f>
        <v>0</v>
      </c>
      <c r="AE1609" s="1">
        <f t="shared" si="413"/>
        <v>90975351.342239991</v>
      </c>
      <c r="AF1609" s="1">
        <f t="shared" si="414"/>
        <v>7732904.8640903989</v>
      </c>
    </row>
    <row r="1610" spans="1:32" ht="15" customHeight="1" x14ac:dyDescent="0.25">
      <c r="A1610" s="5">
        <f t="shared" si="407"/>
        <v>1582</v>
      </c>
      <c r="B1610" s="23">
        <f t="shared" si="408"/>
        <v>327</v>
      </c>
      <c r="C1610" s="3" t="s">
        <v>286</v>
      </c>
      <c r="D1610" s="3" t="s">
        <v>1397</v>
      </c>
      <c r="E1610" s="6">
        <v>1963</v>
      </c>
      <c r="F1610" s="6">
        <v>1963</v>
      </c>
      <c r="G1610" s="6" t="s">
        <v>65</v>
      </c>
      <c r="H1610" s="6">
        <v>2</v>
      </c>
      <c r="I1610" s="6">
        <v>2</v>
      </c>
      <c r="J1610" s="29">
        <v>380.2</v>
      </c>
      <c r="K1610" s="29">
        <v>380.2</v>
      </c>
      <c r="L1610" s="29"/>
      <c r="M1610" s="7">
        <v>17</v>
      </c>
      <c r="N1610" s="1">
        <f t="shared" si="372"/>
        <v>5740578.96</v>
      </c>
      <c r="O1610" s="21"/>
      <c r="P1610" s="1">
        <v>5650122.2863999996</v>
      </c>
      <c r="Q1610" s="1"/>
      <c r="R1610" s="1">
        <v>52132.5092</v>
      </c>
      <c r="S1610" s="1">
        <v>38324.164399999805</v>
      </c>
      <c r="T1610" s="1"/>
      <c r="U1610" s="1">
        <f t="shared" si="370"/>
        <v>15098.839978958444</v>
      </c>
      <c r="V1610" s="1">
        <f t="shared" si="370"/>
        <v>15098.839978958444</v>
      </c>
      <c r="W1610" s="8">
        <v>2021</v>
      </c>
      <c r="X1610" s="107"/>
      <c r="Y1610" s="9">
        <f t="shared" si="410"/>
        <v>294274.8</v>
      </c>
      <c r="Z1610" s="9">
        <f t="shared" si="411"/>
        <v>25013.358</v>
      </c>
      <c r="AA1610" s="12">
        <f>+AC1610+Z1610-R822</f>
        <v>52132.5092</v>
      </c>
      <c r="AB1610" s="117">
        <f t="shared" si="412"/>
        <v>77145.867200000008</v>
      </c>
      <c r="AC1610" s="9">
        <v>49107.205600000001</v>
      </c>
      <c r="AD1610" s="28">
        <f>+'Прил 2 оконч'!E1610-'Приложение №1'!N1610</f>
        <v>0</v>
      </c>
      <c r="AE1610" s="1">
        <f t="shared" si="413"/>
        <v>110917126.57391998</v>
      </c>
      <c r="AF1610" s="1">
        <f t="shared" si="414"/>
        <v>9427955.7587831989</v>
      </c>
    </row>
    <row r="1611" spans="1:32" ht="15" customHeight="1" x14ac:dyDescent="0.25">
      <c r="A1611" s="5">
        <f t="shared" si="407"/>
        <v>1583</v>
      </c>
      <c r="B1611" s="23">
        <f t="shared" si="408"/>
        <v>328</v>
      </c>
      <c r="C1611" s="3" t="s">
        <v>286</v>
      </c>
      <c r="D1611" s="3" t="s">
        <v>1398</v>
      </c>
      <c r="E1611" s="6">
        <v>1965</v>
      </c>
      <c r="F1611" s="6">
        <v>1965</v>
      </c>
      <c r="G1611" s="6" t="s">
        <v>65</v>
      </c>
      <c r="H1611" s="6">
        <v>2</v>
      </c>
      <c r="I1611" s="6">
        <v>2</v>
      </c>
      <c r="J1611" s="29">
        <v>385.7</v>
      </c>
      <c r="K1611" s="29">
        <v>385.7</v>
      </c>
      <c r="L1611" s="29"/>
      <c r="M1611" s="7">
        <v>30</v>
      </c>
      <c r="N1611" s="1">
        <f t="shared" si="372"/>
        <v>4477116.8900000006</v>
      </c>
      <c r="O1611" s="21"/>
      <c r="P1611" s="1">
        <v>4385953.4724000003</v>
      </c>
      <c r="Q1611" s="1"/>
      <c r="R1611" s="1">
        <v>52284.862200000003</v>
      </c>
      <c r="S1611" s="1">
        <v>38878.555399999779</v>
      </c>
      <c r="T1611" s="1"/>
      <c r="U1611" s="1">
        <f t="shared" si="370"/>
        <v>11607.77000259269</v>
      </c>
      <c r="V1611" s="1">
        <f t="shared" si="370"/>
        <v>11607.77000259269</v>
      </c>
      <c r="W1611" s="8">
        <v>2021</v>
      </c>
      <c r="X1611" s="107"/>
      <c r="Y1611" s="9">
        <f t="shared" si="410"/>
        <v>298531.8</v>
      </c>
      <c r="Z1611" s="9">
        <f t="shared" si="411"/>
        <v>25375.203000000001</v>
      </c>
      <c r="AA1611" s="12">
        <f>+AC1611+Z1611-R823</f>
        <v>52284.862200000003</v>
      </c>
      <c r="AB1611" s="117">
        <f t="shared" si="412"/>
        <v>77660.065200000012</v>
      </c>
      <c r="AC1611" s="9">
        <v>49401.884600000005</v>
      </c>
      <c r="AD1611" s="28">
        <f>+'Прил 2 оконч'!E1611-'Приложение №1'!N1611</f>
        <v>0</v>
      </c>
      <c r="AE1611" s="1">
        <f t="shared" si="413"/>
        <v>111241272.81672001</v>
      </c>
      <c r="AF1611" s="1">
        <f t="shared" si="414"/>
        <v>9455508.1894212011</v>
      </c>
    </row>
    <row r="1612" spans="1:32" ht="15" customHeight="1" x14ac:dyDescent="0.25">
      <c r="A1612" s="5">
        <f t="shared" si="407"/>
        <v>1584</v>
      </c>
      <c r="B1612" s="23">
        <f t="shared" si="408"/>
        <v>329</v>
      </c>
      <c r="C1612" s="3" t="s">
        <v>286</v>
      </c>
      <c r="D1612" s="3" t="s">
        <v>1399</v>
      </c>
      <c r="E1612" s="6">
        <v>1963</v>
      </c>
      <c r="F1612" s="6">
        <v>1963</v>
      </c>
      <c r="G1612" s="6" t="s">
        <v>65</v>
      </c>
      <c r="H1612" s="6">
        <v>2</v>
      </c>
      <c r="I1612" s="6">
        <v>2</v>
      </c>
      <c r="J1612" s="29">
        <v>382.5</v>
      </c>
      <c r="K1612" s="29">
        <v>382.5</v>
      </c>
      <c r="L1612" s="29"/>
      <c r="M1612" s="7">
        <v>23</v>
      </c>
      <c r="N1612" s="1">
        <f t="shared" si="372"/>
        <v>5775306.3100000005</v>
      </c>
      <c r="O1612" s="21"/>
      <c r="P1612" s="1">
        <v>5673562.3800000008</v>
      </c>
      <c r="Q1612" s="1"/>
      <c r="R1612" s="1">
        <v>63187.924999999996</v>
      </c>
      <c r="S1612" s="1">
        <v>38556.005000000092</v>
      </c>
      <c r="T1612" s="1"/>
      <c r="U1612" s="1">
        <f t="shared" si="370"/>
        <v>15098.840026143793</v>
      </c>
      <c r="V1612" s="1">
        <f t="shared" si="370"/>
        <v>15098.840026143793</v>
      </c>
      <c r="W1612" s="8">
        <v>2021</v>
      </c>
      <c r="X1612" s="107"/>
      <c r="Y1612" s="9">
        <f t="shared" si="410"/>
        <v>296055</v>
      </c>
      <c r="Z1612" s="9">
        <f t="shared" si="411"/>
        <v>25164.674999999999</v>
      </c>
      <c r="AA1612" s="12">
        <f>+AC1612+Z1612-R824</f>
        <v>63187.924999999996</v>
      </c>
      <c r="AB1612" s="117">
        <f t="shared" si="412"/>
        <v>88352.599999999991</v>
      </c>
      <c r="AC1612" s="9">
        <v>60236.665000000001</v>
      </c>
      <c r="AD1612" s="28">
        <f>+'Прил 2 оконч'!E1612-'Приложение №1'!N1612</f>
        <v>0</v>
      </c>
      <c r="AE1612" s="1">
        <f t="shared" si="413"/>
        <v>134438629.23000002</v>
      </c>
      <c r="AF1612" s="1">
        <f t="shared" si="414"/>
        <v>11427283.484549999</v>
      </c>
    </row>
    <row r="1613" spans="1:32" ht="15" customHeight="1" x14ac:dyDescent="0.25">
      <c r="A1613" s="5">
        <f t="shared" si="407"/>
        <v>1585</v>
      </c>
      <c r="B1613" s="23">
        <f t="shared" si="408"/>
        <v>330</v>
      </c>
      <c r="C1613" s="3" t="s">
        <v>286</v>
      </c>
      <c r="D1613" s="3" t="s">
        <v>1400</v>
      </c>
      <c r="E1613" s="6">
        <v>1968</v>
      </c>
      <c r="F1613" s="6">
        <v>1968</v>
      </c>
      <c r="G1613" s="6" t="s">
        <v>65</v>
      </c>
      <c r="H1613" s="6">
        <v>2</v>
      </c>
      <c r="I1613" s="6">
        <v>3</v>
      </c>
      <c r="J1613" s="29">
        <v>541.1</v>
      </c>
      <c r="K1613" s="29">
        <v>541.1</v>
      </c>
      <c r="L1613" s="29"/>
      <c r="M1613" s="7">
        <v>21</v>
      </c>
      <c r="N1613" s="1">
        <f t="shared" si="372"/>
        <v>3021042.47</v>
      </c>
      <c r="O1613" s="21"/>
      <c r="P1613" s="1">
        <v>2862374.2752</v>
      </c>
      <c r="Q1613" s="1"/>
      <c r="R1613" s="1">
        <v>104125.31059999997</v>
      </c>
      <c r="S1613" s="1">
        <v>54542.884200000088</v>
      </c>
      <c r="T1613" s="1"/>
      <c r="U1613" s="1">
        <f t="shared" si="370"/>
        <v>5583.1500092404367</v>
      </c>
      <c r="V1613" s="1">
        <f t="shared" si="370"/>
        <v>5583.1500092404367</v>
      </c>
      <c r="W1613" s="8">
        <v>2021</v>
      </c>
      <c r="X1613" s="107"/>
      <c r="Y1613" s="9">
        <f t="shared" si="410"/>
        <v>418811.4</v>
      </c>
      <c r="Z1613" s="9">
        <f t="shared" si="411"/>
        <v>35598.968999999997</v>
      </c>
      <c r="AA1613" s="12">
        <f>+AC1613+Z1613-R825</f>
        <v>104125.31059999997</v>
      </c>
      <c r="AB1613" s="117">
        <f t="shared" si="412"/>
        <v>139724.27959999995</v>
      </c>
      <c r="AC1613" s="9">
        <v>99905.265799999994</v>
      </c>
      <c r="AD1613" s="28">
        <f>+'Прил 2 оконч'!E1613-'Приложение №1'!N1613</f>
        <v>0</v>
      </c>
      <c r="AE1613" s="1">
        <f t="shared" si="413"/>
        <v>221537010.83255994</v>
      </c>
      <c r="AF1613" s="1">
        <f t="shared" si="414"/>
        <v>18830645.920767594</v>
      </c>
    </row>
    <row r="1614" spans="1:32" ht="15" customHeight="1" x14ac:dyDescent="0.25">
      <c r="A1614" s="5">
        <f t="shared" si="407"/>
        <v>1586</v>
      </c>
      <c r="B1614" s="23">
        <f t="shared" si="408"/>
        <v>331</v>
      </c>
      <c r="C1614" s="3" t="s">
        <v>286</v>
      </c>
      <c r="D1614" s="3" t="s">
        <v>1401</v>
      </c>
      <c r="E1614" s="6">
        <v>1964</v>
      </c>
      <c r="F1614" s="6">
        <v>1964</v>
      </c>
      <c r="G1614" s="6" t="s">
        <v>65</v>
      </c>
      <c r="H1614" s="6">
        <v>2</v>
      </c>
      <c r="I1614" s="6">
        <v>2</v>
      </c>
      <c r="J1614" s="29">
        <v>370.9</v>
      </c>
      <c r="K1614" s="29">
        <v>370.9</v>
      </c>
      <c r="L1614" s="29"/>
      <c r="M1614" s="7">
        <v>20</v>
      </c>
      <c r="N1614" s="1">
        <f t="shared" si="372"/>
        <v>5600159.7600000007</v>
      </c>
      <c r="O1614" s="21"/>
      <c r="P1614" s="1">
        <v>5539027.4588000011</v>
      </c>
      <c r="Q1614" s="1"/>
      <c r="R1614" s="1">
        <v>23745.581400000003</v>
      </c>
      <c r="S1614" s="1">
        <v>37386.719799999788</v>
      </c>
      <c r="T1614" s="1"/>
      <c r="U1614" s="1">
        <f t="shared" si="370"/>
        <v>15098.840010784581</v>
      </c>
      <c r="V1614" s="1">
        <f t="shared" si="370"/>
        <v>15098.840010784581</v>
      </c>
      <c r="W1614" s="8">
        <v>2021</v>
      </c>
      <c r="X1614" s="107"/>
      <c r="Y1614" s="9">
        <f t="shared" si="410"/>
        <v>287076.59999999998</v>
      </c>
      <c r="Z1614" s="9">
        <f t="shared" si="411"/>
        <v>24401.510999999995</v>
      </c>
      <c r="AA1614" s="12">
        <f>+AC1614+Z1614-R826</f>
        <v>23745.581400000003</v>
      </c>
      <c r="AB1614" s="117">
        <f t="shared" si="412"/>
        <v>48147.092399999994</v>
      </c>
      <c r="AC1614" s="9">
        <v>20769.630200000007</v>
      </c>
      <c r="AD1614" s="28">
        <f>+'Прил 2 оконч'!E1614-'Приложение №1'!N1614</f>
        <v>0</v>
      </c>
      <c r="AE1614" s="1">
        <f t="shared" si="413"/>
        <v>50521098.986640006</v>
      </c>
      <c r="AF1614" s="1">
        <f t="shared" si="414"/>
        <v>4294293.4138644002</v>
      </c>
    </row>
    <row r="1615" spans="1:32" ht="15" customHeight="1" x14ac:dyDescent="0.25">
      <c r="A1615" s="5">
        <f t="shared" ref="A1615:B1630" si="415">A1614+1</f>
        <v>1587</v>
      </c>
      <c r="B1615" s="23">
        <f t="shared" si="415"/>
        <v>332</v>
      </c>
      <c r="C1615" s="3" t="s">
        <v>286</v>
      </c>
      <c r="D1615" s="3" t="s">
        <v>1402</v>
      </c>
      <c r="E1615" s="6">
        <v>1968</v>
      </c>
      <c r="F1615" s="6">
        <v>1968</v>
      </c>
      <c r="G1615" s="6" t="s">
        <v>65</v>
      </c>
      <c r="H1615" s="6">
        <v>2</v>
      </c>
      <c r="I1615" s="6">
        <v>2</v>
      </c>
      <c r="J1615" s="29">
        <v>363.4</v>
      </c>
      <c r="K1615" s="29">
        <v>363.4</v>
      </c>
      <c r="L1615" s="29"/>
      <c r="M1615" s="7">
        <v>17</v>
      </c>
      <c r="N1615" s="1">
        <f t="shared" si="372"/>
        <v>2028916.71</v>
      </c>
      <c r="O1615" s="21"/>
      <c r="P1615" s="1">
        <v>1938757.5087999997</v>
      </c>
      <c r="Q1615" s="1"/>
      <c r="R1615" s="1">
        <v>53528.4764</v>
      </c>
      <c r="S1615" s="1">
        <v>36630.724800000229</v>
      </c>
      <c r="T1615" s="1"/>
      <c r="U1615" s="1">
        <f t="shared" si="370"/>
        <v>5583.1500000000005</v>
      </c>
      <c r="V1615" s="1">
        <f t="shared" si="370"/>
        <v>5583.1500000000005</v>
      </c>
      <c r="W1615" s="8">
        <v>2021</v>
      </c>
      <c r="X1615" s="107"/>
      <c r="Y1615" s="9">
        <f t="shared" si="410"/>
        <v>281271.59999999998</v>
      </c>
      <c r="Z1615" s="9">
        <f t="shared" si="411"/>
        <v>23908.085999999996</v>
      </c>
      <c r="AA1615" s="12">
        <f>+AC1615+Z1615-R827</f>
        <v>53528.4764</v>
      </c>
      <c r="AB1615" s="117">
        <f t="shared" si="412"/>
        <v>77436.562399999995</v>
      </c>
      <c r="AC1615" s="9">
        <v>50612.995200000005</v>
      </c>
      <c r="AD1615" s="28">
        <f>+'Прил 2 оконч'!E1615-'Приложение №1'!N1615</f>
        <v>0</v>
      </c>
      <c r="AE1615" s="1">
        <f t="shared" si="413"/>
        <v>113887186.38863999</v>
      </c>
      <c r="AF1615" s="1">
        <f t="shared" si="414"/>
        <v>9680410.8430343997</v>
      </c>
    </row>
    <row r="1616" spans="1:32" ht="15" customHeight="1" x14ac:dyDescent="0.25">
      <c r="A1616" s="5">
        <f t="shared" ref="A1616:A1630" si="416">A1615+1</f>
        <v>1588</v>
      </c>
      <c r="B1616" s="23">
        <f t="shared" si="415"/>
        <v>333</v>
      </c>
      <c r="C1616" s="3" t="s">
        <v>286</v>
      </c>
      <c r="D1616" s="3" t="s">
        <v>1403</v>
      </c>
      <c r="E1616" s="6">
        <v>1962</v>
      </c>
      <c r="F1616" s="6">
        <v>1962</v>
      </c>
      <c r="G1616" s="6" t="s">
        <v>65</v>
      </c>
      <c r="H1616" s="6">
        <v>2</v>
      </c>
      <c r="I1616" s="6">
        <v>2</v>
      </c>
      <c r="J1616" s="29">
        <v>370.8</v>
      </c>
      <c r="K1616" s="29">
        <v>370.8</v>
      </c>
      <c r="L1616" s="29"/>
      <c r="M1616" s="7">
        <v>22</v>
      </c>
      <c r="N1616" s="1">
        <f t="shared" si="372"/>
        <v>5598649.8799999999</v>
      </c>
      <c r="O1616" s="21"/>
      <c r="P1616" s="1">
        <v>5515098.6156000001</v>
      </c>
      <c r="Q1616" s="1"/>
      <c r="R1616" s="1">
        <v>46174.626799999998</v>
      </c>
      <c r="S1616" s="1">
        <v>37376.637599999958</v>
      </c>
      <c r="T1616" s="1"/>
      <c r="U1616" s="1">
        <f t="shared" si="370"/>
        <v>15098.840021574972</v>
      </c>
      <c r="V1616" s="1">
        <f t="shared" si="370"/>
        <v>15098.840021574972</v>
      </c>
      <c r="W1616" s="8">
        <v>2021</v>
      </c>
      <c r="X1616" s="107"/>
      <c r="Y1616" s="9">
        <f t="shared" si="410"/>
        <v>286999.20000000007</v>
      </c>
      <c r="Z1616" s="9">
        <f t="shared" si="411"/>
        <v>24394.932000000004</v>
      </c>
      <c r="AA1616" s="12">
        <f>+AC1616+Z1616-R828</f>
        <v>46174.626799999998</v>
      </c>
      <c r="AB1616" s="117">
        <f t="shared" si="412"/>
        <v>70569.558799999999</v>
      </c>
      <c r="AC1616" s="9">
        <v>43658.522400000002</v>
      </c>
      <c r="AD1616" s="28">
        <f>+'Прил 2 оконч'!E1616-'Приложение №1'!N1616</f>
        <v>0</v>
      </c>
      <c r="AE1616" s="1">
        <f t="shared" si="413"/>
        <v>98241135.979680002</v>
      </c>
      <c r="AF1616" s="1">
        <f t="shared" si="414"/>
        <v>8350496.5582728004</v>
      </c>
    </row>
    <row r="1617" spans="1:32" ht="15" customHeight="1" x14ac:dyDescent="0.25">
      <c r="A1617" s="5">
        <f t="shared" si="416"/>
        <v>1589</v>
      </c>
      <c r="B1617" s="23">
        <f t="shared" si="415"/>
        <v>334</v>
      </c>
      <c r="C1617" s="3" t="s">
        <v>286</v>
      </c>
      <c r="D1617" s="3" t="s">
        <v>1404</v>
      </c>
      <c r="E1617" s="6">
        <v>1964</v>
      </c>
      <c r="F1617" s="6">
        <v>1964</v>
      </c>
      <c r="G1617" s="6" t="s">
        <v>65</v>
      </c>
      <c r="H1617" s="6">
        <v>2</v>
      </c>
      <c r="I1617" s="6">
        <v>3</v>
      </c>
      <c r="J1617" s="29">
        <v>532.20000000000005</v>
      </c>
      <c r="K1617" s="29">
        <v>532.20000000000005</v>
      </c>
      <c r="L1617" s="29"/>
      <c r="M1617" s="7">
        <v>52</v>
      </c>
      <c r="N1617" s="1">
        <f t="shared" si="372"/>
        <v>6177655.1899999995</v>
      </c>
      <c r="O1617" s="21"/>
      <c r="P1617" s="1">
        <v>6082041.2103999993</v>
      </c>
      <c r="Q1617" s="1"/>
      <c r="R1617" s="1">
        <v>41968.221199999993</v>
      </c>
      <c r="S1617" s="1">
        <v>53645.758400000748</v>
      </c>
      <c r="T1617" s="1"/>
      <c r="U1617" s="1">
        <f t="shared" si="370"/>
        <v>11607.769992484027</v>
      </c>
      <c r="V1617" s="1">
        <f t="shared" si="370"/>
        <v>11607.769992484027</v>
      </c>
      <c r="W1617" s="8">
        <v>2021</v>
      </c>
      <c r="X1617" s="107"/>
      <c r="Y1617" s="9">
        <f t="shared" si="410"/>
        <v>411922.80000000005</v>
      </c>
      <c r="Z1617" s="9">
        <f t="shared" si="411"/>
        <v>35013.438000000002</v>
      </c>
      <c r="AA1617" s="12">
        <f>+AC1617+Z1617-R829</f>
        <v>41968.221199999993</v>
      </c>
      <c r="AB1617" s="117">
        <f t="shared" si="412"/>
        <v>76981.659199999995</v>
      </c>
      <c r="AC1617" s="9">
        <v>39044.501599999996</v>
      </c>
      <c r="AD1617" s="28">
        <f>+'Прил 2 оконч'!E1617-'Приложение №1'!N1617</f>
        <v>0</v>
      </c>
      <c r="AE1617" s="1">
        <f t="shared" si="413"/>
        <v>89291587.425119996</v>
      </c>
      <c r="AF1617" s="1">
        <f t="shared" si="414"/>
        <v>7589784.931135199</v>
      </c>
    </row>
    <row r="1618" spans="1:32" ht="15" customHeight="1" x14ac:dyDescent="0.25">
      <c r="A1618" s="5">
        <f t="shared" si="416"/>
        <v>1590</v>
      </c>
      <c r="B1618" s="23">
        <f t="shared" si="415"/>
        <v>335</v>
      </c>
      <c r="C1618" s="3" t="s">
        <v>286</v>
      </c>
      <c r="D1618" s="3" t="s">
        <v>1405</v>
      </c>
      <c r="E1618" s="6">
        <v>1969</v>
      </c>
      <c r="F1618" s="6">
        <v>1969</v>
      </c>
      <c r="G1618" s="6" t="s">
        <v>65</v>
      </c>
      <c r="H1618" s="6">
        <v>2</v>
      </c>
      <c r="I1618" s="6">
        <v>2</v>
      </c>
      <c r="J1618" s="29">
        <v>382.7</v>
      </c>
      <c r="K1618" s="29">
        <v>382.7</v>
      </c>
      <c r="L1618" s="29"/>
      <c r="M1618" s="7">
        <v>18</v>
      </c>
      <c r="N1618" s="1">
        <f t="shared" si="372"/>
        <v>2136671.5099999998</v>
      </c>
      <c r="O1618" s="21"/>
      <c r="P1618" s="1">
        <v>2058280.5663999994</v>
      </c>
      <c r="Q1618" s="1"/>
      <c r="R1618" s="1">
        <v>39814.784199999995</v>
      </c>
      <c r="S1618" s="1">
        <v>38576.159400000208</v>
      </c>
      <c r="T1618" s="1"/>
      <c r="U1618" s="1">
        <f t="shared" si="370"/>
        <v>5583.1500130650638</v>
      </c>
      <c r="V1618" s="1">
        <f t="shared" si="370"/>
        <v>5583.1500130650638</v>
      </c>
      <c r="W1618" s="8">
        <v>2021</v>
      </c>
      <c r="X1618" s="107"/>
      <c r="Y1618" s="9">
        <f t="shared" si="410"/>
        <v>296209.8</v>
      </c>
      <c r="Z1618" s="9">
        <f t="shared" si="411"/>
        <v>25177.832999999999</v>
      </c>
      <c r="AA1618" s="12">
        <f>+AC1618+Z1618-R830</f>
        <v>39814.784199999995</v>
      </c>
      <c r="AB1618" s="117">
        <f t="shared" si="412"/>
        <v>64992.617199999993</v>
      </c>
      <c r="AC1618" s="9">
        <v>36535.810599999997</v>
      </c>
      <c r="AD1618" s="28">
        <f>+'Прил 2 оконч'!E1618-'Приложение №1'!N1618</f>
        <v>0</v>
      </c>
      <c r="AE1618" s="1">
        <f t="shared" si="413"/>
        <v>84709934.863919988</v>
      </c>
      <c r="AF1618" s="1">
        <f t="shared" si="414"/>
        <v>7200344.4634331986</v>
      </c>
    </row>
    <row r="1619" spans="1:32" ht="15" customHeight="1" x14ac:dyDescent="0.25">
      <c r="A1619" s="5">
        <f t="shared" si="416"/>
        <v>1591</v>
      </c>
      <c r="B1619" s="23">
        <f t="shared" si="415"/>
        <v>336</v>
      </c>
      <c r="C1619" s="3" t="s">
        <v>286</v>
      </c>
      <c r="D1619" s="3" t="s">
        <v>1406</v>
      </c>
      <c r="E1619" s="6">
        <v>1969</v>
      </c>
      <c r="F1619" s="6">
        <v>1969</v>
      </c>
      <c r="G1619" s="6" t="s">
        <v>65</v>
      </c>
      <c r="H1619" s="6">
        <v>2</v>
      </c>
      <c r="I1619" s="6">
        <v>2</v>
      </c>
      <c r="J1619" s="29">
        <v>370.3</v>
      </c>
      <c r="K1619" s="29">
        <v>370.3</v>
      </c>
      <c r="L1619" s="29"/>
      <c r="M1619" s="7">
        <v>25</v>
      </c>
      <c r="N1619" s="1">
        <f t="shared" si="372"/>
        <v>4298357.2400000012</v>
      </c>
      <c r="O1619" s="21"/>
      <c r="P1619" s="1">
        <v>4211650.2096000006</v>
      </c>
      <c r="Q1619" s="1"/>
      <c r="R1619" s="1">
        <v>49380.793799999985</v>
      </c>
      <c r="S1619" s="1">
        <v>37326.236600000178</v>
      </c>
      <c r="T1619" s="1"/>
      <c r="U1619" s="1">
        <f t="shared" si="370"/>
        <v>11607.77002430462</v>
      </c>
      <c r="V1619" s="1">
        <f t="shared" si="370"/>
        <v>11607.77002430462</v>
      </c>
      <c r="W1619" s="8">
        <v>2021</v>
      </c>
      <c r="X1619" s="107"/>
      <c r="Y1619" s="9">
        <f t="shared" si="410"/>
        <v>286612.2</v>
      </c>
      <c r="Z1619" s="9">
        <f t="shared" si="411"/>
        <v>24362.037</v>
      </c>
      <c r="AA1619" s="12">
        <f>+AC1619+Z1619-R831</f>
        <v>49380.793799999985</v>
      </c>
      <c r="AB1619" s="117">
        <f t="shared" si="412"/>
        <v>73742.830799999982</v>
      </c>
      <c r="AC1619" s="9">
        <v>46438.633399999992</v>
      </c>
      <c r="AD1619" s="28">
        <f>+'Прил 2 оконч'!E1619-'Приложение №1'!N1619</f>
        <v>0</v>
      </c>
      <c r="AE1619" s="1">
        <f t="shared" si="413"/>
        <v>105062576.88887998</v>
      </c>
      <c r="AF1619" s="1">
        <f t="shared" si="414"/>
        <v>8930319.0355547983</v>
      </c>
    </row>
    <row r="1620" spans="1:32" ht="15" customHeight="1" x14ac:dyDescent="0.25">
      <c r="A1620" s="5">
        <f t="shared" si="416"/>
        <v>1592</v>
      </c>
      <c r="B1620" s="23">
        <f t="shared" si="415"/>
        <v>337</v>
      </c>
      <c r="C1620" s="3" t="s">
        <v>286</v>
      </c>
      <c r="D1620" s="3" t="s">
        <v>1435</v>
      </c>
      <c r="E1620" s="6">
        <v>1979</v>
      </c>
      <c r="F1620" s="6">
        <v>2014</v>
      </c>
      <c r="G1620" s="6" t="s">
        <v>65</v>
      </c>
      <c r="H1620" s="6">
        <v>2</v>
      </c>
      <c r="I1620" s="6">
        <v>2</v>
      </c>
      <c r="J1620" s="29">
        <v>554.79999999999995</v>
      </c>
      <c r="K1620" s="29">
        <v>554.79999999999995</v>
      </c>
      <c r="L1620" s="29"/>
      <c r="M1620" s="7">
        <v>31</v>
      </c>
      <c r="N1620" s="1">
        <f t="shared" si="372"/>
        <v>3255017.1500000004</v>
      </c>
      <c r="O1620" s="21"/>
      <c r="P1620" s="1">
        <v>2697972.2480000001</v>
      </c>
      <c r="Q1620" s="1"/>
      <c r="R1620" s="1">
        <v>127629.70199999999</v>
      </c>
      <c r="S1620" s="1">
        <v>429415.19999999995</v>
      </c>
      <c r="T1620" s="1"/>
      <c r="U1620" s="1">
        <f t="shared" si="370"/>
        <v>5867.0100036049034</v>
      </c>
      <c r="V1620" s="1">
        <f t="shared" si="370"/>
        <v>5867.0100036049034</v>
      </c>
      <c r="W1620" s="8">
        <v>2022</v>
      </c>
      <c r="X1620" s="107"/>
      <c r="Y1620" s="9">
        <f t="shared" si="410"/>
        <v>429415.19999999995</v>
      </c>
      <c r="Z1620" s="9">
        <f t="shared" si="411"/>
        <v>36500.291999999994</v>
      </c>
      <c r="AA1620" s="12">
        <f t="shared" ref="AA1620:AA1636" si="417">+AC1620+Z1620</f>
        <v>127629.70199999999</v>
      </c>
      <c r="AB1620" s="117">
        <f t="shared" si="412"/>
        <v>164129.99399999998</v>
      </c>
      <c r="AC1620" s="9">
        <v>91129.41</v>
      </c>
      <c r="AD1620" s="28">
        <f>+'Прил 2 оконч'!E1620-'Приложение №1'!N1620</f>
        <v>0</v>
      </c>
      <c r="AE1620" s="1">
        <f t="shared" si="413"/>
        <v>271544953.9752</v>
      </c>
      <c r="AF1620" s="1">
        <f t="shared" si="414"/>
        <v>23081321.087892</v>
      </c>
    </row>
    <row r="1621" spans="1:32" ht="15" customHeight="1" x14ac:dyDescent="0.25">
      <c r="A1621" s="5">
        <f t="shared" si="416"/>
        <v>1593</v>
      </c>
      <c r="B1621" s="23">
        <f t="shared" si="415"/>
        <v>338</v>
      </c>
      <c r="C1621" s="3" t="s">
        <v>286</v>
      </c>
      <c r="D1621" s="3" t="s">
        <v>1436</v>
      </c>
      <c r="E1621" s="6">
        <v>1979</v>
      </c>
      <c r="F1621" s="6">
        <v>1979</v>
      </c>
      <c r="G1621" s="6" t="s">
        <v>65</v>
      </c>
      <c r="H1621" s="6">
        <v>2</v>
      </c>
      <c r="I1621" s="6">
        <v>3</v>
      </c>
      <c r="J1621" s="29">
        <v>576.6</v>
      </c>
      <c r="K1621" s="29">
        <v>576.6</v>
      </c>
      <c r="L1621" s="29"/>
      <c r="M1621" s="7">
        <v>27</v>
      </c>
      <c r="N1621" s="1">
        <f t="shared" si="372"/>
        <v>3382917.9600000004</v>
      </c>
      <c r="O1621" s="21"/>
      <c r="P1621" s="1">
        <v>2784133.8160000006</v>
      </c>
      <c r="Q1621" s="1"/>
      <c r="R1621" s="1">
        <v>152495.74400000001</v>
      </c>
      <c r="S1621" s="1">
        <v>446288.4</v>
      </c>
      <c r="T1621" s="1"/>
      <c r="U1621" s="1">
        <f t="shared" si="370"/>
        <v>5867.009989594173</v>
      </c>
      <c r="V1621" s="1">
        <f t="shared" si="370"/>
        <v>5867.009989594173</v>
      </c>
      <c r="W1621" s="8">
        <v>2023</v>
      </c>
      <c r="X1621" s="107"/>
      <c r="Y1621" s="9">
        <f t="shared" si="410"/>
        <v>446288.4</v>
      </c>
      <c r="Z1621" s="9">
        <f t="shared" si="411"/>
        <v>37934.514000000003</v>
      </c>
      <c r="AA1621" s="12">
        <f t="shared" si="417"/>
        <v>152495.74400000001</v>
      </c>
      <c r="AB1621" s="117">
        <f t="shared" si="412"/>
        <v>190430.258</v>
      </c>
      <c r="AC1621" s="9">
        <v>114561.23</v>
      </c>
      <c r="AD1621" s="28">
        <f>+'Прил 2 оконч'!E1621-'Приложение №1'!N1621</f>
        <v>0</v>
      </c>
      <c r="AE1621" s="1">
        <f t="shared" si="413"/>
        <v>324449944.93440002</v>
      </c>
      <c r="AF1621" s="1">
        <f t="shared" si="414"/>
        <v>27578245.319424</v>
      </c>
    </row>
    <row r="1622" spans="1:32" ht="15" customHeight="1" x14ac:dyDescent="0.25">
      <c r="A1622" s="5">
        <f>A1621+1</f>
        <v>1594</v>
      </c>
      <c r="B1622" s="23">
        <f>B1621+1</f>
        <v>339</v>
      </c>
      <c r="C1622" s="3" t="s">
        <v>1240</v>
      </c>
      <c r="D1622" s="3" t="s">
        <v>1241</v>
      </c>
      <c r="E1622" s="6">
        <v>1983</v>
      </c>
      <c r="F1622" s="6">
        <v>2013</v>
      </c>
      <c r="G1622" s="6" t="s">
        <v>65</v>
      </c>
      <c r="H1622" s="6">
        <v>2</v>
      </c>
      <c r="I1622" s="6">
        <v>1</v>
      </c>
      <c r="J1622" s="29">
        <v>675.7</v>
      </c>
      <c r="K1622" s="29">
        <v>635.9</v>
      </c>
      <c r="L1622" s="29">
        <v>0</v>
      </c>
      <c r="M1622" s="7">
        <v>39</v>
      </c>
      <c r="N1622" s="1">
        <f t="shared" si="372"/>
        <v>15379394.120000001</v>
      </c>
      <c r="O1622" s="29"/>
      <c r="P1622" s="1">
        <v>14459062.891228002</v>
      </c>
      <c r="Q1622" s="1">
        <v>205646.93797200001</v>
      </c>
      <c r="R1622" s="1">
        <v>222497.69079999998</v>
      </c>
      <c r="S1622" s="1">
        <v>492186.60000000003</v>
      </c>
      <c r="T1622" s="29"/>
      <c r="U1622" s="1">
        <f t="shared" si="370"/>
        <v>24185.2400062903</v>
      </c>
      <c r="V1622" s="1">
        <f t="shared" si="370"/>
        <v>24185.2400062903</v>
      </c>
      <c r="W1622" s="8">
        <v>2021</v>
      </c>
      <c r="X1622" s="107"/>
      <c r="Y1622" s="9">
        <f t="shared" si="410"/>
        <v>492186.60000000003</v>
      </c>
      <c r="Z1622" s="9">
        <f t="shared" si="411"/>
        <v>41835.861000000004</v>
      </c>
      <c r="AA1622" s="12">
        <f t="shared" si="417"/>
        <v>222497.69079999998</v>
      </c>
      <c r="AB1622" s="117">
        <f t="shared" si="412"/>
        <v>264333.55180000002</v>
      </c>
      <c r="AC1622" s="9">
        <v>180661.82979999998</v>
      </c>
      <c r="AD1622" s="28">
        <f>+'Прил 2 оконч'!E1622-'Приложение №1'!N1622</f>
        <v>0</v>
      </c>
      <c r="AE1622" s="1">
        <f t="shared" si="413"/>
        <v>632556816.93640804</v>
      </c>
      <c r="AF1622" s="1">
        <f t="shared" si="414"/>
        <v>53767329.439594679</v>
      </c>
    </row>
    <row r="1623" spans="1:32" ht="15" customHeight="1" x14ac:dyDescent="0.25">
      <c r="A1623" s="5">
        <f t="shared" si="416"/>
        <v>1595</v>
      </c>
      <c r="B1623" s="23">
        <f t="shared" si="415"/>
        <v>340</v>
      </c>
      <c r="C1623" s="3" t="s">
        <v>1240</v>
      </c>
      <c r="D1623" s="3" t="s">
        <v>1242</v>
      </c>
      <c r="E1623" s="6">
        <v>1983</v>
      </c>
      <c r="F1623" s="6">
        <v>2015</v>
      </c>
      <c r="G1623" s="6" t="s">
        <v>65</v>
      </c>
      <c r="H1623" s="6">
        <v>2</v>
      </c>
      <c r="I1623" s="6">
        <v>1</v>
      </c>
      <c r="J1623" s="29">
        <v>718.4</v>
      </c>
      <c r="K1623" s="29">
        <v>641</v>
      </c>
      <c r="L1623" s="29">
        <v>0</v>
      </c>
      <c r="M1623" s="7">
        <v>42</v>
      </c>
      <c r="N1623" s="1">
        <f t="shared" si="372"/>
        <v>14289691.209999997</v>
      </c>
      <c r="O1623" s="29"/>
      <c r="P1623" s="1">
        <v>13360633.598117797</v>
      </c>
      <c r="Q1623" s="1">
        <v>207165.82988219996</v>
      </c>
      <c r="R1623" s="1">
        <v>225757.78199999998</v>
      </c>
      <c r="S1623" s="1">
        <v>496133.99999999994</v>
      </c>
      <c r="T1623" s="29"/>
      <c r="U1623" s="1">
        <f t="shared" si="370"/>
        <v>22292.809999999994</v>
      </c>
      <c r="V1623" s="1">
        <f t="shared" si="370"/>
        <v>22292.809999999994</v>
      </c>
      <c r="W1623" s="8">
        <v>2021</v>
      </c>
      <c r="X1623" s="107"/>
      <c r="Y1623" s="9">
        <f t="shared" si="410"/>
        <v>496133.99999999994</v>
      </c>
      <c r="Z1623" s="9">
        <f t="shared" si="411"/>
        <v>42171.389999999992</v>
      </c>
      <c r="AA1623" s="12">
        <f t="shared" si="417"/>
        <v>225757.78199999998</v>
      </c>
      <c r="AB1623" s="117">
        <f t="shared" si="412"/>
        <v>267929.17199999996</v>
      </c>
      <c r="AC1623" s="9">
        <v>183586.39199999999</v>
      </c>
      <c r="AD1623" s="28">
        <f>+'Прил 2 оконч'!E1623-'Приложение №1'!N1623</f>
        <v>0</v>
      </c>
      <c r="AE1623" s="1">
        <f t="shared" si="413"/>
        <v>640668609.31202281</v>
      </c>
      <c r="AF1623" s="1">
        <f t="shared" si="414"/>
        <v>54456831.791521937</v>
      </c>
    </row>
    <row r="1624" spans="1:32" ht="15" customHeight="1" x14ac:dyDescent="0.25">
      <c r="A1624" s="5">
        <f t="shared" si="416"/>
        <v>1596</v>
      </c>
      <c r="B1624" s="23">
        <f t="shared" si="415"/>
        <v>341</v>
      </c>
      <c r="C1624" s="3" t="s">
        <v>1240</v>
      </c>
      <c r="D1624" s="3" t="s">
        <v>1243</v>
      </c>
      <c r="E1624" s="6">
        <v>1985</v>
      </c>
      <c r="F1624" s="6">
        <v>2012</v>
      </c>
      <c r="G1624" s="6" t="s">
        <v>65</v>
      </c>
      <c r="H1624" s="6">
        <v>2</v>
      </c>
      <c r="I1624" s="6">
        <v>1</v>
      </c>
      <c r="J1624" s="29">
        <v>759.5</v>
      </c>
      <c r="K1624" s="29">
        <v>680.6</v>
      </c>
      <c r="L1624" s="29">
        <v>0</v>
      </c>
      <c r="M1624" s="7">
        <v>23</v>
      </c>
      <c r="N1624" s="1">
        <f t="shared" si="372"/>
        <v>16460474.359999999</v>
      </c>
      <c r="O1624" s="29"/>
      <c r="P1624" s="1">
        <v>15482845.3687764</v>
      </c>
      <c r="Q1624" s="1">
        <v>220307.64402360001</v>
      </c>
      <c r="R1624" s="1">
        <v>230536.9472</v>
      </c>
      <c r="S1624" s="1">
        <v>526784.4</v>
      </c>
      <c r="T1624" s="29"/>
      <c r="U1624" s="1">
        <f t="shared" si="370"/>
        <v>24185.240023508668</v>
      </c>
      <c r="V1624" s="1">
        <f t="shared" si="370"/>
        <v>24185.240023508668</v>
      </c>
      <c r="W1624" s="8">
        <v>2021</v>
      </c>
      <c r="X1624" s="107"/>
      <c r="Y1624" s="9">
        <f t="shared" si="410"/>
        <v>526784.4</v>
      </c>
      <c r="Z1624" s="9">
        <f t="shared" si="411"/>
        <v>44776.673999999999</v>
      </c>
      <c r="AA1624" s="12">
        <f t="shared" si="417"/>
        <v>230536.9472</v>
      </c>
      <c r="AB1624" s="117">
        <f t="shared" si="412"/>
        <v>275313.62119999999</v>
      </c>
      <c r="AC1624" s="9">
        <v>185760.2732</v>
      </c>
      <c r="AD1624" s="28">
        <f>+'Прил 2 оконч'!E1624-'Приложение №1'!N1624</f>
        <v>0</v>
      </c>
      <c r="AE1624" s="1">
        <f t="shared" si="413"/>
        <v>661008525.3369863</v>
      </c>
      <c r="AF1624" s="1">
        <f t="shared" si="414"/>
        <v>56185724.653643839</v>
      </c>
    </row>
    <row r="1625" spans="1:32" ht="15" customHeight="1" x14ac:dyDescent="0.25">
      <c r="A1625" s="5">
        <f t="shared" si="416"/>
        <v>1597</v>
      </c>
      <c r="B1625" s="23">
        <f t="shared" si="415"/>
        <v>342</v>
      </c>
      <c r="C1625" s="3" t="s">
        <v>1240</v>
      </c>
      <c r="D1625" s="3" t="s">
        <v>1244</v>
      </c>
      <c r="E1625" s="6">
        <v>1986</v>
      </c>
      <c r="F1625" s="6">
        <v>2016</v>
      </c>
      <c r="G1625" s="6" t="s">
        <v>65</v>
      </c>
      <c r="H1625" s="6">
        <v>2</v>
      </c>
      <c r="I1625" s="6">
        <v>1</v>
      </c>
      <c r="J1625" s="29">
        <v>687.6</v>
      </c>
      <c r="K1625" s="29">
        <v>608.9</v>
      </c>
      <c r="L1625" s="29">
        <v>0</v>
      </c>
      <c r="M1625" s="7">
        <v>43</v>
      </c>
      <c r="N1625" s="1">
        <f t="shared" si="372"/>
        <v>13574092.01</v>
      </c>
      <c r="O1625" s="29"/>
      <c r="P1625" s="1">
        <v>12696180.9321128</v>
      </c>
      <c r="Q1625" s="1">
        <v>196656.57108720002</v>
      </c>
      <c r="R1625" s="1">
        <v>209965.9068</v>
      </c>
      <c r="S1625" s="1">
        <v>471288.6</v>
      </c>
      <c r="T1625" s="29"/>
      <c r="U1625" s="1">
        <f t="shared" si="370"/>
        <v>22292.810001642305</v>
      </c>
      <c r="V1625" s="1">
        <f t="shared" si="370"/>
        <v>22292.810001642305</v>
      </c>
      <c r="W1625" s="8">
        <v>2021</v>
      </c>
      <c r="X1625" s="107"/>
      <c r="Y1625" s="9">
        <f t="shared" si="410"/>
        <v>471288.6</v>
      </c>
      <c r="Z1625" s="9">
        <f t="shared" si="411"/>
        <v>40059.531000000003</v>
      </c>
      <c r="AA1625" s="12">
        <f t="shared" si="417"/>
        <v>209965.9068</v>
      </c>
      <c r="AB1625" s="117">
        <f t="shared" si="412"/>
        <v>250025.43780000001</v>
      </c>
      <c r="AC1625" s="9">
        <v>169906.37579999998</v>
      </c>
      <c r="AD1625" s="28">
        <f>+'Прил 2 оконч'!E1625-'Приложение №1'!N1625</f>
        <v>0</v>
      </c>
      <c r="AE1625" s="1">
        <f t="shared" si="413"/>
        <v>598935649.32917273</v>
      </c>
      <c r="AF1625" s="1">
        <f t="shared" si="414"/>
        <v>50909530.192979679</v>
      </c>
    </row>
    <row r="1626" spans="1:32" ht="15" customHeight="1" x14ac:dyDescent="0.25">
      <c r="A1626" s="5">
        <f t="shared" si="416"/>
        <v>1598</v>
      </c>
      <c r="B1626" s="23">
        <f t="shared" si="415"/>
        <v>343</v>
      </c>
      <c r="C1626" s="3" t="s">
        <v>1240</v>
      </c>
      <c r="D1626" s="3" t="s">
        <v>1245</v>
      </c>
      <c r="E1626" s="6">
        <v>1987</v>
      </c>
      <c r="F1626" s="6">
        <v>2012</v>
      </c>
      <c r="G1626" s="6" t="s">
        <v>65</v>
      </c>
      <c r="H1626" s="6">
        <v>2</v>
      </c>
      <c r="I1626" s="6">
        <v>1</v>
      </c>
      <c r="J1626" s="29">
        <v>710.8</v>
      </c>
      <c r="K1626" s="29">
        <v>669</v>
      </c>
      <c r="L1626" s="29">
        <v>0</v>
      </c>
      <c r="M1626" s="7">
        <v>30</v>
      </c>
      <c r="N1626" s="1">
        <f t="shared" si="372"/>
        <v>16179925.560000001</v>
      </c>
      <c r="O1626" s="29"/>
      <c r="P1626" s="1">
        <v>15226819.229581</v>
      </c>
      <c r="Q1626" s="1">
        <v>216511.25241899994</v>
      </c>
      <c r="R1626" s="1">
        <v>218789.07800000001</v>
      </c>
      <c r="S1626" s="1">
        <v>517806.00000000006</v>
      </c>
      <c r="T1626" s="29"/>
      <c r="U1626" s="1">
        <f t="shared" si="370"/>
        <v>24185.24</v>
      </c>
      <c r="V1626" s="1">
        <f t="shared" si="370"/>
        <v>24185.24</v>
      </c>
      <c r="W1626" s="8">
        <v>2021</v>
      </c>
      <c r="X1626" s="107"/>
      <c r="Y1626" s="9">
        <f t="shared" si="410"/>
        <v>517806.00000000006</v>
      </c>
      <c r="Z1626" s="9">
        <f t="shared" si="411"/>
        <v>44013.51</v>
      </c>
      <c r="AA1626" s="12">
        <f t="shared" si="417"/>
        <v>218789.07800000001</v>
      </c>
      <c r="AB1626" s="117">
        <f t="shared" si="412"/>
        <v>262802.58799999999</v>
      </c>
      <c r="AC1626" s="9">
        <v>174775.568</v>
      </c>
      <c r="AD1626" s="28">
        <f>+'Прил 2 оконч'!E1626-'Приложение №1'!N1626</f>
        <v>0</v>
      </c>
      <c r="AE1626" s="1">
        <f t="shared" si="413"/>
        <v>633075351.725106</v>
      </c>
      <c r="AF1626" s="1">
        <f t="shared" si="414"/>
        <v>53811404.896634012</v>
      </c>
    </row>
    <row r="1627" spans="1:32" ht="15" customHeight="1" x14ac:dyDescent="0.25">
      <c r="A1627" s="5">
        <f t="shared" si="416"/>
        <v>1599</v>
      </c>
      <c r="B1627" s="23">
        <f t="shared" si="415"/>
        <v>344</v>
      </c>
      <c r="C1627" s="3" t="s">
        <v>1240</v>
      </c>
      <c r="D1627" s="3" t="s">
        <v>1246</v>
      </c>
      <c r="E1627" s="6">
        <v>1990</v>
      </c>
      <c r="F1627" s="6">
        <v>2016</v>
      </c>
      <c r="G1627" s="6" t="s">
        <v>65</v>
      </c>
      <c r="H1627" s="6">
        <v>2</v>
      </c>
      <c r="I1627" s="6">
        <v>1</v>
      </c>
      <c r="J1627" s="29">
        <v>687.2</v>
      </c>
      <c r="K1627" s="29">
        <v>647.6</v>
      </c>
      <c r="L1627" s="29">
        <v>0</v>
      </c>
      <c r="M1627" s="7">
        <v>25</v>
      </c>
      <c r="N1627" s="1">
        <f t="shared" si="372"/>
        <v>13735052.029999999</v>
      </c>
      <c r="O1627" s="29"/>
      <c r="P1627" s="1">
        <v>12803524.748632999</v>
      </c>
      <c r="Q1627" s="1">
        <v>209079.94016700005</v>
      </c>
      <c r="R1627" s="1">
        <v>221204.9412</v>
      </c>
      <c r="S1627" s="1">
        <v>501242.4</v>
      </c>
      <c r="T1627" s="29"/>
      <c r="U1627" s="1">
        <f t="shared" si="370"/>
        <v>21209.160021618281</v>
      </c>
      <c r="V1627" s="1">
        <f t="shared" si="370"/>
        <v>21209.160021618281</v>
      </c>
      <c r="W1627" s="8">
        <v>2021</v>
      </c>
      <c r="X1627" s="107"/>
      <c r="Y1627" s="9">
        <f t="shared" si="410"/>
        <v>501242.4</v>
      </c>
      <c r="Z1627" s="9">
        <f t="shared" si="411"/>
        <v>42605.604000000007</v>
      </c>
      <c r="AA1627" s="12">
        <f t="shared" si="417"/>
        <v>221204.9412</v>
      </c>
      <c r="AB1627" s="117">
        <f t="shared" si="412"/>
        <v>263810.54519999999</v>
      </c>
      <c r="AC1627" s="9">
        <v>178599.33720000001</v>
      </c>
      <c r="AD1627" s="28">
        <f>+'Прил 2 оконч'!E1627-'Приложение №1'!N1627</f>
        <v>0</v>
      </c>
      <c r="AE1627" s="1">
        <f t="shared" si="413"/>
        <v>632463506.5863781</v>
      </c>
      <c r="AF1627" s="1">
        <f t="shared" si="414"/>
        <v>53759398.059842132</v>
      </c>
    </row>
    <row r="1628" spans="1:32" ht="15" customHeight="1" x14ac:dyDescent="0.25">
      <c r="A1628" s="5">
        <f t="shared" si="416"/>
        <v>1600</v>
      </c>
      <c r="B1628" s="23">
        <f t="shared" si="415"/>
        <v>345</v>
      </c>
      <c r="C1628" s="3" t="s">
        <v>1240</v>
      </c>
      <c r="D1628" s="3" t="s">
        <v>1247</v>
      </c>
      <c r="E1628" s="6">
        <v>1989</v>
      </c>
      <c r="F1628" s="6">
        <v>2012</v>
      </c>
      <c r="G1628" s="6" t="s">
        <v>65</v>
      </c>
      <c r="H1628" s="6">
        <v>2</v>
      </c>
      <c r="I1628" s="6">
        <v>1</v>
      </c>
      <c r="J1628" s="29">
        <v>737.4</v>
      </c>
      <c r="K1628" s="29">
        <v>663.2</v>
      </c>
      <c r="L1628" s="29">
        <v>0</v>
      </c>
      <c r="M1628" s="7">
        <v>23</v>
      </c>
      <c r="N1628" s="1">
        <f t="shared" si="372"/>
        <v>14784591.589999998</v>
      </c>
      <c r="O1628" s="29"/>
      <c r="P1628" s="1">
        <v>13836196.965730196</v>
      </c>
      <c r="Q1628" s="1">
        <v>214455.48586980003</v>
      </c>
      <c r="R1628" s="1">
        <v>220622.33840000001</v>
      </c>
      <c r="S1628" s="1">
        <v>513316.80000000005</v>
      </c>
      <c r="T1628" s="29"/>
      <c r="U1628" s="1">
        <f t="shared" si="370"/>
        <v>22292.809996984313</v>
      </c>
      <c r="V1628" s="1">
        <f t="shared" si="370"/>
        <v>22292.809996984313</v>
      </c>
      <c r="W1628" s="8">
        <v>2021</v>
      </c>
      <c r="X1628" s="107"/>
      <c r="Y1628" s="9">
        <f t="shared" si="410"/>
        <v>513316.80000000005</v>
      </c>
      <c r="Z1628" s="9">
        <f t="shared" si="411"/>
        <v>43631.928000000007</v>
      </c>
      <c r="AA1628" s="12">
        <f t="shared" si="417"/>
        <v>220622.33840000001</v>
      </c>
      <c r="AB1628" s="117">
        <f t="shared" si="412"/>
        <v>264254.26640000002</v>
      </c>
      <c r="AC1628" s="9">
        <v>176990.41039999999</v>
      </c>
      <c r="AD1628" s="28">
        <f>+'Прил 2 оконч'!E1628-'Приложение №1'!N1628</f>
        <v>0</v>
      </c>
      <c r="AE1628" s="1">
        <f t="shared" si="413"/>
        <v>635384633.24306512</v>
      </c>
      <c r="AF1628" s="1">
        <f t="shared" si="414"/>
        <v>54007693.825660542</v>
      </c>
    </row>
    <row r="1629" spans="1:32" ht="15" customHeight="1" x14ac:dyDescent="0.25">
      <c r="A1629" s="5">
        <f t="shared" si="416"/>
        <v>1601</v>
      </c>
      <c r="B1629" s="23">
        <f t="shared" si="415"/>
        <v>346</v>
      </c>
      <c r="C1629" s="3" t="s">
        <v>1240</v>
      </c>
      <c r="D1629" s="3" t="s">
        <v>1248</v>
      </c>
      <c r="E1629" s="6">
        <v>1991</v>
      </c>
      <c r="F1629" s="6">
        <v>2016</v>
      </c>
      <c r="G1629" s="6" t="s">
        <v>65</v>
      </c>
      <c r="H1629" s="6">
        <v>2</v>
      </c>
      <c r="I1629" s="6">
        <v>1</v>
      </c>
      <c r="J1629" s="29">
        <v>695.2</v>
      </c>
      <c r="K1629" s="29">
        <v>652.4</v>
      </c>
      <c r="L1629" s="29">
        <v>0</v>
      </c>
      <c r="M1629" s="7">
        <v>23</v>
      </c>
      <c r="N1629" s="1">
        <f t="shared" si="372"/>
        <v>13836855.970000001</v>
      </c>
      <c r="O1629" s="29"/>
      <c r="P1629" s="1">
        <v>12916332.321834801</v>
      </c>
      <c r="Q1629" s="1">
        <v>210662.51936519996</v>
      </c>
      <c r="R1629" s="1">
        <v>204903.52879999997</v>
      </c>
      <c r="S1629" s="1">
        <v>504957.6</v>
      </c>
      <c r="T1629" s="29"/>
      <c r="U1629" s="1">
        <f t="shared" si="370"/>
        <v>21209.159978540774</v>
      </c>
      <c r="V1629" s="1">
        <f t="shared" si="370"/>
        <v>21209.159978540774</v>
      </c>
      <c r="W1629" s="8">
        <v>2021</v>
      </c>
      <c r="X1629" s="107"/>
      <c r="Y1629" s="9">
        <f t="shared" si="410"/>
        <v>504957.6</v>
      </c>
      <c r="Z1629" s="9">
        <f t="shared" si="411"/>
        <v>42921.395999999993</v>
      </c>
      <c r="AA1629" s="12">
        <f t="shared" si="417"/>
        <v>204903.52879999997</v>
      </c>
      <c r="AB1629" s="117">
        <f t="shared" si="412"/>
        <v>247824.92479999998</v>
      </c>
      <c r="AC1629" s="9">
        <v>161982.13279999999</v>
      </c>
      <c r="AD1629" s="28">
        <f>+'Прил 2 оконч'!E1629-'Приложение №1'!N1629</f>
        <v>0</v>
      </c>
      <c r="AE1629" s="1">
        <f t="shared" si="413"/>
        <v>599005537.8635447</v>
      </c>
      <c r="AF1629" s="1">
        <f t="shared" si="414"/>
        <v>50915470.718401298</v>
      </c>
    </row>
    <row r="1630" spans="1:32" ht="15" customHeight="1" x14ac:dyDescent="0.25">
      <c r="A1630" s="5">
        <f t="shared" si="416"/>
        <v>1602</v>
      </c>
      <c r="B1630" s="23">
        <f t="shared" si="415"/>
        <v>347</v>
      </c>
      <c r="C1630" s="3" t="s">
        <v>1240</v>
      </c>
      <c r="D1630" s="3" t="s">
        <v>1249</v>
      </c>
      <c r="E1630" s="6">
        <v>1983</v>
      </c>
      <c r="F1630" s="6">
        <v>2015</v>
      </c>
      <c r="G1630" s="6" t="s">
        <v>65</v>
      </c>
      <c r="H1630" s="6">
        <v>2</v>
      </c>
      <c r="I1630" s="6">
        <v>1</v>
      </c>
      <c r="J1630" s="29">
        <v>677.8</v>
      </c>
      <c r="K1630" s="29">
        <v>636</v>
      </c>
      <c r="L1630" s="29">
        <v>0</v>
      </c>
      <c r="M1630" s="7">
        <v>31</v>
      </c>
      <c r="N1630" s="1">
        <f t="shared" si="372"/>
        <v>15381812.640000002</v>
      </c>
      <c r="O1630" s="29"/>
      <c r="P1630" s="1">
        <v>14462165.853929402</v>
      </c>
      <c r="Q1630" s="1">
        <v>205675.51407060001</v>
      </c>
      <c r="R1630" s="1">
        <v>221707.27200000003</v>
      </c>
      <c r="S1630" s="1">
        <v>492263.99999999994</v>
      </c>
      <c r="T1630" s="29"/>
      <c r="U1630" s="1">
        <f t="shared" si="370"/>
        <v>24185.240000000005</v>
      </c>
      <c r="V1630" s="1">
        <f t="shared" si="370"/>
        <v>24185.240000000005</v>
      </c>
      <c r="W1630" s="8">
        <v>2021</v>
      </c>
      <c r="X1630" s="107"/>
      <c r="Y1630" s="9">
        <f t="shared" si="410"/>
        <v>492263.99999999994</v>
      </c>
      <c r="Z1630" s="9">
        <f t="shared" si="411"/>
        <v>41842.439999999995</v>
      </c>
      <c r="AA1630" s="12">
        <f t="shared" si="417"/>
        <v>221707.27200000003</v>
      </c>
      <c r="AB1630" s="117">
        <f t="shared" si="412"/>
        <v>263549.712</v>
      </c>
      <c r="AC1630" s="9">
        <v>179864.83200000002</v>
      </c>
      <c r="AD1630" s="28">
        <f>+'Прил 2 оконч'!E1630-'Приложение №1'!N1630</f>
        <v>0</v>
      </c>
      <c r="AE1630" s="1">
        <f t="shared" si="413"/>
        <v>630897239.79784441</v>
      </c>
      <c r="AF1630" s="1">
        <f t="shared" si="414"/>
        <v>53626265.382816777</v>
      </c>
    </row>
    <row r="1631" spans="1:32" ht="15" customHeight="1" x14ac:dyDescent="0.25">
      <c r="A1631" s="5">
        <f t="shared" ref="A1631:B1640" si="418">A1630+1</f>
        <v>1603</v>
      </c>
      <c r="B1631" s="23">
        <f t="shared" si="418"/>
        <v>348</v>
      </c>
      <c r="C1631" s="3" t="s">
        <v>1240</v>
      </c>
      <c r="D1631" s="3" t="s">
        <v>1250</v>
      </c>
      <c r="E1631" s="6">
        <v>1996</v>
      </c>
      <c r="F1631" s="6">
        <v>2016</v>
      </c>
      <c r="G1631" s="6" t="s">
        <v>65</v>
      </c>
      <c r="H1631" s="6">
        <v>2</v>
      </c>
      <c r="I1631" s="6">
        <v>1</v>
      </c>
      <c r="J1631" s="29">
        <v>654</v>
      </c>
      <c r="K1631" s="29">
        <v>616.29999999999995</v>
      </c>
      <c r="L1631" s="29">
        <v>0</v>
      </c>
      <c r="M1631" s="7">
        <v>35</v>
      </c>
      <c r="N1631" s="1">
        <f t="shared" ref="N1631:N1684" si="419">+P1631+Q1631+R1631+S1631</f>
        <v>14237509.91</v>
      </c>
      <c r="O1631" s="29"/>
      <c r="P1631" s="1">
        <v>13345343.180142801</v>
      </c>
      <c r="Q1631" s="1">
        <v>199052.62425720002</v>
      </c>
      <c r="R1631" s="1">
        <v>216097.9056</v>
      </c>
      <c r="S1631" s="1">
        <v>477016.19999999995</v>
      </c>
      <c r="T1631" s="29"/>
      <c r="U1631" s="1">
        <f t="shared" si="370"/>
        <v>23101.589988641896</v>
      </c>
      <c r="V1631" s="1">
        <f t="shared" si="370"/>
        <v>23101.589988641896</v>
      </c>
      <c r="W1631" s="8">
        <v>2021</v>
      </c>
      <c r="X1631" s="107"/>
      <c r="Y1631" s="9">
        <f t="shared" si="410"/>
        <v>477016.19999999995</v>
      </c>
      <c r="Z1631" s="9">
        <f t="shared" si="411"/>
        <v>40546.376999999993</v>
      </c>
      <c r="AA1631" s="12">
        <f t="shared" si="417"/>
        <v>216097.9056</v>
      </c>
      <c r="AB1631" s="117">
        <f t="shared" si="412"/>
        <v>256644.28259999998</v>
      </c>
      <c r="AC1631" s="9">
        <v>175551.52859999999</v>
      </c>
      <c r="AD1631" s="28">
        <f>+'Прил 2 оконч'!E1631-'Приложение №1'!N1631</f>
        <v>0</v>
      </c>
      <c r="AE1631" s="1">
        <f t="shared" si="413"/>
        <v>613836635.12963283</v>
      </c>
      <c r="AF1631" s="1">
        <f t="shared" si="414"/>
        <v>52176113.986018792</v>
      </c>
    </row>
    <row r="1632" spans="1:32" ht="15" customHeight="1" x14ac:dyDescent="0.25">
      <c r="A1632" s="5">
        <f t="shared" ref="A1632:B1647" si="420">A1631+1</f>
        <v>1604</v>
      </c>
      <c r="B1632" s="23">
        <f t="shared" si="418"/>
        <v>349</v>
      </c>
      <c r="C1632" s="3" t="s">
        <v>1240</v>
      </c>
      <c r="D1632" s="3" t="s">
        <v>1251</v>
      </c>
      <c r="E1632" s="6">
        <v>1982</v>
      </c>
      <c r="F1632" s="6">
        <v>2010</v>
      </c>
      <c r="G1632" s="6" t="s">
        <v>65</v>
      </c>
      <c r="H1632" s="6">
        <v>2</v>
      </c>
      <c r="I1632" s="6">
        <v>2</v>
      </c>
      <c r="J1632" s="29">
        <v>532.29999999999995</v>
      </c>
      <c r="K1632" s="29">
        <v>487.9</v>
      </c>
      <c r="L1632" s="29">
        <v>0</v>
      </c>
      <c r="M1632" s="7">
        <v>25</v>
      </c>
      <c r="N1632" s="1">
        <f t="shared" si="419"/>
        <v>10876661.999999998</v>
      </c>
      <c r="O1632" s="29"/>
      <c r="P1632" s="1">
        <v>10184428.621141398</v>
      </c>
      <c r="Q1632" s="1">
        <v>157024.00405860003</v>
      </c>
      <c r="R1632" s="1">
        <v>157574.77479999998</v>
      </c>
      <c r="S1632" s="1">
        <v>377634.6</v>
      </c>
      <c r="T1632" s="29"/>
      <c r="U1632" s="1">
        <f t="shared" si="370"/>
        <v>22292.810002049599</v>
      </c>
      <c r="V1632" s="1">
        <f t="shared" si="370"/>
        <v>22292.810002049599</v>
      </c>
      <c r="W1632" s="8">
        <v>2021</v>
      </c>
      <c r="X1632" s="107"/>
      <c r="Y1632" s="9">
        <f t="shared" si="410"/>
        <v>377634.6</v>
      </c>
      <c r="Z1632" s="9">
        <f t="shared" si="411"/>
        <v>32098.940999999999</v>
      </c>
      <c r="AA1632" s="12">
        <f t="shared" si="417"/>
        <v>157574.77479999998</v>
      </c>
      <c r="AB1632" s="117">
        <f t="shared" si="412"/>
        <v>189673.71579999998</v>
      </c>
      <c r="AC1632" s="9">
        <v>125475.83379999999</v>
      </c>
      <c r="AD1632" s="28">
        <f>+'Прил 2 оконч'!E1632-'Приложение №1'!N1632</f>
        <v>0</v>
      </c>
      <c r="AE1632" s="1">
        <f t="shared" si="413"/>
        <v>456792670.00583643</v>
      </c>
      <c r="AF1632" s="1">
        <f t="shared" si="414"/>
        <v>38827376.950496092</v>
      </c>
    </row>
    <row r="1633" spans="1:32" ht="15" customHeight="1" x14ac:dyDescent="0.25">
      <c r="A1633" s="5">
        <f t="shared" si="420"/>
        <v>1605</v>
      </c>
      <c r="B1633" s="23">
        <f t="shared" si="418"/>
        <v>350</v>
      </c>
      <c r="C1633" s="3" t="s">
        <v>1240</v>
      </c>
      <c r="D1633" s="3" t="s">
        <v>1252</v>
      </c>
      <c r="E1633" s="6">
        <v>1990</v>
      </c>
      <c r="F1633" s="6">
        <v>2013</v>
      </c>
      <c r="G1633" s="6" t="s">
        <v>65</v>
      </c>
      <c r="H1633" s="6">
        <v>2</v>
      </c>
      <c r="I1633" s="6">
        <v>1</v>
      </c>
      <c r="J1633" s="29">
        <v>698.8</v>
      </c>
      <c r="K1633" s="29">
        <v>649.6</v>
      </c>
      <c r="L1633" s="29">
        <v>0</v>
      </c>
      <c r="M1633" s="7">
        <v>35</v>
      </c>
      <c r="N1633" s="1">
        <f t="shared" si="419"/>
        <v>10377756.269999998</v>
      </c>
      <c r="O1633" s="29"/>
      <c r="P1633" s="1">
        <v>9439131.840332197</v>
      </c>
      <c r="Q1633" s="1">
        <v>209732.20446779995</v>
      </c>
      <c r="R1633" s="1">
        <v>226101.82520000002</v>
      </c>
      <c r="S1633" s="1">
        <v>502790.40000000002</v>
      </c>
      <c r="T1633" s="29"/>
      <c r="U1633" s="1">
        <f t="shared" si="370"/>
        <v>15975.61002155172</v>
      </c>
      <c r="V1633" s="1">
        <f t="shared" si="370"/>
        <v>15975.61002155172</v>
      </c>
      <c r="W1633" s="8">
        <v>2021</v>
      </c>
      <c r="X1633" s="107"/>
      <c r="Y1633" s="9">
        <f t="shared" si="410"/>
        <v>502790.40000000002</v>
      </c>
      <c r="Z1633" s="9">
        <f t="shared" si="411"/>
        <v>42737.184000000001</v>
      </c>
      <c r="AA1633" s="12">
        <f t="shared" si="417"/>
        <v>226101.82520000002</v>
      </c>
      <c r="AB1633" s="117">
        <f t="shared" si="412"/>
        <v>268839.00920000003</v>
      </c>
      <c r="AC1633" s="9">
        <v>183364.64120000001</v>
      </c>
      <c r="AD1633" s="28">
        <f>+'Прил 2 оконч'!E1633-'Приложение №1'!N1633</f>
        <v>0</v>
      </c>
      <c r="AE1633" s="1">
        <f t="shared" si="413"/>
        <v>643386969.55359721</v>
      </c>
      <c r="AF1633" s="1">
        <f t="shared" si="414"/>
        <v>54687892.412055768</v>
      </c>
    </row>
    <row r="1634" spans="1:32" ht="15" customHeight="1" x14ac:dyDescent="0.25">
      <c r="A1634" s="5">
        <f t="shared" si="420"/>
        <v>1606</v>
      </c>
      <c r="B1634" s="23">
        <f t="shared" si="418"/>
        <v>351</v>
      </c>
      <c r="C1634" s="3" t="s">
        <v>1240</v>
      </c>
      <c r="D1634" s="3" t="s">
        <v>1253</v>
      </c>
      <c r="E1634" s="6">
        <v>1987</v>
      </c>
      <c r="F1634" s="6">
        <v>2016</v>
      </c>
      <c r="G1634" s="6" t="s">
        <v>65</v>
      </c>
      <c r="H1634" s="6">
        <v>2</v>
      </c>
      <c r="I1634" s="6">
        <v>3</v>
      </c>
      <c r="J1634" s="29">
        <v>1298.3</v>
      </c>
      <c r="K1634" s="29">
        <v>1062.5</v>
      </c>
      <c r="L1634" s="29">
        <v>0</v>
      </c>
      <c r="M1634" s="7">
        <v>50</v>
      </c>
      <c r="N1634" s="1">
        <f t="shared" si="419"/>
        <v>23686110.640000004</v>
      </c>
      <c r="O1634" s="29"/>
      <c r="P1634" s="1">
        <v>22164994.906539205</v>
      </c>
      <c r="Q1634" s="1">
        <v>344601.3934608</v>
      </c>
      <c r="R1634" s="1">
        <v>354139.33999999997</v>
      </c>
      <c r="S1634" s="1">
        <v>822375</v>
      </c>
      <c r="T1634" s="29"/>
      <c r="U1634" s="1">
        <f t="shared" si="370"/>
        <v>22292.810014117651</v>
      </c>
      <c r="V1634" s="1">
        <f t="shared" si="370"/>
        <v>22292.810014117651</v>
      </c>
      <c r="W1634" s="8">
        <v>2021</v>
      </c>
      <c r="X1634" s="107"/>
      <c r="Y1634" s="9">
        <f t="shared" si="410"/>
        <v>822375</v>
      </c>
      <c r="Z1634" s="9">
        <f t="shared" si="411"/>
        <v>69901.875</v>
      </c>
      <c r="AA1634" s="12">
        <f t="shared" si="417"/>
        <v>354139.33999999997</v>
      </c>
      <c r="AB1634" s="117">
        <f t="shared" si="412"/>
        <v>424041.21499999997</v>
      </c>
      <c r="AC1634" s="9">
        <v>284237.46499999997</v>
      </c>
      <c r="AD1634" s="28">
        <f>+'Прил 2 оконч'!E1634-'Приложение №1'!N1634</f>
        <v>0</v>
      </c>
      <c r="AE1634" s="1">
        <f t="shared" si="413"/>
        <v>1020188338.3226591</v>
      </c>
      <c r="AF1634" s="1">
        <f t="shared" si="414"/>
        <v>86716008.757426023</v>
      </c>
    </row>
    <row r="1635" spans="1:32" ht="15" customHeight="1" x14ac:dyDescent="0.25">
      <c r="A1635" s="5">
        <f t="shared" si="420"/>
        <v>1607</v>
      </c>
      <c r="B1635" s="23">
        <f t="shared" si="418"/>
        <v>352</v>
      </c>
      <c r="C1635" s="3" t="s">
        <v>1254</v>
      </c>
      <c r="D1635" s="3" t="s">
        <v>1256</v>
      </c>
      <c r="E1635" s="6">
        <v>1973</v>
      </c>
      <c r="F1635" s="6">
        <v>2013</v>
      </c>
      <c r="G1635" s="6" t="s">
        <v>50</v>
      </c>
      <c r="H1635" s="6">
        <v>4</v>
      </c>
      <c r="I1635" s="6">
        <v>2</v>
      </c>
      <c r="J1635" s="29">
        <v>2006.28</v>
      </c>
      <c r="K1635" s="29">
        <v>1801.9</v>
      </c>
      <c r="L1635" s="29">
        <v>0</v>
      </c>
      <c r="M1635" s="7">
        <v>77</v>
      </c>
      <c r="N1635" s="1">
        <f t="shared" si="419"/>
        <v>4825271.97</v>
      </c>
      <c r="O1635" s="29"/>
      <c r="P1635" s="1">
        <v>3308713.31</v>
      </c>
      <c r="Q1635" s="1"/>
      <c r="R1635" s="1">
        <v>748007.55379999999</v>
      </c>
      <c r="S1635" s="1">
        <v>768551.10619999992</v>
      </c>
      <c r="T1635" s="1"/>
      <c r="U1635" s="1">
        <f t="shared" si="370"/>
        <v>2677.8799988900601</v>
      </c>
      <c r="V1635" s="1">
        <f t="shared" si="370"/>
        <v>2677.8799988900601</v>
      </c>
      <c r="W1635" s="8">
        <v>2021</v>
      </c>
      <c r="X1635" s="107"/>
      <c r="Y1635" s="116">
        <f>+(K1635*9.1+L1635*18.19)*12*30</f>
        <v>5903024.4000000004</v>
      </c>
      <c r="Z1635" s="116">
        <f>+(K1635*9.1+L1635*18.19)*12*0.85</f>
        <v>167252.35800000001</v>
      </c>
      <c r="AA1635" s="12">
        <f t="shared" si="417"/>
        <v>748007.55379999999</v>
      </c>
      <c r="AC1635" s="9">
        <v>580755.19579999999</v>
      </c>
      <c r="AD1635" s="28">
        <f>+'Прил 2 оконч'!E1635-'Приложение №1'!N1635</f>
        <v>0</v>
      </c>
      <c r="AE1635" s="1">
        <f>+(Q1635*9.1+R1635*18.19)*12*30</f>
        <v>4898252665.3039207</v>
      </c>
      <c r="AF1635" s="1">
        <f>+(Q1635*9.1+R1635*18.19)*12*0.85</f>
        <v>138783825.51694441</v>
      </c>
    </row>
    <row r="1636" spans="1:32" ht="15" customHeight="1" x14ac:dyDescent="0.25">
      <c r="A1636" s="5">
        <f t="shared" si="420"/>
        <v>1608</v>
      </c>
      <c r="B1636" s="23">
        <f t="shared" si="418"/>
        <v>353</v>
      </c>
      <c r="C1636" s="3" t="s">
        <v>665</v>
      </c>
      <c r="D1636" s="3" t="s">
        <v>1257</v>
      </c>
      <c r="E1636" s="6">
        <v>1982</v>
      </c>
      <c r="F1636" s="6">
        <v>1982</v>
      </c>
      <c r="G1636" s="6" t="s">
        <v>50</v>
      </c>
      <c r="H1636" s="6">
        <v>5</v>
      </c>
      <c r="I1636" s="6">
        <v>1</v>
      </c>
      <c r="J1636" s="29">
        <v>902</v>
      </c>
      <c r="K1636" s="29">
        <v>902</v>
      </c>
      <c r="L1636" s="29">
        <v>0</v>
      </c>
      <c r="M1636" s="7">
        <v>23</v>
      </c>
      <c r="N1636" s="1">
        <f t="shared" si="419"/>
        <v>25846647.639999997</v>
      </c>
      <c r="O1636" s="29"/>
      <c r="P1636" s="1">
        <v>22496480.785999998</v>
      </c>
      <c r="Q1636" s="1"/>
      <c r="R1636" s="1">
        <v>395214.85399999999</v>
      </c>
      <c r="S1636" s="1">
        <v>2954952</v>
      </c>
      <c r="T1636" s="1"/>
      <c r="U1636" s="1">
        <f t="shared" si="370"/>
        <v>28654.819999999996</v>
      </c>
      <c r="V1636" s="1">
        <f t="shared" si="370"/>
        <v>28654.819999999996</v>
      </c>
      <c r="W1636" s="8">
        <v>2021</v>
      </c>
      <c r="X1636" s="107"/>
      <c r="Y1636" s="116">
        <f>+(K1636*9.1+L1636*18.19)*12*30</f>
        <v>2954952</v>
      </c>
      <c r="Z1636" s="116">
        <f>+(K1636*9.1+L1636*18.19)*12*0.85</f>
        <v>83723.64</v>
      </c>
      <c r="AA1636" s="12">
        <f t="shared" si="417"/>
        <v>395214.85399999999</v>
      </c>
      <c r="AB1636" s="117">
        <f t="shared" ref="AB1636:AB1641" si="421">+R1636+Z1636</f>
        <v>478938.49400000001</v>
      </c>
      <c r="AC1636" s="9">
        <v>311491.21399999998</v>
      </c>
      <c r="AD1636" s="28">
        <f>+'Прил 2 оконч'!E1636-'Приложение №1'!N1636</f>
        <v>0</v>
      </c>
      <c r="AE1636" s="1">
        <f>+(Q1636*9.1+R1636*18.19)*12*30</f>
        <v>2588024949.9335999</v>
      </c>
      <c r="AF1636" s="1">
        <f>+(Q1636*9.1+R1636*18.19)*12*0.85</f>
        <v>73327373.581451997</v>
      </c>
    </row>
    <row r="1637" spans="1:32" ht="15" customHeight="1" x14ac:dyDescent="0.25">
      <c r="A1637" s="5">
        <f t="shared" si="420"/>
        <v>1609</v>
      </c>
      <c r="B1637" s="23">
        <f t="shared" si="418"/>
        <v>354</v>
      </c>
      <c r="C1637" s="3" t="s">
        <v>665</v>
      </c>
      <c r="D1637" s="3" t="s">
        <v>1014</v>
      </c>
      <c r="E1637" s="6">
        <v>1989</v>
      </c>
      <c r="F1637" s="6">
        <v>2013</v>
      </c>
      <c r="G1637" s="6" t="s">
        <v>50</v>
      </c>
      <c r="H1637" s="6">
        <v>5</v>
      </c>
      <c r="I1637" s="6">
        <v>3</v>
      </c>
      <c r="J1637" s="29">
        <v>2867.1</v>
      </c>
      <c r="K1637" s="29">
        <v>2867.1</v>
      </c>
      <c r="L1637" s="29">
        <v>0</v>
      </c>
      <c r="M1637" s="7">
        <v>82</v>
      </c>
      <c r="N1637" s="1">
        <f t="shared" si="419"/>
        <v>57503962.470000006</v>
      </c>
      <c r="O1637" s="29"/>
      <c r="P1637" s="1">
        <v>51096000.845800005</v>
      </c>
      <c r="Q1637" s="1"/>
      <c r="R1637" s="1">
        <v>266124.22199999995</v>
      </c>
      <c r="S1637" s="1">
        <v>6141837.4021999985</v>
      </c>
      <c r="T1637" s="1"/>
      <c r="U1637" s="1">
        <f t="shared" si="370"/>
        <v>20056.489996860942</v>
      </c>
      <c r="V1637" s="1">
        <f t="shared" si="370"/>
        <v>20056.489996860942</v>
      </c>
      <c r="W1637" s="8">
        <v>2021</v>
      </c>
      <c r="X1637" s="107"/>
      <c r="Y1637" s="116">
        <f>+(K1637*9.1+L1637*18.19)*12*30</f>
        <v>9392619.5999999978</v>
      </c>
      <c r="Z1637" s="116">
        <f>+(K1637*9.1+L1637*18.19)*12*0.85</f>
        <v>266124.22199999995</v>
      </c>
      <c r="AA1637" s="12">
        <f>+AC1637+Z1637-R1217</f>
        <v>266124.22199999995</v>
      </c>
      <c r="AB1637" s="117">
        <f t="shared" si="421"/>
        <v>532248.4439999999</v>
      </c>
      <c r="AC1637" s="9">
        <v>865987.05219999992</v>
      </c>
      <c r="AD1637" s="28">
        <f>+'Прил 2 оконч'!E1637-'Приложение №1'!N1637</f>
        <v>0</v>
      </c>
      <c r="AE1637" s="1">
        <f>+(Q1637*9.1+R1637*18.19)*12*30</f>
        <v>1742687855.3448</v>
      </c>
      <c r="AF1637" s="1">
        <f>+(Q1637*9.1+R1637*18.19)*12*0.85</f>
        <v>49376155.901435994</v>
      </c>
    </row>
    <row r="1638" spans="1:32" ht="15" customHeight="1" x14ac:dyDescent="0.25">
      <c r="A1638" s="5">
        <f t="shared" si="420"/>
        <v>1610</v>
      </c>
      <c r="B1638" s="23">
        <f t="shared" si="418"/>
        <v>355</v>
      </c>
      <c r="C1638" s="3" t="s">
        <v>665</v>
      </c>
      <c r="D1638" s="3" t="s">
        <v>1258</v>
      </c>
      <c r="E1638" s="6">
        <v>1981</v>
      </c>
      <c r="F1638" s="6">
        <v>1981</v>
      </c>
      <c r="G1638" s="6" t="s">
        <v>50</v>
      </c>
      <c r="H1638" s="6">
        <v>4</v>
      </c>
      <c r="I1638" s="6">
        <v>2</v>
      </c>
      <c r="J1638" s="29">
        <v>1276</v>
      </c>
      <c r="K1638" s="29">
        <v>1276</v>
      </c>
      <c r="L1638" s="29">
        <v>0</v>
      </c>
      <c r="M1638" s="7">
        <v>60</v>
      </c>
      <c r="N1638" s="1">
        <f t="shared" si="419"/>
        <v>36563550.32</v>
      </c>
      <c r="O1638" s="29"/>
      <c r="P1638" s="1">
        <v>31839336.478</v>
      </c>
      <c r="Q1638" s="1"/>
      <c r="R1638" s="1">
        <v>544037.84199999995</v>
      </c>
      <c r="S1638" s="1">
        <v>4180176.0000000005</v>
      </c>
      <c r="T1638" s="1"/>
      <c r="U1638" s="1">
        <f t="shared" si="370"/>
        <v>28654.82</v>
      </c>
      <c r="V1638" s="1">
        <f t="shared" si="370"/>
        <v>28654.82</v>
      </c>
      <c r="W1638" s="8">
        <v>2021</v>
      </c>
      <c r="X1638" s="107"/>
      <c r="Y1638" s="116">
        <f>+(K1638*9.1+L1638*18.19)*12*30</f>
        <v>4180176.0000000005</v>
      </c>
      <c r="Z1638" s="116">
        <f>+(K1638*9.1+L1638*18.19)*12*0.85</f>
        <v>118438.32</v>
      </c>
      <c r="AA1638" s="12">
        <f>+AC1638+Z1638</f>
        <v>544037.84199999995</v>
      </c>
      <c r="AB1638" s="117">
        <f t="shared" si="421"/>
        <v>662476.16200000001</v>
      </c>
      <c r="AC1638" s="9">
        <v>425599.522</v>
      </c>
      <c r="AD1638" s="28">
        <f>+'Прил 2 оконч'!E1638-'Приложение №1'!N1638</f>
        <v>0</v>
      </c>
      <c r="AE1638" s="1">
        <f>+(Q1638*9.1+R1638*18.19)*12*30</f>
        <v>3562577404.5527997</v>
      </c>
      <c r="AF1638" s="1">
        <f>+(Q1638*9.1+R1638*18.19)*12*0.85</f>
        <v>100939693.128996</v>
      </c>
    </row>
    <row r="1639" spans="1:32" ht="15" customHeight="1" x14ac:dyDescent="0.25">
      <c r="A1639" s="5">
        <f t="shared" si="420"/>
        <v>1611</v>
      </c>
      <c r="B1639" s="23">
        <f t="shared" si="418"/>
        <v>356</v>
      </c>
      <c r="C1639" s="3" t="s">
        <v>665</v>
      </c>
      <c r="D1639" s="3" t="s">
        <v>1259</v>
      </c>
      <c r="E1639" s="6">
        <v>1980</v>
      </c>
      <c r="F1639" s="6">
        <v>1980</v>
      </c>
      <c r="G1639" s="6" t="s">
        <v>50</v>
      </c>
      <c r="H1639" s="6">
        <v>5</v>
      </c>
      <c r="I1639" s="6">
        <v>2</v>
      </c>
      <c r="J1639" s="29">
        <v>1563.2</v>
      </c>
      <c r="K1639" s="29">
        <v>1563.2</v>
      </c>
      <c r="L1639" s="29">
        <v>0</v>
      </c>
      <c r="M1639" s="7">
        <v>19</v>
      </c>
      <c r="N1639" s="1">
        <f t="shared" si="419"/>
        <v>44793214.620000005</v>
      </c>
      <c r="O1639" s="29"/>
      <c r="P1639" s="1">
        <v>39335798.273600005</v>
      </c>
      <c r="Q1639" s="1"/>
      <c r="R1639" s="1">
        <v>336373.14639999997</v>
      </c>
      <c r="S1639" s="1">
        <v>5121043.2</v>
      </c>
      <c r="T1639" s="1"/>
      <c r="U1639" s="1">
        <f t="shared" si="370"/>
        <v>28654.819997441147</v>
      </c>
      <c r="V1639" s="1">
        <f t="shared" si="370"/>
        <v>28654.819997441147</v>
      </c>
      <c r="W1639" s="8">
        <v>2021</v>
      </c>
      <c r="X1639" s="107"/>
      <c r="Y1639" s="116">
        <f>+(K1639*9.1+L1639*18.19)*12*30</f>
        <v>5121043.2</v>
      </c>
      <c r="Z1639" s="116">
        <f>+(K1639*9.1+L1639*18.19)*12*0.85</f>
        <v>145096.22399999999</v>
      </c>
      <c r="AA1639" s="12">
        <f>+AC1639+Z1639</f>
        <v>336373.14639999997</v>
      </c>
      <c r="AB1639" s="117">
        <f t="shared" si="421"/>
        <v>481469.37039999996</v>
      </c>
      <c r="AC1639" s="9">
        <v>191276.92240000001</v>
      </c>
      <c r="AD1639" s="28">
        <f>+'Прил 2 оконч'!E1639-'Приложение №1'!N1639</f>
        <v>0</v>
      </c>
      <c r="AE1639" s="1">
        <f>+(Q1639*9.1+R1639*18.19)*12*30</f>
        <v>2202705911.8857598</v>
      </c>
      <c r="AF1639" s="1">
        <f>+(Q1639*9.1+R1639*18.19)*12*0.85</f>
        <v>62410000.836763196</v>
      </c>
    </row>
    <row r="1640" spans="1:32" ht="15" customHeight="1" x14ac:dyDescent="0.25">
      <c r="A1640" s="5">
        <f t="shared" si="420"/>
        <v>1612</v>
      </c>
      <c r="B1640" s="23">
        <f t="shared" si="418"/>
        <v>357</v>
      </c>
      <c r="C1640" s="3" t="s">
        <v>294</v>
      </c>
      <c r="D1640" s="3" t="s">
        <v>1260</v>
      </c>
      <c r="E1640" s="6">
        <v>1980</v>
      </c>
      <c r="F1640" s="6">
        <v>1980</v>
      </c>
      <c r="G1640" s="6" t="s">
        <v>65</v>
      </c>
      <c r="H1640" s="6">
        <v>2</v>
      </c>
      <c r="I1640" s="6">
        <v>2</v>
      </c>
      <c r="J1640" s="29">
        <v>266.39999999999998</v>
      </c>
      <c r="K1640" s="29">
        <v>144.6</v>
      </c>
      <c r="L1640" s="29">
        <v>88</v>
      </c>
      <c r="M1640" s="7">
        <v>17</v>
      </c>
      <c r="N1640" s="1">
        <f t="shared" si="419"/>
        <v>6058174</v>
      </c>
      <c r="O1640" s="29"/>
      <c r="P1640" s="1">
        <v>5664048.3048</v>
      </c>
      <c r="Q1640" s="1"/>
      <c r="R1640" s="1">
        <v>94976.495200000005</v>
      </c>
      <c r="S1640" s="1">
        <v>299149.19999999995</v>
      </c>
      <c r="T1640" s="29"/>
      <c r="U1640" s="1">
        <f t="shared" si="370"/>
        <v>26045.460017196907</v>
      </c>
      <c r="V1640" s="1">
        <f t="shared" si="370"/>
        <v>26045.460017196907</v>
      </c>
      <c r="W1640" s="8">
        <v>2021</v>
      </c>
      <c r="X1640" s="107"/>
      <c r="Y1640" s="9">
        <f>+(K1640*6.45+L1640*17.73)*12*10</f>
        <v>299149.19999999995</v>
      </c>
      <c r="Z1640" s="9">
        <f>+(K1640*6.45+L1640*17.73)*12*0.85</f>
        <v>25427.681999999997</v>
      </c>
      <c r="AA1640" s="12">
        <f>+AC1640+Z1640</f>
        <v>94976.495200000005</v>
      </c>
      <c r="AB1640" s="117">
        <f t="shared" si="421"/>
        <v>120404.17720000001</v>
      </c>
      <c r="AC1640" s="9">
        <v>69548.813200000004</v>
      </c>
      <c r="AD1640" s="28">
        <f>+'Прил 2 оконч'!E1640-'Приложение №1'!N1640</f>
        <v>0</v>
      </c>
      <c r="AE1640" s="1">
        <f>+(Q1640*6.45+R1640*17.73)*12*10</f>
        <v>202071991.18752003</v>
      </c>
      <c r="AF1640" s="1">
        <f>+(Q1640*6.45+R1640*17.73)*12*0.85</f>
        <v>17176119.250939202</v>
      </c>
    </row>
    <row r="1641" spans="1:32" ht="15" customHeight="1" x14ac:dyDescent="0.25">
      <c r="A1641" s="5">
        <f t="shared" si="420"/>
        <v>1613</v>
      </c>
      <c r="B1641" s="23">
        <f t="shared" si="420"/>
        <v>358</v>
      </c>
      <c r="C1641" s="3" t="s">
        <v>297</v>
      </c>
      <c r="D1641" s="3" t="s">
        <v>1020</v>
      </c>
      <c r="E1641" s="6">
        <v>1989</v>
      </c>
      <c r="F1641" s="6">
        <v>2013</v>
      </c>
      <c r="G1641" s="6" t="s">
        <v>50</v>
      </c>
      <c r="H1641" s="6">
        <v>4</v>
      </c>
      <c r="I1641" s="6">
        <v>2</v>
      </c>
      <c r="J1641" s="29">
        <v>1349.2</v>
      </c>
      <c r="K1641" s="29">
        <v>1349.2</v>
      </c>
      <c r="L1641" s="29">
        <v>0</v>
      </c>
      <c r="M1641" s="7">
        <v>46</v>
      </c>
      <c r="N1641" s="1">
        <f t="shared" si="419"/>
        <v>12006150.48</v>
      </c>
      <c r="O1641" s="29"/>
      <c r="P1641" s="1">
        <v>7816186.6856000014</v>
      </c>
      <c r="Q1641" s="1"/>
      <c r="R1641" s="1"/>
      <c r="S1641" s="1">
        <v>4189963.7943999991</v>
      </c>
      <c r="T1641" s="1"/>
      <c r="U1641" s="1">
        <f t="shared" ref="U1641:V1694" si="422">$N1641/($K1641+$L1641)</f>
        <v>8898.7181144381848</v>
      </c>
      <c r="V1641" s="1">
        <f t="shared" si="422"/>
        <v>8898.7181144381848</v>
      </c>
      <c r="W1641" s="8">
        <v>2021</v>
      </c>
      <c r="X1641" s="107"/>
      <c r="Y1641" s="116">
        <f>+(K1641*9.1+L1641*18.19)*12*30</f>
        <v>4419979.1999999993</v>
      </c>
      <c r="Z1641" s="116">
        <f>+(K1641*9.1+L1641*18.19)*12*0.85</f>
        <v>125232.74399999998</v>
      </c>
      <c r="AA1641" s="12">
        <f>+AC1641+Z1641-R1224</f>
        <v>-263518.016</v>
      </c>
      <c r="AB1641" s="117">
        <f t="shared" si="421"/>
        <v>125232.74399999998</v>
      </c>
      <c r="AC1641" s="9">
        <v>108856.15440000001</v>
      </c>
      <c r="AD1641" s="28">
        <f>+'Прил 2 оконч'!E1641-'Приложение №1'!N1641</f>
        <v>0</v>
      </c>
      <c r="AE1641" s="1">
        <f>+(Q1641*9.1+R1641*18.19)*12*30</f>
        <v>0</v>
      </c>
      <c r="AF1641" s="1">
        <f>+(Q1641*9.1+R1641*18.19)*12*0.85</f>
        <v>0</v>
      </c>
    </row>
    <row r="1642" spans="1:32" ht="15" customHeight="1" x14ac:dyDescent="0.25">
      <c r="A1642" s="5">
        <f t="shared" si="420"/>
        <v>1614</v>
      </c>
      <c r="B1642" s="23">
        <f t="shared" si="420"/>
        <v>359</v>
      </c>
      <c r="C1642" s="3" t="s">
        <v>297</v>
      </c>
      <c r="D1642" s="3" t="s">
        <v>1261</v>
      </c>
      <c r="E1642" s="6">
        <v>1989</v>
      </c>
      <c r="F1642" s="6">
        <v>2013</v>
      </c>
      <c r="G1642" s="6" t="s">
        <v>50</v>
      </c>
      <c r="H1642" s="6">
        <v>4</v>
      </c>
      <c r="I1642" s="6">
        <v>1</v>
      </c>
      <c r="J1642" s="29">
        <v>872.9</v>
      </c>
      <c r="K1642" s="29">
        <v>805.9</v>
      </c>
      <c r="L1642" s="29">
        <v>67</v>
      </c>
      <c r="M1642" s="7">
        <v>23</v>
      </c>
      <c r="N1642" s="1">
        <f t="shared" si="419"/>
        <v>3689249.02</v>
      </c>
      <c r="O1642" s="29"/>
      <c r="P1642" s="1">
        <v>1470770.9100000001</v>
      </c>
      <c r="Q1642" s="1"/>
      <c r="R1642" s="1">
        <v>393660.7058</v>
      </c>
      <c r="S1642" s="1">
        <v>1824817.4041999998</v>
      </c>
      <c r="T1642" s="1"/>
      <c r="U1642" s="1">
        <f t="shared" si="422"/>
        <v>4226.4280215374038</v>
      </c>
      <c r="V1642" s="1">
        <f t="shared" si="422"/>
        <v>4226.4280215374038</v>
      </c>
      <c r="W1642" s="8">
        <v>2021</v>
      </c>
      <c r="X1642" s="107"/>
      <c r="Y1642" s="116">
        <f>+(K1642*9.1+L1642*18.19)*12*30</f>
        <v>3078871.2</v>
      </c>
      <c r="Z1642" s="116">
        <f>+(K1642*9.1+L1642*18.19)*12*0.85</f>
        <v>87234.684000000008</v>
      </c>
      <c r="AA1642" s="12">
        <f>+AC1642+Z1642</f>
        <v>393660.7058</v>
      </c>
      <c r="AC1642" s="9">
        <v>306426.02179999999</v>
      </c>
      <c r="AD1642" s="28">
        <f>+'Прил 2 оконч'!E1642-'Приложение №1'!N1642</f>
        <v>0</v>
      </c>
      <c r="AE1642" s="1">
        <f>+(Q1642*9.1+R1642*18.19)*12*30</f>
        <v>2577847765.8607202</v>
      </c>
      <c r="AF1642" s="1">
        <f>+(Q1642*9.1+R1642*18.19)*12*0.85</f>
        <v>73039020.032720402</v>
      </c>
    </row>
    <row r="1643" spans="1:32" ht="15" customHeight="1" x14ac:dyDescent="0.25">
      <c r="A1643" s="5">
        <f t="shared" si="420"/>
        <v>1615</v>
      </c>
      <c r="B1643" s="23">
        <f t="shared" si="420"/>
        <v>360</v>
      </c>
      <c r="C1643" s="3" t="s">
        <v>297</v>
      </c>
      <c r="D1643" s="3" t="s">
        <v>1262</v>
      </c>
      <c r="E1643" s="6">
        <v>1992</v>
      </c>
      <c r="F1643" s="6">
        <v>2013</v>
      </c>
      <c r="G1643" s="6" t="s">
        <v>50</v>
      </c>
      <c r="H1643" s="6">
        <v>5</v>
      </c>
      <c r="I1643" s="6">
        <v>3</v>
      </c>
      <c r="J1643" s="29">
        <v>2942.76</v>
      </c>
      <c r="K1643" s="29">
        <v>2942.76</v>
      </c>
      <c r="L1643" s="29">
        <v>0</v>
      </c>
      <c r="M1643" s="7">
        <v>91</v>
      </c>
      <c r="N1643" s="1">
        <f t="shared" si="419"/>
        <v>24232773.930000003</v>
      </c>
      <c r="O1643" s="29"/>
      <c r="P1643" s="1">
        <v>13317017.774480004</v>
      </c>
      <c r="Q1643" s="1"/>
      <c r="R1643" s="1">
        <v>1275274.39552</v>
      </c>
      <c r="S1643" s="1">
        <v>9640481.7599999998</v>
      </c>
      <c r="T1643" s="1"/>
      <c r="U1643" s="1">
        <f t="shared" si="422"/>
        <v>8234.7095685682834</v>
      </c>
      <c r="V1643" s="1">
        <f t="shared" si="422"/>
        <v>8234.7095685682834</v>
      </c>
      <c r="W1643" s="8">
        <v>2021</v>
      </c>
      <c r="X1643" s="107"/>
      <c r="Y1643" s="116">
        <f>+(K1643*9.1+L1643*18.19)*12*30</f>
        <v>9640481.7599999998</v>
      </c>
      <c r="Z1643" s="116">
        <f>+(K1643*9.1+L1643*18.19)*12*0.85</f>
        <v>273146.98319999996</v>
      </c>
      <c r="AA1643" s="12">
        <f>+AC1643+Z1643</f>
        <v>1275274.39552</v>
      </c>
      <c r="AB1643" s="117">
        <f t="shared" ref="AB1643:AB1654" si="423">+R1643+Z1643</f>
        <v>1548421.3787199999</v>
      </c>
      <c r="AC1643" s="9">
        <v>1002127.4123200001</v>
      </c>
      <c r="AD1643" s="28">
        <f>+'Прил 2 оконч'!E1643-'Приложение №1'!N1643</f>
        <v>0</v>
      </c>
      <c r="AE1643" s="1">
        <f>+(Q1643*9.1+R1643*18.19)*12*30</f>
        <v>8351006851.6231689</v>
      </c>
      <c r="AF1643" s="1">
        <f>+(Q1643*9.1+R1643*18.19)*12*0.85</f>
        <v>236611860.79598978</v>
      </c>
    </row>
    <row r="1644" spans="1:32" ht="15" customHeight="1" x14ac:dyDescent="0.25">
      <c r="A1644" s="5">
        <f t="shared" si="420"/>
        <v>1616</v>
      </c>
      <c r="B1644" s="23">
        <f t="shared" si="420"/>
        <v>361</v>
      </c>
      <c r="C1644" s="3" t="s">
        <v>297</v>
      </c>
      <c r="D1644" s="3" t="s">
        <v>1021</v>
      </c>
      <c r="E1644" s="6">
        <v>1993</v>
      </c>
      <c r="F1644" s="6">
        <v>2013</v>
      </c>
      <c r="G1644" s="6" t="s">
        <v>50</v>
      </c>
      <c r="H1644" s="6">
        <v>4</v>
      </c>
      <c r="I1644" s="6">
        <v>2</v>
      </c>
      <c r="J1644" s="29">
        <v>1782.7</v>
      </c>
      <c r="K1644" s="29">
        <v>1782.7</v>
      </c>
      <c r="L1644" s="29">
        <v>0</v>
      </c>
      <c r="M1644" s="7">
        <v>51</v>
      </c>
      <c r="N1644" s="1">
        <f t="shared" si="419"/>
        <v>5024147.25</v>
      </c>
      <c r="O1644" s="29"/>
      <c r="P1644" s="1">
        <v>4024481.5486000003</v>
      </c>
      <c r="Q1644" s="1"/>
      <c r="R1644" s="1"/>
      <c r="S1644" s="1">
        <v>999665.70139999967</v>
      </c>
      <c r="T1644" s="1"/>
      <c r="U1644" s="1">
        <f t="shared" si="422"/>
        <v>2818.2797161608796</v>
      </c>
      <c r="V1644" s="1">
        <f t="shared" si="422"/>
        <v>2818.2797161608796</v>
      </c>
      <c r="W1644" s="8">
        <v>2021</v>
      </c>
      <c r="X1644" s="107"/>
      <c r="Y1644" s="116">
        <f>+(K1644*9.1+L1644*18.19)*12*30</f>
        <v>5840125.2000000002</v>
      </c>
      <c r="Z1644" s="116">
        <f>+(K1644*9.1+L1644*18.19)*12*0.85</f>
        <v>165470.21400000001</v>
      </c>
      <c r="AA1644" s="12">
        <f>+AC1644+Z1644-R1225</f>
        <v>-266466.81599999999</v>
      </c>
      <c r="AB1644" s="117">
        <f t="shared" si="423"/>
        <v>165470.21400000001</v>
      </c>
      <c r="AC1644" s="9">
        <v>143831.80140000003</v>
      </c>
      <c r="AD1644" s="28">
        <f>+'Прил 2 оконч'!E1644-'Приложение №1'!N1644</f>
        <v>0</v>
      </c>
      <c r="AE1644" s="1">
        <f>+(Q1644*9.1+R1644*18.19)*12*30</f>
        <v>0</v>
      </c>
      <c r="AF1644" s="1">
        <f>+(Q1644*9.1+R1644*18.19)*12*0.85</f>
        <v>0</v>
      </c>
    </row>
    <row r="1645" spans="1:32" ht="15" customHeight="1" x14ac:dyDescent="0.25">
      <c r="A1645" s="5">
        <f t="shared" si="420"/>
        <v>1617</v>
      </c>
      <c r="B1645" s="23">
        <f t="shared" si="420"/>
        <v>362</v>
      </c>
      <c r="C1645" s="3" t="s">
        <v>676</v>
      </c>
      <c r="D1645" s="3" t="s">
        <v>1263</v>
      </c>
      <c r="E1645" s="6">
        <v>1986</v>
      </c>
      <c r="F1645" s="6">
        <v>1986</v>
      </c>
      <c r="G1645" s="6" t="s">
        <v>65</v>
      </c>
      <c r="H1645" s="6">
        <v>2</v>
      </c>
      <c r="I1645" s="6">
        <v>2</v>
      </c>
      <c r="J1645" s="29">
        <v>1091.8</v>
      </c>
      <c r="K1645" s="29">
        <v>908.7</v>
      </c>
      <c r="L1645" s="29">
        <v>0</v>
      </c>
      <c r="M1645" s="7">
        <v>39</v>
      </c>
      <c r="N1645" s="1">
        <f t="shared" si="419"/>
        <v>17397043.329999998</v>
      </c>
      <c r="O1645" s="29"/>
      <c r="P1645" s="1">
        <v>16512398.155599998</v>
      </c>
      <c r="Q1645" s="1"/>
      <c r="R1645" s="1">
        <v>181311.3744</v>
      </c>
      <c r="S1645" s="1">
        <v>703333.8</v>
      </c>
      <c r="T1645" s="29"/>
      <c r="U1645" s="1">
        <f t="shared" si="422"/>
        <v>19144.980004401888</v>
      </c>
      <c r="V1645" s="1">
        <f t="shared" si="422"/>
        <v>19144.980004401888</v>
      </c>
      <c r="W1645" s="8">
        <v>2021</v>
      </c>
      <c r="X1645" s="107"/>
      <c r="Y1645" s="9">
        <f t="shared" ref="Y1645:Y1654" si="424">+(K1645*6.45+L1645*17.73)*12*10</f>
        <v>703333.8</v>
      </c>
      <c r="Z1645" s="9">
        <f t="shared" ref="Z1645:Z1654" si="425">+(K1645*6.45+L1645*17.73)*12*0.85</f>
        <v>59783.373</v>
      </c>
      <c r="AA1645" s="12">
        <f t="shared" ref="AA1645:AA1653" si="426">+AC1645+Z1645</f>
        <v>181311.3744</v>
      </c>
      <c r="AB1645" s="117">
        <f t="shared" si="423"/>
        <v>241094.74739999999</v>
      </c>
      <c r="AC1645" s="9">
        <v>121528.00140000001</v>
      </c>
      <c r="AD1645" s="28">
        <f>+'Прил 2 оконч'!E1645-'Приложение №1'!N1645</f>
        <v>0</v>
      </c>
      <c r="AE1645" s="1">
        <f t="shared" ref="AE1645:AE1654" si="427">+(Q1645*6.45+R1645*17.73)*12*10</f>
        <v>385758080.17343998</v>
      </c>
      <c r="AF1645" s="1">
        <f t="shared" ref="AF1645:AF1654" si="428">+(Q1645*6.45+R1645*17.73)*12*0.85</f>
        <v>32789436.814742398</v>
      </c>
    </row>
    <row r="1646" spans="1:32" ht="15" customHeight="1" x14ac:dyDescent="0.25">
      <c r="A1646" s="5">
        <f t="shared" si="420"/>
        <v>1618</v>
      </c>
      <c r="B1646" s="23">
        <f t="shared" si="420"/>
        <v>363</v>
      </c>
      <c r="C1646" s="3" t="s">
        <v>676</v>
      </c>
      <c r="D1646" s="3" t="s">
        <v>1264</v>
      </c>
      <c r="E1646" s="6">
        <v>1987</v>
      </c>
      <c r="F1646" s="6">
        <v>1987</v>
      </c>
      <c r="G1646" s="6" t="s">
        <v>65</v>
      </c>
      <c r="H1646" s="6">
        <v>2</v>
      </c>
      <c r="I1646" s="6">
        <v>1</v>
      </c>
      <c r="J1646" s="29">
        <v>703.4</v>
      </c>
      <c r="K1646" s="29">
        <v>631.6</v>
      </c>
      <c r="L1646" s="29">
        <v>0</v>
      </c>
      <c r="M1646" s="7">
        <v>21</v>
      </c>
      <c r="N1646" s="1">
        <f t="shared" si="419"/>
        <v>12091969.380000001</v>
      </c>
      <c r="O1646" s="29"/>
      <c r="P1646" s="1">
        <v>11432828.500800001</v>
      </c>
      <c r="Q1646" s="1"/>
      <c r="R1646" s="1">
        <v>170282.4792</v>
      </c>
      <c r="S1646" s="1">
        <v>488858.4</v>
      </c>
      <c r="T1646" s="29"/>
      <c r="U1646" s="1">
        <f t="shared" si="422"/>
        <v>19144.980018999366</v>
      </c>
      <c r="V1646" s="1">
        <f t="shared" si="422"/>
        <v>19144.980018999366</v>
      </c>
      <c r="W1646" s="8">
        <v>2021</v>
      </c>
      <c r="X1646" s="107"/>
      <c r="Y1646" s="9">
        <f t="shared" si="424"/>
        <v>488858.4</v>
      </c>
      <c r="Z1646" s="9">
        <f t="shared" si="425"/>
        <v>41552.964</v>
      </c>
      <c r="AA1646" s="12">
        <f t="shared" si="426"/>
        <v>170282.4792</v>
      </c>
      <c r="AB1646" s="117">
        <f t="shared" si="423"/>
        <v>211835.44320000001</v>
      </c>
      <c r="AC1646" s="9">
        <v>128729.51520000001</v>
      </c>
      <c r="AD1646" s="28">
        <f>+'Прил 2 оконч'!E1646-'Приложение №1'!N1646</f>
        <v>0</v>
      </c>
      <c r="AE1646" s="1">
        <f t="shared" si="427"/>
        <v>362293002.74591994</v>
      </c>
      <c r="AF1646" s="1">
        <f t="shared" si="428"/>
        <v>30794905.233403198</v>
      </c>
    </row>
    <row r="1647" spans="1:32" ht="15" customHeight="1" x14ac:dyDescent="0.25">
      <c r="A1647" s="5">
        <f t="shared" si="420"/>
        <v>1619</v>
      </c>
      <c r="B1647" s="23">
        <f t="shared" si="420"/>
        <v>364</v>
      </c>
      <c r="C1647" s="3" t="s">
        <v>676</v>
      </c>
      <c r="D1647" s="3" t="s">
        <v>1265</v>
      </c>
      <c r="E1647" s="6">
        <v>1979</v>
      </c>
      <c r="F1647" s="6">
        <v>1979</v>
      </c>
      <c r="G1647" s="6" t="s">
        <v>65</v>
      </c>
      <c r="H1647" s="6">
        <v>2</v>
      </c>
      <c r="I1647" s="6">
        <v>1</v>
      </c>
      <c r="J1647" s="29">
        <v>736.8</v>
      </c>
      <c r="K1647" s="29">
        <v>664.4</v>
      </c>
      <c r="L1647" s="29">
        <v>0</v>
      </c>
      <c r="M1647" s="7">
        <v>6</v>
      </c>
      <c r="N1647" s="1">
        <f t="shared" si="419"/>
        <v>12719924.699999999</v>
      </c>
      <c r="O1647" s="29"/>
      <c r="P1647" s="1">
        <v>12027384.077199999</v>
      </c>
      <c r="Q1647" s="1"/>
      <c r="R1647" s="1">
        <v>178295.02280000001</v>
      </c>
      <c r="S1647" s="1">
        <v>514245.6</v>
      </c>
      <c r="T1647" s="29"/>
      <c r="U1647" s="1">
        <f t="shared" si="422"/>
        <v>19144.979981938592</v>
      </c>
      <c r="V1647" s="1">
        <f t="shared" si="422"/>
        <v>19144.979981938592</v>
      </c>
      <c r="W1647" s="8">
        <v>2021</v>
      </c>
      <c r="X1647" s="107"/>
      <c r="Y1647" s="9">
        <f t="shared" si="424"/>
        <v>514245.6</v>
      </c>
      <c r="Z1647" s="9">
        <f t="shared" si="425"/>
        <v>43710.875999999997</v>
      </c>
      <c r="AA1647" s="12">
        <f t="shared" si="426"/>
        <v>178295.02280000001</v>
      </c>
      <c r="AB1647" s="117">
        <f t="shared" si="423"/>
        <v>222005.8988</v>
      </c>
      <c r="AC1647" s="9">
        <v>134584.14680000002</v>
      </c>
      <c r="AD1647" s="28">
        <f>+'Прил 2 оконч'!E1647-'Приложение №1'!N1647</f>
        <v>0</v>
      </c>
      <c r="AE1647" s="1">
        <f t="shared" si="427"/>
        <v>379340490.50928003</v>
      </c>
      <c r="AF1647" s="1">
        <f t="shared" si="428"/>
        <v>32243941.693288803</v>
      </c>
    </row>
    <row r="1648" spans="1:32" ht="15" customHeight="1" x14ac:dyDescent="0.25">
      <c r="A1648" s="5">
        <f t="shared" ref="A1648:B1662" si="429">A1647+1</f>
        <v>1620</v>
      </c>
      <c r="B1648" s="23">
        <f t="shared" si="429"/>
        <v>365</v>
      </c>
      <c r="C1648" s="3" t="s">
        <v>676</v>
      </c>
      <c r="D1648" s="3" t="s">
        <v>1266</v>
      </c>
      <c r="E1648" s="6">
        <v>1985</v>
      </c>
      <c r="F1648" s="6">
        <v>1985</v>
      </c>
      <c r="G1648" s="6" t="s">
        <v>65</v>
      </c>
      <c r="H1648" s="6">
        <v>2</v>
      </c>
      <c r="I1648" s="6">
        <v>1</v>
      </c>
      <c r="J1648" s="29">
        <v>694.6</v>
      </c>
      <c r="K1648" s="29">
        <v>630.4</v>
      </c>
      <c r="L1648" s="29">
        <v>0</v>
      </c>
      <c r="M1648" s="7">
        <v>27</v>
      </c>
      <c r="N1648" s="1">
        <f t="shared" si="419"/>
        <v>12068995.379999999</v>
      </c>
      <c r="O1648" s="29"/>
      <c r="P1648" s="1">
        <v>11383573.495199999</v>
      </c>
      <c r="Q1648" s="1"/>
      <c r="R1648" s="1">
        <v>197492.28480000002</v>
      </c>
      <c r="S1648" s="1">
        <v>487929.59999999998</v>
      </c>
      <c r="T1648" s="29"/>
      <c r="U1648" s="1">
        <f t="shared" si="422"/>
        <v>19144.979980964465</v>
      </c>
      <c r="V1648" s="1">
        <f t="shared" si="422"/>
        <v>19144.979980964465</v>
      </c>
      <c r="W1648" s="8">
        <v>2021</v>
      </c>
      <c r="X1648" s="107"/>
      <c r="Y1648" s="9">
        <f t="shared" si="424"/>
        <v>487929.59999999998</v>
      </c>
      <c r="Z1648" s="9">
        <f t="shared" si="425"/>
        <v>41474.015999999996</v>
      </c>
      <c r="AA1648" s="12">
        <f t="shared" si="426"/>
        <v>197492.28480000002</v>
      </c>
      <c r="AB1648" s="117">
        <f t="shared" si="423"/>
        <v>238966.30080000003</v>
      </c>
      <c r="AC1648" s="9">
        <v>156018.26880000002</v>
      </c>
      <c r="AD1648" s="28">
        <f>+'Прил 2 оконч'!E1648-'Приложение №1'!N1648</f>
        <v>0</v>
      </c>
      <c r="AE1648" s="1">
        <f t="shared" si="427"/>
        <v>420184585.14048004</v>
      </c>
      <c r="AF1648" s="1">
        <f t="shared" si="428"/>
        <v>35715689.736940801</v>
      </c>
    </row>
    <row r="1649" spans="1:32" ht="15" customHeight="1" x14ac:dyDescent="0.25">
      <c r="A1649" s="5">
        <f t="shared" si="429"/>
        <v>1621</v>
      </c>
      <c r="B1649" s="23">
        <f t="shared" si="429"/>
        <v>366</v>
      </c>
      <c r="C1649" s="3" t="s">
        <v>676</v>
      </c>
      <c r="D1649" s="3" t="s">
        <v>1267</v>
      </c>
      <c r="E1649" s="6">
        <v>1989</v>
      </c>
      <c r="F1649" s="6">
        <v>1989</v>
      </c>
      <c r="G1649" s="6" t="s">
        <v>65</v>
      </c>
      <c r="H1649" s="6">
        <v>2</v>
      </c>
      <c r="I1649" s="6">
        <v>1</v>
      </c>
      <c r="J1649" s="29">
        <v>1257.5999999999999</v>
      </c>
      <c r="K1649" s="29">
        <v>1065.8</v>
      </c>
      <c r="L1649" s="29">
        <v>0</v>
      </c>
      <c r="M1649" s="7">
        <v>56</v>
      </c>
      <c r="N1649" s="1">
        <f t="shared" si="419"/>
        <v>20404719.690000001</v>
      </c>
      <c r="O1649" s="29"/>
      <c r="P1649" s="1">
        <v>19260624.420400001</v>
      </c>
      <c r="Q1649" s="1"/>
      <c r="R1649" s="1">
        <v>319166.06959999999</v>
      </c>
      <c r="S1649" s="1">
        <v>824929.2</v>
      </c>
      <c r="T1649" s="29"/>
      <c r="U1649" s="1">
        <f t="shared" si="422"/>
        <v>19144.980005629575</v>
      </c>
      <c r="V1649" s="1">
        <f t="shared" si="422"/>
        <v>19144.980005629575</v>
      </c>
      <c r="W1649" s="8">
        <v>2021</v>
      </c>
      <c r="X1649" s="107"/>
      <c r="Y1649" s="9">
        <f t="shared" si="424"/>
        <v>824929.2</v>
      </c>
      <c r="Z1649" s="9">
        <f t="shared" si="425"/>
        <v>70118.982000000004</v>
      </c>
      <c r="AA1649" s="12">
        <f t="shared" si="426"/>
        <v>319166.06959999999</v>
      </c>
      <c r="AB1649" s="117">
        <f t="shared" si="423"/>
        <v>389285.05160000001</v>
      </c>
      <c r="AC1649" s="9">
        <v>249047.0876</v>
      </c>
      <c r="AD1649" s="28">
        <f>+'Прил 2 оконч'!E1649-'Приложение №1'!N1649</f>
        <v>0</v>
      </c>
      <c r="AE1649" s="1">
        <f t="shared" si="427"/>
        <v>679057729.68096006</v>
      </c>
      <c r="AF1649" s="1">
        <f t="shared" si="428"/>
        <v>57719907.022881597</v>
      </c>
    </row>
    <row r="1650" spans="1:32" ht="15" customHeight="1" x14ac:dyDescent="0.25">
      <c r="A1650" s="5">
        <f t="shared" si="429"/>
        <v>1622</v>
      </c>
      <c r="B1650" s="23">
        <f t="shared" si="429"/>
        <v>367</v>
      </c>
      <c r="C1650" s="3" t="s">
        <v>1029</v>
      </c>
      <c r="D1650" s="3" t="s">
        <v>1030</v>
      </c>
      <c r="E1650" s="6">
        <v>1995</v>
      </c>
      <c r="F1650" s="6">
        <v>1995</v>
      </c>
      <c r="G1650" s="6" t="s">
        <v>65</v>
      </c>
      <c r="H1650" s="6">
        <v>2</v>
      </c>
      <c r="I1650" s="6">
        <v>2</v>
      </c>
      <c r="J1650" s="29">
        <v>627.59</v>
      </c>
      <c r="K1650" s="29">
        <v>584.20000000000005</v>
      </c>
      <c r="L1650" s="29">
        <v>0</v>
      </c>
      <c r="M1650" s="7">
        <v>37</v>
      </c>
      <c r="N1650" s="1">
        <f t="shared" si="419"/>
        <v>7863162.5799999991</v>
      </c>
      <c r="O1650" s="29"/>
      <c r="P1650" s="1">
        <v>7339128.1695999997</v>
      </c>
      <c r="Q1650" s="1"/>
      <c r="R1650" s="1">
        <v>71863.610400000005</v>
      </c>
      <c r="S1650" s="1">
        <v>452170.8000000001</v>
      </c>
      <c r="T1650" s="29"/>
      <c r="U1650" s="1">
        <f t="shared" si="422"/>
        <v>13459.709996576512</v>
      </c>
      <c r="V1650" s="1">
        <f t="shared" si="422"/>
        <v>13459.709996576512</v>
      </c>
      <c r="W1650" s="8">
        <v>2021</v>
      </c>
      <c r="X1650" s="107"/>
      <c r="Y1650" s="9">
        <f t="shared" si="424"/>
        <v>452170.8000000001</v>
      </c>
      <c r="Z1650" s="9">
        <f t="shared" si="425"/>
        <v>38434.518000000004</v>
      </c>
      <c r="AA1650" s="12">
        <f t="shared" si="426"/>
        <v>71863.610400000005</v>
      </c>
      <c r="AB1650" s="117">
        <f t="shared" si="423"/>
        <v>110298.12840000002</v>
      </c>
      <c r="AC1650" s="9">
        <v>33429.092400000001</v>
      </c>
      <c r="AD1650" s="28">
        <f>+'Прил 2 оконч'!E1650-'Приложение №1'!N1650</f>
        <v>0</v>
      </c>
      <c r="AE1650" s="1">
        <f t="shared" si="427"/>
        <v>152897017.48704001</v>
      </c>
      <c r="AF1650" s="1">
        <f t="shared" si="428"/>
        <v>12996246.486398401</v>
      </c>
    </row>
    <row r="1651" spans="1:32" ht="15" customHeight="1" x14ac:dyDescent="0.25">
      <c r="A1651" s="5">
        <f t="shared" si="429"/>
        <v>1623</v>
      </c>
      <c r="B1651" s="23">
        <f t="shared" si="429"/>
        <v>368</v>
      </c>
      <c r="C1651" s="3" t="s">
        <v>678</v>
      </c>
      <c r="D1651" s="3" t="s">
        <v>1268</v>
      </c>
      <c r="E1651" s="6">
        <v>1985</v>
      </c>
      <c r="F1651" s="6">
        <v>1985</v>
      </c>
      <c r="G1651" s="6" t="s">
        <v>65</v>
      </c>
      <c r="H1651" s="6">
        <v>2</v>
      </c>
      <c r="I1651" s="6">
        <v>3</v>
      </c>
      <c r="J1651" s="29">
        <v>815.3</v>
      </c>
      <c r="K1651" s="29">
        <v>732.1</v>
      </c>
      <c r="L1651" s="29">
        <v>0</v>
      </c>
      <c r="M1651" s="7">
        <v>26</v>
      </c>
      <c r="N1651" s="1">
        <f t="shared" si="419"/>
        <v>3683253.67</v>
      </c>
      <c r="O1651" s="29"/>
      <c r="P1651" s="1">
        <v>2943627.5647999998</v>
      </c>
      <c r="Q1651" s="1"/>
      <c r="R1651" s="1">
        <v>172980.7052</v>
      </c>
      <c r="S1651" s="1">
        <v>566645.4</v>
      </c>
      <c r="T1651" s="29"/>
      <c r="U1651" s="1">
        <f t="shared" si="422"/>
        <v>5031.0800027318674</v>
      </c>
      <c r="V1651" s="1">
        <f t="shared" si="422"/>
        <v>5031.0800027318674</v>
      </c>
      <c r="W1651" s="8">
        <v>2021</v>
      </c>
      <c r="X1651" s="107"/>
      <c r="Y1651" s="9">
        <f t="shared" si="424"/>
        <v>566645.4</v>
      </c>
      <c r="Z1651" s="9">
        <f t="shared" si="425"/>
        <v>48164.858999999997</v>
      </c>
      <c r="AA1651" s="12">
        <f t="shared" si="426"/>
        <v>172980.7052</v>
      </c>
      <c r="AB1651" s="117">
        <f t="shared" si="423"/>
        <v>221145.56419999999</v>
      </c>
      <c r="AC1651" s="9">
        <v>124815.8462</v>
      </c>
      <c r="AD1651" s="28">
        <f>+'Прил 2 оконч'!E1651-'Приложение №1'!N1651</f>
        <v>0</v>
      </c>
      <c r="AE1651" s="1">
        <f t="shared" si="427"/>
        <v>368033748.38352001</v>
      </c>
      <c r="AF1651" s="1">
        <f t="shared" si="428"/>
        <v>31282868.612599202</v>
      </c>
    </row>
    <row r="1652" spans="1:32" ht="15" customHeight="1" x14ac:dyDescent="0.25">
      <c r="A1652" s="5">
        <f t="shared" si="429"/>
        <v>1624</v>
      </c>
      <c r="B1652" s="23">
        <f t="shared" si="429"/>
        <v>369</v>
      </c>
      <c r="C1652" s="3" t="s">
        <v>678</v>
      </c>
      <c r="D1652" s="3" t="s">
        <v>1269</v>
      </c>
      <c r="E1652" s="6">
        <v>1985</v>
      </c>
      <c r="F1652" s="6">
        <v>1985</v>
      </c>
      <c r="G1652" s="6" t="s">
        <v>65</v>
      </c>
      <c r="H1652" s="6">
        <v>2</v>
      </c>
      <c r="I1652" s="6">
        <v>3</v>
      </c>
      <c r="J1652" s="29">
        <v>831.5</v>
      </c>
      <c r="K1652" s="29">
        <v>743.7</v>
      </c>
      <c r="L1652" s="29">
        <v>0</v>
      </c>
      <c r="M1652" s="7">
        <v>27</v>
      </c>
      <c r="N1652" s="1">
        <f t="shared" si="419"/>
        <v>3741614.2</v>
      </c>
      <c r="O1652" s="29"/>
      <c r="P1652" s="1">
        <v>2954925.2656000005</v>
      </c>
      <c r="Q1652" s="1"/>
      <c r="R1652" s="1">
        <v>211065.13439999998</v>
      </c>
      <c r="S1652" s="1">
        <v>575623.80000000005</v>
      </c>
      <c r="T1652" s="29"/>
      <c r="U1652" s="1">
        <f t="shared" si="422"/>
        <v>5031.0800053785124</v>
      </c>
      <c r="V1652" s="1">
        <f t="shared" si="422"/>
        <v>5031.0800053785124</v>
      </c>
      <c r="W1652" s="8">
        <v>2021</v>
      </c>
      <c r="X1652" s="107"/>
      <c r="Y1652" s="9">
        <f t="shared" si="424"/>
        <v>575623.80000000005</v>
      </c>
      <c r="Z1652" s="9">
        <f t="shared" si="425"/>
        <v>48928.023000000001</v>
      </c>
      <c r="AA1652" s="12">
        <f t="shared" si="426"/>
        <v>211065.13439999998</v>
      </c>
      <c r="AB1652" s="117">
        <f t="shared" si="423"/>
        <v>259993.15739999997</v>
      </c>
      <c r="AC1652" s="9">
        <v>162137.11139999999</v>
      </c>
      <c r="AD1652" s="28">
        <f>+'Прил 2 оконч'!E1652-'Приложение №1'!N1652</f>
        <v>0</v>
      </c>
      <c r="AE1652" s="1">
        <f t="shared" si="427"/>
        <v>449062179.94944</v>
      </c>
      <c r="AF1652" s="1">
        <f t="shared" si="428"/>
        <v>38170285.295702398</v>
      </c>
    </row>
    <row r="1653" spans="1:32" ht="15" customHeight="1" x14ac:dyDescent="0.25">
      <c r="A1653" s="5">
        <f t="shared" si="429"/>
        <v>1625</v>
      </c>
      <c r="B1653" s="23">
        <f t="shared" si="429"/>
        <v>370</v>
      </c>
      <c r="C1653" s="3" t="s">
        <v>678</v>
      </c>
      <c r="D1653" s="3" t="s">
        <v>1270</v>
      </c>
      <c r="E1653" s="6">
        <v>1986</v>
      </c>
      <c r="F1653" s="6">
        <v>1986</v>
      </c>
      <c r="G1653" s="6" t="s">
        <v>65</v>
      </c>
      <c r="H1653" s="6">
        <v>2</v>
      </c>
      <c r="I1653" s="6">
        <v>3</v>
      </c>
      <c r="J1653" s="29">
        <v>1374.8</v>
      </c>
      <c r="K1653" s="29">
        <v>1241</v>
      </c>
      <c r="L1653" s="29">
        <v>0</v>
      </c>
      <c r="M1653" s="7">
        <v>44</v>
      </c>
      <c r="N1653" s="1">
        <f t="shared" si="419"/>
        <v>6243570.2800000003</v>
      </c>
      <c r="O1653" s="29"/>
      <c r="P1653" s="1">
        <v>4942022.1579999998</v>
      </c>
      <c r="Q1653" s="1"/>
      <c r="R1653" s="1">
        <v>341014.12200000003</v>
      </c>
      <c r="S1653" s="1">
        <v>960534</v>
      </c>
      <c r="T1653" s="29"/>
      <c r="U1653" s="1">
        <f t="shared" si="422"/>
        <v>5031.08</v>
      </c>
      <c r="V1653" s="1">
        <f t="shared" si="422"/>
        <v>5031.08</v>
      </c>
      <c r="W1653" s="8">
        <v>2021</v>
      </c>
      <c r="X1653" s="107"/>
      <c r="Y1653" s="9">
        <f t="shared" si="424"/>
        <v>960534</v>
      </c>
      <c r="Z1653" s="9">
        <f t="shared" si="425"/>
        <v>81645.39</v>
      </c>
      <c r="AA1653" s="12">
        <f t="shared" si="426"/>
        <v>341014.12200000003</v>
      </c>
      <c r="AB1653" s="117">
        <f t="shared" si="423"/>
        <v>422659.51200000005</v>
      </c>
      <c r="AC1653" s="9">
        <v>259368.73200000002</v>
      </c>
      <c r="AD1653" s="28">
        <f>+'Прил 2 оконч'!E1653-'Приложение №1'!N1653</f>
        <v>0</v>
      </c>
      <c r="AE1653" s="1">
        <f t="shared" si="427"/>
        <v>725541645.96720004</v>
      </c>
      <c r="AF1653" s="1">
        <f t="shared" si="428"/>
        <v>61671039.907212004</v>
      </c>
    </row>
    <row r="1654" spans="1:32" ht="15" customHeight="1" x14ac:dyDescent="0.25">
      <c r="A1654" s="5">
        <f t="shared" si="429"/>
        <v>1626</v>
      </c>
      <c r="B1654" s="23">
        <f t="shared" si="429"/>
        <v>371</v>
      </c>
      <c r="C1654" s="3" t="s">
        <v>678</v>
      </c>
      <c r="D1654" s="3" t="s">
        <v>682</v>
      </c>
      <c r="E1654" s="6">
        <v>1985</v>
      </c>
      <c r="F1654" s="6">
        <v>1985</v>
      </c>
      <c r="G1654" s="6" t="s">
        <v>65</v>
      </c>
      <c r="H1654" s="6">
        <v>2</v>
      </c>
      <c r="I1654" s="6">
        <v>3</v>
      </c>
      <c r="J1654" s="29">
        <v>987.2</v>
      </c>
      <c r="K1654" s="29">
        <v>907.4</v>
      </c>
      <c r="L1654" s="29">
        <v>0</v>
      </c>
      <c r="M1654" s="7">
        <v>26</v>
      </c>
      <c r="N1654" s="1">
        <f t="shared" si="419"/>
        <v>4565201.9899999993</v>
      </c>
      <c r="O1654" s="29"/>
      <c r="P1654" s="1">
        <v>4414038.2211999996</v>
      </c>
      <c r="Q1654" s="1"/>
      <c r="R1654" s="1">
        <v>59697.84599999999</v>
      </c>
      <c r="S1654" s="1">
        <v>91465.922799999942</v>
      </c>
      <c r="T1654" s="29"/>
      <c r="U1654" s="1">
        <f t="shared" si="422"/>
        <v>5031.0799977958995</v>
      </c>
      <c r="V1654" s="1">
        <f t="shared" si="422"/>
        <v>5031.0799977958995</v>
      </c>
      <c r="W1654" s="8">
        <v>2021</v>
      </c>
      <c r="X1654" s="107"/>
      <c r="Y1654" s="9">
        <f t="shared" si="424"/>
        <v>702327.6</v>
      </c>
      <c r="Z1654" s="9">
        <f t="shared" si="425"/>
        <v>59697.84599999999</v>
      </c>
      <c r="AA1654" s="12">
        <f>+AC1654+Z1654-R852</f>
        <v>59697.84599999999</v>
      </c>
      <c r="AB1654" s="117">
        <f t="shared" si="423"/>
        <v>119395.69199999998</v>
      </c>
      <c r="AC1654" s="9">
        <v>146958.31280000001</v>
      </c>
      <c r="AD1654" s="28">
        <f>+'Прил 2 оконч'!E1654-'Приложение №1'!N1654</f>
        <v>0</v>
      </c>
      <c r="AE1654" s="1">
        <f t="shared" si="427"/>
        <v>127013137.14959997</v>
      </c>
      <c r="AF1654" s="1">
        <f t="shared" si="428"/>
        <v>10796116.657715999</v>
      </c>
    </row>
    <row r="1655" spans="1:32" ht="15" customHeight="1" x14ac:dyDescent="0.25">
      <c r="A1655" s="5">
        <f t="shared" si="429"/>
        <v>1627</v>
      </c>
      <c r="B1655" s="23">
        <f t="shared" si="429"/>
        <v>372</v>
      </c>
      <c r="C1655" s="3" t="s">
        <v>678</v>
      </c>
      <c r="D1655" s="3" t="s">
        <v>685</v>
      </c>
      <c r="E1655" s="6">
        <v>1986</v>
      </c>
      <c r="F1655" s="6">
        <v>1986</v>
      </c>
      <c r="G1655" s="6" t="s">
        <v>50</v>
      </c>
      <c r="H1655" s="6">
        <v>2</v>
      </c>
      <c r="I1655" s="6">
        <v>3</v>
      </c>
      <c r="J1655" s="29">
        <v>946.5</v>
      </c>
      <c r="K1655" s="29">
        <v>871.5</v>
      </c>
      <c r="L1655" s="29">
        <v>0</v>
      </c>
      <c r="M1655" s="7">
        <v>25</v>
      </c>
      <c r="N1655" s="1">
        <f t="shared" si="419"/>
        <v>7124617.0800000001</v>
      </c>
      <c r="O1655" s="29"/>
      <c r="P1655" s="1">
        <v>4809755.76</v>
      </c>
      <c r="Q1655" s="1"/>
      <c r="R1655" s="1">
        <v>346061.86300000001</v>
      </c>
      <c r="S1655" s="1">
        <v>1968799.4570000004</v>
      </c>
      <c r="T1655" s="1"/>
      <c r="U1655" s="1">
        <f t="shared" si="422"/>
        <v>8175.12</v>
      </c>
      <c r="V1655" s="1">
        <f t="shared" si="422"/>
        <v>8175.12</v>
      </c>
      <c r="W1655" s="8">
        <v>2021</v>
      </c>
      <c r="X1655" s="107"/>
      <c r="Y1655" s="116">
        <f>+(K1655*9.1+L1655*18.19)*12*30</f>
        <v>2855033.9999999995</v>
      </c>
      <c r="Z1655" s="116">
        <f>+(K1655*9.1+L1655*18.19)*12*0.85</f>
        <v>80892.62999999999</v>
      </c>
      <c r="AA1655" s="12">
        <f>+AC1655+Z1655</f>
        <v>346061.86300000001</v>
      </c>
      <c r="AC1655" s="9">
        <v>265169.23300000001</v>
      </c>
      <c r="AD1655" s="28">
        <f>+'Прил 2 оконч'!E1655-'Приложение №1'!N1655</f>
        <v>0</v>
      </c>
      <c r="AE1655" s="1">
        <f>+(Q1655*9.1+R1655*18.19)*12*30</f>
        <v>2266151503.6692004</v>
      </c>
      <c r="AF1655" s="1">
        <f>+(Q1655*9.1+R1655*18.19)*12*0.85</f>
        <v>64207625.937294014</v>
      </c>
    </row>
    <row r="1656" spans="1:32" ht="15" customHeight="1" x14ac:dyDescent="0.25">
      <c r="A1656" s="5">
        <f t="shared" si="429"/>
        <v>1628</v>
      </c>
      <c r="B1656" s="23">
        <f t="shared" si="429"/>
        <v>373</v>
      </c>
      <c r="C1656" s="3" t="s">
        <v>678</v>
      </c>
      <c r="D1656" s="3" t="s">
        <v>686</v>
      </c>
      <c r="E1656" s="6">
        <v>1987</v>
      </c>
      <c r="F1656" s="6">
        <v>1987</v>
      </c>
      <c r="G1656" s="6" t="s">
        <v>65</v>
      </c>
      <c r="H1656" s="6">
        <v>2</v>
      </c>
      <c r="I1656" s="6">
        <v>3</v>
      </c>
      <c r="J1656" s="29">
        <v>893.8</v>
      </c>
      <c r="K1656" s="29">
        <v>812.2</v>
      </c>
      <c r="L1656" s="29">
        <v>0</v>
      </c>
      <c r="M1656" s="7">
        <v>26</v>
      </c>
      <c r="N1656" s="1">
        <f t="shared" si="419"/>
        <v>4086243.18</v>
      </c>
      <c r="O1656" s="29"/>
      <c r="P1656" s="1">
        <v>3950938.7836000002</v>
      </c>
      <c r="Q1656" s="1"/>
      <c r="R1656" s="1">
        <v>53434.638000000006</v>
      </c>
      <c r="S1656" s="1">
        <v>81869.758400000166</v>
      </c>
      <c r="T1656" s="29"/>
      <c r="U1656" s="1">
        <f t="shared" si="422"/>
        <v>5031.0800049248955</v>
      </c>
      <c r="V1656" s="1">
        <f t="shared" si="422"/>
        <v>5031.0800049248955</v>
      </c>
      <c r="W1656" s="8">
        <v>2021</v>
      </c>
      <c r="X1656" s="107"/>
      <c r="Y1656" s="9">
        <f t="shared" ref="Y1656:Y1674" si="430">+(K1656*6.45+L1656*17.73)*12*10</f>
        <v>628642.80000000005</v>
      </c>
      <c r="Z1656" s="9">
        <f t="shared" ref="Z1656:Z1674" si="431">+(K1656*6.45+L1656*17.73)*12*0.85</f>
        <v>53434.638000000006</v>
      </c>
      <c r="AA1656" s="12">
        <f>+AC1656+Z1656-R855</f>
        <v>53434.638000000006</v>
      </c>
      <c r="AB1656" s="117">
        <f t="shared" ref="AB1656:AB1674" si="432">+R1656+Z1656</f>
        <v>106869.27600000001</v>
      </c>
      <c r="AC1656" s="9">
        <v>124131.39840000001</v>
      </c>
      <c r="AD1656" s="28">
        <f>+'Прил 2 оконч'!E1656-'Приложение №1'!N1656</f>
        <v>0</v>
      </c>
      <c r="AE1656" s="1">
        <f t="shared" ref="AE1656:AE1674" si="433">+(Q1656*6.45+R1656*17.73)*12*10</f>
        <v>113687535.80880001</v>
      </c>
      <c r="AF1656" s="1">
        <f t="shared" ref="AF1656:AF1674" si="434">+(Q1656*6.45+R1656*17.73)*12*0.85</f>
        <v>9663440.5437480006</v>
      </c>
    </row>
    <row r="1657" spans="1:32" ht="15" customHeight="1" x14ac:dyDescent="0.25">
      <c r="A1657" s="5">
        <f t="shared" si="429"/>
        <v>1629</v>
      </c>
      <c r="B1657" s="23">
        <f t="shared" si="429"/>
        <v>374</v>
      </c>
      <c r="C1657" s="3" t="s">
        <v>678</v>
      </c>
      <c r="D1657" s="3" t="s">
        <v>1271</v>
      </c>
      <c r="E1657" s="6">
        <v>1987</v>
      </c>
      <c r="F1657" s="6">
        <v>1987</v>
      </c>
      <c r="G1657" s="6" t="s">
        <v>65</v>
      </c>
      <c r="H1657" s="6">
        <v>2</v>
      </c>
      <c r="I1657" s="6">
        <v>3</v>
      </c>
      <c r="J1657" s="29">
        <v>908.4</v>
      </c>
      <c r="K1657" s="29">
        <v>822</v>
      </c>
      <c r="L1657" s="29">
        <v>0</v>
      </c>
      <c r="M1657" s="7">
        <v>19</v>
      </c>
      <c r="N1657" s="1">
        <f t="shared" si="419"/>
        <v>4135547.76</v>
      </c>
      <c r="O1657" s="29"/>
      <c r="P1657" s="1">
        <v>3279795.1859999998</v>
      </c>
      <c r="Q1657" s="1"/>
      <c r="R1657" s="1">
        <v>219524.57400000002</v>
      </c>
      <c r="S1657" s="1">
        <v>636228</v>
      </c>
      <c r="T1657" s="29"/>
      <c r="U1657" s="1">
        <f t="shared" si="422"/>
        <v>5031.08</v>
      </c>
      <c r="V1657" s="1">
        <f t="shared" si="422"/>
        <v>5031.08</v>
      </c>
      <c r="W1657" s="8">
        <v>2021</v>
      </c>
      <c r="X1657" s="107"/>
      <c r="Y1657" s="9">
        <f t="shared" si="430"/>
        <v>636228</v>
      </c>
      <c r="Z1657" s="9">
        <f t="shared" si="431"/>
        <v>54079.380000000005</v>
      </c>
      <c r="AA1657" s="12">
        <f>+AC1657+Z1657</f>
        <v>219524.57400000002</v>
      </c>
      <c r="AB1657" s="117">
        <f t="shared" si="432"/>
        <v>273603.95400000003</v>
      </c>
      <c r="AC1657" s="9">
        <v>165445.19400000002</v>
      </c>
      <c r="AD1657" s="28">
        <f>+'Прил 2 оконч'!E1657-'Приложение №1'!N1657</f>
        <v>0</v>
      </c>
      <c r="AE1657" s="1">
        <f t="shared" si="433"/>
        <v>467060483.64240003</v>
      </c>
      <c r="AF1657" s="1">
        <f t="shared" si="434"/>
        <v>39700141.109604001</v>
      </c>
    </row>
    <row r="1658" spans="1:32" ht="15" customHeight="1" x14ac:dyDescent="0.25">
      <c r="A1658" s="5">
        <f t="shared" si="429"/>
        <v>1630</v>
      </c>
      <c r="B1658" s="23">
        <f t="shared" si="429"/>
        <v>375</v>
      </c>
      <c r="C1658" s="3" t="s">
        <v>678</v>
      </c>
      <c r="D1658" s="3" t="s">
        <v>687</v>
      </c>
      <c r="E1658" s="6">
        <v>1985</v>
      </c>
      <c r="F1658" s="6">
        <v>1985</v>
      </c>
      <c r="G1658" s="6" t="s">
        <v>65</v>
      </c>
      <c r="H1658" s="6">
        <v>2</v>
      </c>
      <c r="I1658" s="6">
        <v>3</v>
      </c>
      <c r="J1658" s="29">
        <v>983.5</v>
      </c>
      <c r="K1658" s="29">
        <v>855.8</v>
      </c>
      <c r="L1658" s="29">
        <v>0</v>
      </c>
      <c r="M1658" s="7">
        <v>27</v>
      </c>
      <c r="N1658" s="1">
        <f t="shared" si="419"/>
        <v>4305598.26</v>
      </c>
      <c r="O1658" s="29"/>
      <c r="P1658" s="1">
        <v>4163030.5403999998</v>
      </c>
      <c r="Q1658" s="1"/>
      <c r="R1658" s="1">
        <v>56303.081999999995</v>
      </c>
      <c r="S1658" s="1">
        <v>86264.637600000016</v>
      </c>
      <c r="T1658" s="29"/>
      <c r="U1658" s="1">
        <f t="shared" si="422"/>
        <v>5031.0799953260112</v>
      </c>
      <c r="V1658" s="1">
        <f t="shared" si="422"/>
        <v>5031.0799953260112</v>
      </c>
      <c r="W1658" s="8">
        <v>2021</v>
      </c>
      <c r="X1658" s="107"/>
      <c r="Y1658" s="9">
        <f t="shared" si="430"/>
        <v>662389.19999999995</v>
      </c>
      <c r="Z1658" s="9">
        <f t="shared" si="431"/>
        <v>56303.081999999995</v>
      </c>
      <c r="AA1658" s="12">
        <f>+AC1658+Z1658-R856</f>
        <v>56303.081999999995</v>
      </c>
      <c r="AB1658" s="117">
        <f t="shared" si="432"/>
        <v>112606.16399999999</v>
      </c>
      <c r="AC1658" s="9">
        <v>102520.5876</v>
      </c>
      <c r="AD1658" s="28">
        <f>+'Прил 2 оконч'!E1658-'Приложение №1'!N1658</f>
        <v>0</v>
      </c>
      <c r="AE1658" s="1">
        <f t="shared" si="433"/>
        <v>119790437.26319999</v>
      </c>
      <c r="AF1658" s="1">
        <f t="shared" si="434"/>
        <v>10182187.167371998</v>
      </c>
    </row>
    <row r="1659" spans="1:32" ht="15" customHeight="1" x14ac:dyDescent="0.25">
      <c r="A1659" s="5">
        <f t="shared" si="429"/>
        <v>1631</v>
      </c>
      <c r="B1659" s="23">
        <f t="shared" si="429"/>
        <v>376</v>
      </c>
      <c r="C1659" s="3" t="s">
        <v>678</v>
      </c>
      <c r="D1659" s="3" t="s">
        <v>1272</v>
      </c>
      <c r="E1659" s="6">
        <v>1985</v>
      </c>
      <c r="F1659" s="6">
        <v>1985</v>
      </c>
      <c r="G1659" s="6" t="s">
        <v>65</v>
      </c>
      <c r="H1659" s="6">
        <v>2</v>
      </c>
      <c r="I1659" s="6">
        <v>3</v>
      </c>
      <c r="J1659" s="29">
        <v>899.1</v>
      </c>
      <c r="K1659" s="29">
        <v>813.2</v>
      </c>
      <c r="L1659" s="29">
        <v>0</v>
      </c>
      <c r="M1659" s="7">
        <v>22</v>
      </c>
      <c r="N1659" s="1">
        <f t="shared" si="419"/>
        <v>4091274.26</v>
      </c>
      <c r="O1659" s="29"/>
      <c r="P1659" s="1">
        <v>3273106.5816000002</v>
      </c>
      <c r="Q1659" s="1"/>
      <c r="R1659" s="1">
        <v>188750.87840000002</v>
      </c>
      <c r="S1659" s="1">
        <v>629416.80000000005</v>
      </c>
      <c r="T1659" s="29"/>
      <c r="U1659" s="1">
        <f t="shared" si="422"/>
        <v>5031.0800049188383</v>
      </c>
      <c r="V1659" s="1">
        <f t="shared" si="422"/>
        <v>5031.0800049188383</v>
      </c>
      <c r="W1659" s="8">
        <v>2021</v>
      </c>
      <c r="X1659" s="107"/>
      <c r="Y1659" s="9">
        <f t="shared" si="430"/>
        <v>629416.80000000005</v>
      </c>
      <c r="Z1659" s="9">
        <f t="shared" si="431"/>
        <v>53500.428000000007</v>
      </c>
      <c r="AA1659" s="12">
        <f t="shared" ref="AA1659:AA1665" si="435">+AC1659+Z1659</f>
        <v>188750.87840000002</v>
      </c>
      <c r="AB1659" s="117">
        <f t="shared" si="432"/>
        <v>242251.30640000003</v>
      </c>
      <c r="AC1659" s="9">
        <v>135250.4504</v>
      </c>
      <c r="AD1659" s="28">
        <f>+'Прил 2 оконч'!E1659-'Приложение №1'!N1659</f>
        <v>0</v>
      </c>
      <c r="AE1659" s="1">
        <f t="shared" si="433"/>
        <v>401586368.88383996</v>
      </c>
      <c r="AF1659" s="1">
        <f t="shared" si="434"/>
        <v>34134841.355126396</v>
      </c>
    </row>
    <row r="1660" spans="1:32" ht="15" customHeight="1" x14ac:dyDescent="0.25">
      <c r="A1660" s="5">
        <f t="shared" si="429"/>
        <v>1632</v>
      </c>
      <c r="B1660" s="23">
        <f t="shared" si="429"/>
        <v>377</v>
      </c>
      <c r="C1660" s="3" t="s">
        <v>678</v>
      </c>
      <c r="D1660" s="3" t="s">
        <v>1273</v>
      </c>
      <c r="E1660" s="6">
        <v>1985</v>
      </c>
      <c r="F1660" s="6">
        <v>1985</v>
      </c>
      <c r="G1660" s="6" t="s">
        <v>65</v>
      </c>
      <c r="H1660" s="6">
        <v>2</v>
      </c>
      <c r="I1660" s="6">
        <v>3</v>
      </c>
      <c r="J1660" s="29">
        <v>918.1</v>
      </c>
      <c r="K1660" s="29">
        <v>832.1</v>
      </c>
      <c r="L1660" s="29">
        <v>0</v>
      </c>
      <c r="M1660" s="7">
        <v>26</v>
      </c>
      <c r="N1660" s="1">
        <f t="shared" si="419"/>
        <v>4186361.67</v>
      </c>
      <c r="O1660" s="29"/>
      <c r="P1660" s="1">
        <v>3317680.1247999999</v>
      </c>
      <c r="Q1660" s="1"/>
      <c r="R1660" s="1">
        <v>224636.1452</v>
      </c>
      <c r="S1660" s="1">
        <v>644045.4</v>
      </c>
      <c r="T1660" s="29"/>
      <c r="U1660" s="1">
        <f t="shared" si="422"/>
        <v>5031.080002403557</v>
      </c>
      <c r="V1660" s="1">
        <f t="shared" si="422"/>
        <v>5031.080002403557</v>
      </c>
      <c r="W1660" s="8">
        <v>2021</v>
      </c>
      <c r="X1660" s="107"/>
      <c r="Y1660" s="9">
        <f t="shared" si="430"/>
        <v>644045.4</v>
      </c>
      <c r="Z1660" s="9">
        <f t="shared" si="431"/>
        <v>54743.858999999997</v>
      </c>
      <c r="AA1660" s="12">
        <f t="shared" si="435"/>
        <v>224636.1452</v>
      </c>
      <c r="AB1660" s="117">
        <f t="shared" si="432"/>
        <v>279380.00419999997</v>
      </c>
      <c r="AC1660" s="9">
        <v>169892.2862</v>
      </c>
      <c r="AD1660" s="28">
        <f>+'Прил 2 оконч'!E1660-'Приложение №1'!N1660</f>
        <v>0</v>
      </c>
      <c r="AE1660" s="1">
        <f t="shared" si="433"/>
        <v>477935862.52752</v>
      </c>
      <c r="AF1660" s="1">
        <f t="shared" si="434"/>
        <v>40624548.314839199</v>
      </c>
    </row>
    <row r="1661" spans="1:32" ht="15" customHeight="1" x14ac:dyDescent="0.25">
      <c r="A1661" s="5">
        <f t="shared" si="429"/>
        <v>1633</v>
      </c>
      <c r="B1661" s="23">
        <f t="shared" si="429"/>
        <v>378</v>
      </c>
      <c r="C1661" s="3" t="s">
        <v>678</v>
      </c>
      <c r="D1661" s="3" t="s">
        <v>1274</v>
      </c>
      <c r="E1661" s="6">
        <v>1985</v>
      </c>
      <c r="F1661" s="6">
        <v>1985</v>
      </c>
      <c r="G1661" s="6" t="s">
        <v>65</v>
      </c>
      <c r="H1661" s="6">
        <v>2</v>
      </c>
      <c r="I1661" s="6">
        <v>3</v>
      </c>
      <c r="J1661" s="29">
        <v>911.7</v>
      </c>
      <c r="K1661" s="29">
        <v>824.1</v>
      </c>
      <c r="L1661" s="29">
        <v>0</v>
      </c>
      <c r="M1661" s="7">
        <v>20</v>
      </c>
      <c r="N1661" s="1">
        <f t="shared" si="419"/>
        <v>4146113.0300000003</v>
      </c>
      <c r="O1661" s="29"/>
      <c r="P1661" s="1">
        <v>3279619.5408000001</v>
      </c>
      <c r="Q1661" s="1"/>
      <c r="R1661" s="1">
        <v>228640.08920000002</v>
      </c>
      <c r="S1661" s="1">
        <v>637853.40000000014</v>
      </c>
      <c r="T1661" s="29"/>
      <c r="U1661" s="1">
        <f t="shared" si="422"/>
        <v>5031.0800024268901</v>
      </c>
      <c r="V1661" s="1">
        <f t="shared" si="422"/>
        <v>5031.0800024268901</v>
      </c>
      <c r="W1661" s="8">
        <v>2021</v>
      </c>
      <c r="X1661" s="107"/>
      <c r="Y1661" s="9">
        <f t="shared" si="430"/>
        <v>637853.40000000014</v>
      </c>
      <c r="Z1661" s="9">
        <f t="shared" si="431"/>
        <v>54217.539000000012</v>
      </c>
      <c r="AA1661" s="12">
        <f t="shared" si="435"/>
        <v>228640.08920000002</v>
      </c>
      <c r="AB1661" s="117">
        <f t="shared" si="432"/>
        <v>282857.62820000004</v>
      </c>
      <c r="AC1661" s="9">
        <v>174422.5502</v>
      </c>
      <c r="AD1661" s="28">
        <f>+'Прил 2 оконч'!E1661-'Приложение №1'!N1661</f>
        <v>0</v>
      </c>
      <c r="AE1661" s="1">
        <f t="shared" si="433"/>
        <v>486454653.78192002</v>
      </c>
      <c r="AF1661" s="1">
        <f t="shared" si="434"/>
        <v>41348645.571463197</v>
      </c>
    </row>
    <row r="1662" spans="1:32" ht="15" customHeight="1" x14ac:dyDescent="0.25">
      <c r="A1662" s="5">
        <f t="shared" si="429"/>
        <v>1634</v>
      </c>
      <c r="B1662" s="23">
        <f t="shared" si="429"/>
        <v>379</v>
      </c>
      <c r="C1662" s="3" t="s">
        <v>678</v>
      </c>
      <c r="D1662" s="3" t="s">
        <v>1275</v>
      </c>
      <c r="E1662" s="6">
        <v>1987</v>
      </c>
      <c r="F1662" s="6">
        <v>1987</v>
      </c>
      <c r="G1662" s="6" t="s">
        <v>65</v>
      </c>
      <c r="H1662" s="6">
        <v>2</v>
      </c>
      <c r="I1662" s="6">
        <v>3</v>
      </c>
      <c r="J1662" s="29">
        <v>958.5</v>
      </c>
      <c r="K1662" s="29">
        <v>886.3</v>
      </c>
      <c r="L1662" s="29">
        <v>0</v>
      </c>
      <c r="M1662" s="7">
        <v>25</v>
      </c>
      <c r="N1662" s="1">
        <f t="shared" si="419"/>
        <v>4459046.2</v>
      </c>
      <c r="O1662" s="29"/>
      <c r="P1662" s="1">
        <v>3571637.6143999998</v>
      </c>
      <c r="Q1662" s="1"/>
      <c r="R1662" s="1">
        <v>201412.38560000001</v>
      </c>
      <c r="S1662" s="1">
        <v>685996.2</v>
      </c>
      <c r="T1662" s="29"/>
      <c r="U1662" s="1">
        <f t="shared" si="422"/>
        <v>5031.0799954868562</v>
      </c>
      <c r="V1662" s="1">
        <f t="shared" si="422"/>
        <v>5031.0799954868562</v>
      </c>
      <c r="W1662" s="8">
        <v>2021</v>
      </c>
      <c r="X1662" s="107"/>
      <c r="Y1662" s="9">
        <f t="shared" si="430"/>
        <v>685996.2</v>
      </c>
      <c r="Z1662" s="9">
        <f t="shared" si="431"/>
        <v>58309.676999999996</v>
      </c>
      <c r="AA1662" s="12">
        <f t="shared" si="435"/>
        <v>201412.38560000001</v>
      </c>
      <c r="AB1662" s="117">
        <f t="shared" si="432"/>
        <v>259722.0626</v>
      </c>
      <c r="AC1662" s="9">
        <v>143102.70860000001</v>
      </c>
      <c r="AD1662" s="28">
        <f>+'Прил 2 оконч'!E1662-'Приложение №1'!N1662</f>
        <v>0</v>
      </c>
      <c r="AE1662" s="1">
        <f t="shared" si="433"/>
        <v>428524991.60255998</v>
      </c>
      <c r="AF1662" s="1">
        <f t="shared" si="434"/>
        <v>36424624.2862176</v>
      </c>
    </row>
    <row r="1663" spans="1:32" ht="15" customHeight="1" x14ac:dyDescent="0.25">
      <c r="A1663" s="5">
        <f t="shared" ref="A1663:A1668" si="436">A1662+1</f>
        <v>1635</v>
      </c>
      <c r="B1663" s="23">
        <f t="shared" ref="B1663:B1668" si="437">B1662+1</f>
        <v>380</v>
      </c>
      <c r="C1663" s="3" t="s">
        <v>678</v>
      </c>
      <c r="D1663" s="3" t="s">
        <v>1276</v>
      </c>
      <c r="E1663" s="6">
        <v>1988</v>
      </c>
      <c r="F1663" s="6">
        <v>1988</v>
      </c>
      <c r="G1663" s="6" t="s">
        <v>65</v>
      </c>
      <c r="H1663" s="6">
        <v>2</v>
      </c>
      <c r="I1663" s="6">
        <v>3</v>
      </c>
      <c r="J1663" s="29">
        <v>833.6</v>
      </c>
      <c r="K1663" s="29">
        <v>746.8</v>
      </c>
      <c r="L1663" s="29">
        <v>0</v>
      </c>
      <c r="M1663" s="7">
        <v>25</v>
      </c>
      <c r="N1663" s="1">
        <f t="shared" si="419"/>
        <v>3757210.54</v>
      </c>
      <c r="O1663" s="29"/>
      <c r="P1663" s="1">
        <v>2974837.0683999998</v>
      </c>
      <c r="Q1663" s="1"/>
      <c r="R1663" s="1">
        <v>204350.27159999998</v>
      </c>
      <c r="S1663" s="1">
        <v>578023.19999999995</v>
      </c>
      <c r="T1663" s="29"/>
      <c r="U1663" s="1">
        <f t="shared" si="422"/>
        <v>5031.0799946438137</v>
      </c>
      <c r="V1663" s="1">
        <f t="shared" si="422"/>
        <v>5031.0799946438137</v>
      </c>
      <c r="W1663" s="8">
        <v>2021</v>
      </c>
      <c r="X1663" s="107"/>
      <c r="Y1663" s="9">
        <f t="shared" si="430"/>
        <v>578023.19999999995</v>
      </c>
      <c r="Z1663" s="9">
        <f t="shared" si="431"/>
        <v>49131.971999999994</v>
      </c>
      <c r="AA1663" s="12">
        <f t="shared" si="435"/>
        <v>204350.27159999998</v>
      </c>
      <c r="AB1663" s="117">
        <f t="shared" si="432"/>
        <v>253482.24359999999</v>
      </c>
      <c r="AC1663" s="9">
        <v>155218.2996</v>
      </c>
      <c r="AD1663" s="28">
        <f>+'Прил 2 оконч'!E1663-'Приложение №1'!N1663</f>
        <v>0</v>
      </c>
      <c r="AE1663" s="1">
        <f t="shared" si="433"/>
        <v>434775637.85615993</v>
      </c>
      <c r="AF1663" s="1">
        <f t="shared" si="434"/>
        <v>36955929.217773594</v>
      </c>
    </row>
    <row r="1664" spans="1:32" ht="15" customHeight="1" x14ac:dyDescent="0.25">
      <c r="A1664" s="5">
        <f t="shared" si="436"/>
        <v>1636</v>
      </c>
      <c r="B1664" s="23">
        <f t="shared" si="437"/>
        <v>381</v>
      </c>
      <c r="C1664" s="3" t="s">
        <v>678</v>
      </c>
      <c r="D1664" s="3" t="s">
        <v>1277</v>
      </c>
      <c r="E1664" s="6">
        <v>1988</v>
      </c>
      <c r="F1664" s="6">
        <v>1988</v>
      </c>
      <c r="G1664" s="6" t="s">
        <v>65</v>
      </c>
      <c r="H1664" s="6">
        <v>2</v>
      </c>
      <c r="I1664" s="6">
        <v>3</v>
      </c>
      <c r="J1664" s="29">
        <v>810.4</v>
      </c>
      <c r="K1664" s="29">
        <v>720.8</v>
      </c>
      <c r="L1664" s="29">
        <v>0</v>
      </c>
      <c r="M1664" s="7">
        <v>25</v>
      </c>
      <c r="N1664" s="1">
        <f t="shared" si="419"/>
        <v>3626402.46</v>
      </c>
      <c r="O1664" s="29"/>
      <c r="P1664" s="1">
        <v>2859549.4304</v>
      </c>
      <c r="Q1664" s="1"/>
      <c r="R1664" s="1">
        <v>208953.8296</v>
      </c>
      <c r="S1664" s="1">
        <v>557899.19999999995</v>
      </c>
      <c r="T1664" s="29"/>
      <c r="U1664" s="1">
        <f t="shared" si="422"/>
        <v>5031.0799944506107</v>
      </c>
      <c r="V1664" s="1">
        <f t="shared" si="422"/>
        <v>5031.0799944506107</v>
      </c>
      <c r="W1664" s="8">
        <v>2021</v>
      </c>
      <c r="X1664" s="107"/>
      <c r="Y1664" s="9">
        <f t="shared" si="430"/>
        <v>557899.19999999995</v>
      </c>
      <c r="Z1664" s="9">
        <f t="shared" si="431"/>
        <v>47421.432000000001</v>
      </c>
      <c r="AA1664" s="12">
        <f t="shared" si="435"/>
        <v>208953.8296</v>
      </c>
      <c r="AB1664" s="117">
        <f t="shared" si="432"/>
        <v>256375.2616</v>
      </c>
      <c r="AC1664" s="9">
        <v>161532.3976</v>
      </c>
      <c r="AD1664" s="28">
        <f>+'Прил 2 оконч'!E1664-'Приложение №1'!N1664</f>
        <v>0</v>
      </c>
      <c r="AE1664" s="1">
        <f t="shared" si="433"/>
        <v>444570167.85696</v>
      </c>
      <c r="AF1664" s="1">
        <f t="shared" si="434"/>
        <v>37788464.2678416</v>
      </c>
    </row>
    <row r="1665" spans="1:32" ht="15" customHeight="1" x14ac:dyDescent="0.25">
      <c r="A1665" s="5">
        <f t="shared" si="436"/>
        <v>1637</v>
      </c>
      <c r="B1665" s="23">
        <f t="shared" si="437"/>
        <v>382</v>
      </c>
      <c r="C1665" s="3" t="s">
        <v>678</v>
      </c>
      <c r="D1665" s="3" t="s">
        <v>1278</v>
      </c>
      <c r="E1665" s="6">
        <v>1988</v>
      </c>
      <c r="F1665" s="6">
        <v>1988</v>
      </c>
      <c r="G1665" s="6" t="s">
        <v>65</v>
      </c>
      <c r="H1665" s="6">
        <v>2</v>
      </c>
      <c r="I1665" s="6">
        <v>3</v>
      </c>
      <c r="J1665" s="29">
        <v>888</v>
      </c>
      <c r="K1665" s="29">
        <v>799</v>
      </c>
      <c r="L1665" s="29">
        <v>0</v>
      </c>
      <c r="M1665" s="7">
        <v>30</v>
      </c>
      <c r="N1665" s="1">
        <f t="shared" si="419"/>
        <v>4019832.92</v>
      </c>
      <c r="O1665" s="29"/>
      <c r="P1665" s="1">
        <v>3205883.1919999998</v>
      </c>
      <c r="Q1665" s="1"/>
      <c r="R1665" s="1">
        <v>195523.728</v>
      </c>
      <c r="S1665" s="1">
        <v>618426</v>
      </c>
      <c r="T1665" s="29"/>
      <c r="U1665" s="1">
        <f t="shared" si="422"/>
        <v>5031.08</v>
      </c>
      <c r="V1665" s="1">
        <f t="shared" si="422"/>
        <v>5031.08</v>
      </c>
      <c r="W1665" s="8">
        <v>2021</v>
      </c>
      <c r="X1665" s="107"/>
      <c r="Y1665" s="9">
        <f t="shared" si="430"/>
        <v>618426</v>
      </c>
      <c r="Z1665" s="9">
        <f t="shared" si="431"/>
        <v>52566.210000000006</v>
      </c>
      <c r="AA1665" s="12">
        <f t="shared" si="435"/>
        <v>195523.728</v>
      </c>
      <c r="AB1665" s="117">
        <f t="shared" si="432"/>
        <v>248089.93800000002</v>
      </c>
      <c r="AC1665" s="9">
        <v>142957.51800000001</v>
      </c>
      <c r="AD1665" s="28">
        <f>+'Прил 2 оконч'!E1665-'Приложение №1'!N1665</f>
        <v>0</v>
      </c>
      <c r="AE1665" s="1">
        <f t="shared" si="433"/>
        <v>415996283.69280005</v>
      </c>
      <c r="AF1665" s="1">
        <f t="shared" si="434"/>
        <v>35359684.113888003</v>
      </c>
    </row>
    <row r="1666" spans="1:32" ht="15" customHeight="1" x14ac:dyDescent="0.25">
      <c r="A1666" s="5">
        <f t="shared" si="436"/>
        <v>1638</v>
      </c>
      <c r="B1666" s="23">
        <f t="shared" si="437"/>
        <v>383</v>
      </c>
      <c r="C1666" s="3" t="s">
        <v>678</v>
      </c>
      <c r="D1666" s="3" t="s">
        <v>692</v>
      </c>
      <c r="E1666" s="6">
        <v>1986</v>
      </c>
      <c r="F1666" s="6">
        <v>1986</v>
      </c>
      <c r="G1666" s="6" t="s">
        <v>65</v>
      </c>
      <c r="H1666" s="6">
        <v>2</v>
      </c>
      <c r="I1666" s="6">
        <v>3</v>
      </c>
      <c r="J1666" s="29">
        <v>834.4</v>
      </c>
      <c r="K1666" s="29">
        <v>746.4</v>
      </c>
      <c r="L1666" s="29">
        <v>0</v>
      </c>
      <c r="M1666" s="7">
        <v>25</v>
      </c>
      <c r="N1666" s="1">
        <f t="shared" si="419"/>
        <v>3755198.1099999994</v>
      </c>
      <c r="O1666" s="29"/>
      <c r="P1666" s="1">
        <v>3679960.9891999993</v>
      </c>
      <c r="Q1666" s="1"/>
      <c r="R1666" s="1"/>
      <c r="S1666" s="1">
        <v>75237.12080000015</v>
      </c>
      <c r="T1666" s="29"/>
      <c r="U1666" s="1">
        <f t="shared" si="422"/>
        <v>5031.0799973204712</v>
      </c>
      <c r="V1666" s="1">
        <f t="shared" si="422"/>
        <v>5031.0799973204712</v>
      </c>
      <c r="W1666" s="8">
        <v>2021</v>
      </c>
      <c r="X1666" s="107"/>
      <c r="Y1666" s="9">
        <f t="shared" si="430"/>
        <v>577713.6</v>
      </c>
      <c r="Z1666" s="9">
        <f t="shared" si="431"/>
        <v>49105.656000000003</v>
      </c>
      <c r="AA1666" s="12">
        <f>+AC1666+Z1666-R861</f>
        <v>-41325.394</v>
      </c>
      <c r="AB1666" s="117">
        <f t="shared" si="432"/>
        <v>49105.656000000003</v>
      </c>
      <c r="AC1666" s="9">
        <v>42710.500800000002</v>
      </c>
      <c r="AD1666" s="28">
        <f>+'Прил 2 оконч'!E1666-'Приложение №1'!N1666</f>
        <v>0</v>
      </c>
      <c r="AE1666" s="1">
        <f t="shared" si="433"/>
        <v>0</v>
      </c>
      <c r="AF1666" s="1">
        <f t="shared" si="434"/>
        <v>0</v>
      </c>
    </row>
    <row r="1667" spans="1:32" ht="15" customHeight="1" x14ac:dyDescent="0.25">
      <c r="A1667" s="5">
        <f t="shared" si="436"/>
        <v>1639</v>
      </c>
      <c r="B1667" s="23">
        <f t="shared" si="437"/>
        <v>384</v>
      </c>
      <c r="C1667" s="3" t="s">
        <v>678</v>
      </c>
      <c r="D1667" s="3" t="s">
        <v>1279</v>
      </c>
      <c r="E1667" s="6">
        <v>1987</v>
      </c>
      <c r="F1667" s="6">
        <v>1987</v>
      </c>
      <c r="G1667" s="6" t="s">
        <v>65</v>
      </c>
      <c r="H1667" s="6">
        <v>2</v>
      </c>
      <c r="I1667" s="6">
        <v>2</v>
      </c>
      <c r="J1667" s="29">
        <v>892.1</v>
      </c>
      <c r="K1667" s="29">
        <v>793.3</v>
      </c>
      <c r="L1667" s="29">
        <v>0</v>
      </c>
      <c r="M1667" s="7">
        <v>27</v>
      </c>
      <c r="N1667" s="1">
        <f t="shared" si="419"/>
        <v>3991155.76</v>
      </c>
      <c r="O1667" s="29"/>
      <c r="P1667" s="1">
        <v>3121709.6603999995</v>
      </c>
      <c r="Q1667" s="1"/>
      <c r="R1667" s="1">
        <v>255431.8996</v>
      </c>
      <c r="S1667" s="1">
        <v>614014.19999999995</v>
      </c>
      <c r="T1667" s="29"/>
      <c r="U1667" s="1">
        <f t="shared" si="422"/>
        <v>5031.0799949577713</v>
      </c>
      <c r="V1667" s="1">
        <f t="shared" si="422"/>
        <v>5031.0799949577713</v>
      </c>
      <c r="W1667" s="8">
        <v>2021</v>
      </c>
      <c r="X1667" s="107"/>
      <c r="Y1667" s="9">
        <f t="shared" si="430"/>
        <v>614014.19999999995</v>
      </c>
      <c r="Z1667" s="9">
        <f t="shared" si="431"/>
        <v>52191.206999999995</v>
      </c>
      <c r="AA1667" s="12">
        <f t="shared" ref="AA1667:AA1686" si="438">+AC1667+Z1667</f>
        <v>255431.8996</v>
      </c>
      <c r="AB1667" s="117">
        <f t="shared" si="432"/>
        <v>307623.1066</v>
      </c>
      <c r="AC1667" s="9">
        <v>203240.69260000001</v>
      </c>
      <c r="AD1667" s="28">
        <f>+'Прил 2 оконч'!E1667-'Приложение №1'!N1667</f>
        <v>0</v>
      </c>
      <c r="AE1667" s="1">
        <f t="shared" si="433"/>
        <v>543456909.58896005</v>
      </c>
      <c r="AF1667" s="1">
        <f t="shared" si="434"/>
        <v>46193837.315061599</v>
      </c>
    </row>
    <row r="1668" spans="1:32" ht="15" customHeight="1" x14ac:dyDescent="0.25">
      <c r="A1668" s="5">
        <f t="shared" si="436"/>
        <v>1640</v>
      </c>
      <c r="B1668" s="23">
        <f t="shared" si="437"/>
        <v>385</v>
      </c>
      <c r="C1668" s="3" t="s">
        <v>678</v>
      </c>
      <c r="D1668" s="3" t="s">
        <v>1280</v>
      </c>
      <c r="E1668" s="6">
        <v>1979</v>
      </c>
      <c r="F1668" s="6">
        <v>1987</v>
      </c>
      <c r="G1668" s="6" t="s">
        <v>65</v>
      </c>
      <c r="H1668" s="6">
        <v>2</v>
      </c>
      <c r="I1668" s="6">
        <v>2</v>
      </c>
      <c r="J1668" s="29">
        <v>844.5</v>
      </c>
      <c r="K1668" s="29">
        <v>754.4</v>
      </c>
      <c r="L1668" s="29">
        <v>0</v>
      </c>
      <c r="M1668" s="7">
        <v>30</v>
      </c>
      <c r="N1668" s="1">
        <f t="shared" si="419"/>
        <v>3795446.75</v>
      </c>
      <c r="O1668" s="29"/>
      <c r="P1668" s="1">
        <v>2971861.7272000001</v>
      </c>
      <c r="Q1668" s="1"/>
      <c r="R1668" s="1">
        <v>239679.4228</v>
      </c>
      <c r="S1668" s="1">
        <v>583905.6</v>
      </c>
      <c r="T1668" s="29"/>
      <c r="U1668" s="1">
        <f t="shared" si="422"/>
        <v>5031.0799973488865</v>
      </c>
      <c r="V1668" s="1">
        <f t="shared" si="422"/>
        <v>5031.0799973488865</v>
      </c>
      <c r="W1668" s="8">
        <v>2021</v>
      </c>
      <c r="X1668" s="107"/>
      <c r="Y1668" s="9">
        <f t="shared" si="430"/>
        <v>583905.6</v>
      </c>
      <c r="Z1668" s="9">
        <f t="shared" si="431"/>
        <v>49631.975999999995</v>
      </c>
      <c r="AA1668" s="12">
        <f t="shared" si="438"/>
        <v>239679.4228</v>
      </c>
      <c r="AB1668" s="117">
        <f t="shared" si="432"/>
        <v>289311.39879999997</v>
      </c>
      <c r="AC1668" s="9">
        <v>190047.44680000001</v>
      </c>
      <c r="AD1668" s="28">
        <f>+'Прил 2 оконч'!E1668-'Приложение №1'!N1668</f>
        <v>0</v>
      </c>
      <c r="AE1668" s="1">
        <f t="shared" si="433"/>
        <v>509941939.94928002</v>
      </c>
      <c r="AF1668" s="1">
        <f t="shared" si="434"/>
        <v>43345064.895688802</v>
      </c>
    </row>
    <row r="1669" spans="1:32" ht="15" customHeight="1" x14ac:dyDescent="0.25">
      <c r="A1669" s="5">
        <f t="shared" ref="A1669:B1684" si="439">A1668+1</f>
        <v>1641</v>
      </c>
      <c r="B1669" s="23">
        <f t="shared" si="439"/>
        <v>386</v>
      </c>
      <c r="C1669" s="3" t="s">
        <v>1281</v>
      </c>
      <c r="D1669" s="3" t="s">
        <v>1282</v>
      </c>
      <c r="E1669" s="6">
        <v>1985</v>
      </c>
      <c r="F1669" s="6">
        <v>1985</v>
      </c>
      <c r="G1669" s="6" t="s">
        <v>65</v>
      </c>
      <c r="H1669" s="6">
        <v>2</v>
      </c>
      <c r="I1669" s="6">
        <v>3</v>
      </c>
      <c r="J1669" s="29">
        <v>1256.3</v>
      </c>
      <c r="K1669" s="29">
        <v>1084.7</v>
      </c>
      <c r="L1669" s="29">
        <v>0</v>
      </c>
      <c r="M1669" s="7">
        <v>41</v>
      </c>
      <c r="N1669" s="1">
        <f t="shared" si="419"/>
        <v>21109227.379999995</v>
      </c>
      <c r="O1669" s="29"/>
      <c r="P1669" s="1">
        <v>19968394.293599993</v>
      </c>
      <c r="Q1669" s="1"/>
      <c r="R1669" s="1">
        <v>301275.28639999998</v>
      </c>
      <c r="S1669" s="1">
        <v>839557.8</v>
      </c>
      <c r="T1669" s="29"/>
      <c r="U1669" s="1">
        <f t="shared" si="422"/>
        <v>19460.889997234251</v>
      </c>
      <c r="V1669" s="1">
        <f t="shared" si="422"/>
        <v>19460.889997234251</v>
      </c>
      <c r="W1669" s="8">
        <v>2021</v>
      </c>
      <c r="X1669" s="107"/>
      <c r="Y1669" s="9">
        <f t="shared" si="430"/>
        <v>839557.8</v>
      </c>
      <c r="Z1669" s="9">
        <f t="shared" si="431"/>
        <v>71362.413</v>
      </c>
      <c r="AA1669" s="12">
        <f t="shared" si="438"/>
        <v>301275.28639999998</v>
      </c>
      <c r="AB1669" s="117">
        <f t="shared" si="432"/>
        <v>372637.69939999998</v>
      </c>
      <c r="AC1669" s="9">
        <v>229912.87340000001</v>
      </c>
      <c r="AD1669" s="28">
        <f>+'Прил 2 оконч'!E1669-'Приложение №1'!N1669</f>
        <v>0</v>
      </c>
      <c r="AE1669" s="1">
        <f t="shared" si="433"/>
        <v>640993299.3446399</v>
      </c>
      <c r="AF1669" s="1">
        <f t="shared" si="434"/>
        <v>54484430.444294393</v>
      </c>
    </row>
    <row r="1670" spans="1:32" ht="15" customHeight="1" x14ac:dyDescent="0.25">
      <c r="A1670" s="5">
        <f t="shared" ref="A1670:A1684" si="440">A1669+1</f>
        <v>1642</v>
      </c>
      <c r="B1670" s="23">
        <f t="shared" si="439"/>
        <v>387</v>
      </c>
      <c r="C1670" s="3" t="s">
        <v>1281</v>
      </c>
      <c r="D1670" s="3" t="s">
        <v>1283</v>
      </c>
      <c r="E1670" s="6">
        <v>1986</v>
      </c>
      <c r="F1670" s="6">
        <v>1986</v>
      </c>
      <c r="G1670" s="6" t="s">
        <v>65</v>
      </c>
      <c r="H1670" s="6">
        <v>2</v>
      </c>
      <c r="I1670" s="6">
        <v>3</v>
      </c>
      <c r="J1670" s="29">
        <v>1060.2</v>
      </c>
      <c r="K1670" s="29">
        <v>869.9</v>
      </c>
      <c r="L1670" s="29">
        <v>0</v>
      </c>
      <c r="M1670" s="7">
        <v>39</v>
      </c>
      <c r="N1670" s="1">
        <f t="shared" si="419"/>
        <v>16929028.210000001</v>
      </c>
      <c r="O1670" s="29"/>
      <c r="P1670" s="1">
        <v>16074816.961200001</v>
      </c>
      <c r="Q1670" s="1"/>
      <c r="R1670" s="1">
        <v>180908.6488</v>
      </c>
      <c r="S1670" s="1">
        <v>673302.6</v>
      </c>
      <c r="T1670" s="29"/>
      <c r="U1670" s="1">
        <f t="shared" si="422"/>
        <v>19460.889998850445</v>
      </c>
      <c r="V1670" s="1">
        <f t="shared" si="422"/>
        <v>19460.889998850445</v>
      </c>
      <c r="W1670" s="8">
        <v>2021</v>
      </c>
      <c r="X1670" s="107"/>
      <c r="Y1670" s="9">
        <f t="shared" si="430"/>
        <v>673302.6</v>
      </c>
      <c r="Z1670" s="9">
        <f t="shared" si="431"/>
        <v>57230.72099999999</v>
      </c>
      <c r="AA1670" s="12">
        <f t="shared" si="438"/>
        <v>180908.6488</v>
      </c>
      <c r="AB1670" s="117">
        <f t="shared" si="432"/>
        <v>238139.36979999999</v>
      </c>
      <c r="AC1670" s="9">
        <v>123677.9278</v>
      </c>
      <c r="AD1670" s="28">
        <f>+'Прил 2 оконч'!E1670-'Приложение №1'!N1670</f>
        <v>0</v>
      </c>
      <c r="AE1670" s="1">
        <f t="shared" si="433"/>
        <v>384901241.18687999</v>
      </c>
      <c r="AF1670" s="1">
        <f t="shared" si="434"/>
        <v>32716605.500884801</v>
      </c>
    </row>
    <row r="1671" spans="1:32" ht="15" customHeight="1" x14ac:dyDescent="0.25">
      <c r="A1671" s="5">
        <f t="shared" si="440"/>
        <v>1643</v>
      </c>
      <c r="B1671" s="23">
        <f t="shared" si="439"/>
        <v>388</v>
      </c>
      <c r="C1671" s="3" t="s">
        <v>308</v>
      </c>
      <c r="D1671" s="3" t="s">
        <v>1284</v>
      </c>
      <c r="E1671" s="6">
        <v>1980</v>
      </c>
      <c r="F1671" s="6">
        <v>2014</v>
      </c>
      <c r="G1671" s="6" t="s">
        <v>65</v>
      </c>
      <c r="H1671" s="6">
        <v>2</v>
      </c>
      <c r="I1671" s="6">
        <v>1</v>
      </c>
      <c r="J1671" s="29">
        <v>722.55</v>
      </c>
      <c r="K1671" s="29">
        <v>505.79</v>
      </c>
      <c r="L1671" s="29">
        <v>0</v>
      </c>
      <c r="M1671" s="7">
        <v>38</v>
      </c>
      <c r="N1671" s="1">
        <f t="shared" si="419"/>
        <v>2490697.1</v>
      </c>
      <c r="O1671" s="29"/>
      <c r="P1671" s="1">
        <v>1882309.7505200002</v>
      </c>
      <c r="Q1671" s="1"/>
      <c r="R1671" s="1">
        <v>216905.88948000001</v>
      </c>
      <c r="S1671" s="1">
        <v>391481.46000000008</v>
      </c>
      <c r="T1671" s="29"/>
      <c r="U1671" s="1">
        <f t="shared" si="422"/>
        <v>4924.3699954526583</v>
      </c>
      <c r="V1671" s="1">
        <f t="shared" si="422"/>
        <v>4924.3699954526583</v>
      </c>
      <c r="W1671" s="8">
        <v>2021</v>
      </c>
      <c r="X1671" s="107"/>
      <c r="Y1671" s="9">
        <f t="shared" si="430"/>
        <v>391481.46000000008</v>
      </c>
      <c r="Z1671" s="9">
        <f t="shared" si="431"/>
        <v>33275.924100000004</v>
      </c>
      <c r="AA1671" s="12">
        <f t="shared" si="438"/>
        <v>216905.88948000001</v>
      </c>
      <c r="AB1671" s="117">
        <f t="shared" si="432"/>
        <v>250181.81358000002</v>
      </c>
      <c r="AC1671" s="9">
        <v>183629.96538000001</v>
      </c>
      <c r="AD1671" s="28">
        <f>+'Прил 2 оконч'!E1671-'Приложение №1'!N1671</f>
        <v>0</v>
      </c>
      <c r="AE1671" s="1">
        <f t="shared" si="433"/>
        <v>461488970.45764804</v>
      </c>
      <c r="AF1671" s="1">
        <f t="shared" si="434"/>
        <v>39226562.48890008</v>
      </c>
    </row>
    <row r="1672" spans="1:32" ht="15" customHeight="1" x14ac:dyDescent="0.25">
      <c r="A1672" s="5">
        <f t="shared" si="440"/>
        <v>1644</v>
      </c>
      <c r="B1672" s="23">
        <f t="shared" si="439"/>
        <v>389</v>
      </c>
      <c r="C1672" s="3" t="s">
        <v>312</v>
      </c>
      <c r="D1672" s="3" t="s">
        <v>1285</v>
      </c>
      <c r="E1672" s="6">
        <v>1980</v>
      </c>
      <c r="F1672" s="6">
        <v>2013</v>
      </c>
      <c r="G1672" s="6" t="s">
        <v>65</v>
      </c>
      <c r="H1672" s="6">
        <v>1</v>
      </c>
      <c r="I1672" s="6">
        <v>2</v>
      </c>
      <c r="J1672" s="29">
        <v>418.7</v>
      </c>
      <c r="K1672" s="29">
        <v>394.7</v>
      </c>
      <c r="L1672" s="29">
        <v>0</v>
      </c>
      <c r="M1672" s="7">
        <v>19</v>
      </c>
      <c r="N1672" s="1">
        <f t="shared" si="419"/>
        <v>6552939.6500000004</v>
      </c>
      <c r="O1672" s="29"/>
      <c r="P1672" s="1">
        <v>6104857.2736000009</v>
      </c>
      <c r="Q1672" s="1"/>
      <c r="R1672" s="1">
        <v>142584.57640000002</v>
      </c>
      <c r="S1672" s="1">
        <v>305497.8</v>
      </c>
      <c r="T1672" s="29"/>
      <c r="U1672" s="1">
        <f t="shared" si="422"/>
        <v>16602.329997466433</v>
      </c>
      <c r="V1672" s="1">
        <f t="shared" si="422"/>
        <v>16602.329997466433</v>
      </c>
      <c r="W1672" s="8">
        <v>2021</v>
      </c>
      <c r="X1672" s="107"/>
      <c r="Y1672" s="9">
        <f t="shared" si="430"/>
        <v>305497.8</v>
      </c>
      <c r="Z1672" s="9">
        <f t="shared" si="431"/>
        <v>25967.312999999998</v>
      </c>
      <c r="AA1672" s="12">
        <f t="shared" si="438"/>
        <v>142584.57640000002</v>
      </c>
      <c r="AB1672" s="117">
        <f t="shared" si="432"/>
        <v>168551.88940000001</v>
      </c>
      <c r="AC1672" s="9">
        <v>116617.26340000001</v>
      </c>
      <c r="AD1672" s="28">
        <f>+'Прил 2 оконч'!E1672-'Приложение №1'!N1672</f>
        <v>0</v>
      </c>
      <c r="AE1672" s="1">
        <f t="shared" si="433"/>
        <v>303362944.74864006</v>
      </c>
      <c r="AF1672" s="1">
        <f t="shared" si="434"/>
        <v>25785850.303634405</v>
      </c>
    </row>
    <row r="1673" spans="1:32" ht="15" customHeight="1" x14ac:dyDescent="0.25">
      <c r="A1673" s="5">
        <f t="shared" si="440"/>
        <v>1645</v>
      </c>
      <c r="B1673" s="23">
        <f t="shared" si="439"/>
        <v>390</v>
      </c>
      <c r="C1673" s="3" t="s">
        <v>312</v>
      </c>
      <c r="D1673" s="3" t="s">
        <v>1286</v>
      </c>
      <c r="E1673" s="6">
        <v>1982</v>
      </c>
      <c r="F1673" s="6">
        <v>1982</v>
      </c>
      <c r="G1673" s="6" t="s">
        <v>65</v>
      </c>
      <c r="H1673" s="6">
        <v>2</v>
      </c>
      <c r="I1673" s="6">
        <v>3</v>
      </c>
      <c r="J1673" s="29">
        <v>1277.5</v>
      </c>
      <c r="K1673" s="29">
        <v>1102.3</v>
      </c>
      <c r="L1673" s="29">
        <v>0</v>
      </c>
      <c r="M1673" s="7">
        <v>34</v>
      </c>
      <c r="N1673" s="1">
        <f t="shared" si="419"/>
        <v>20938342.830000002</v>
      </c>
      <c r="O1673" s="29"/>
      <c r="P1673" s="1">
        <v>19715751.532400005</v>
      </c>
      <c r="Q1673" s="1"/>
      <c r="R1673" s="1">
        <v>369411.09759999998</v>
      </c>
      <c r="S1673" s="1">
        <v>853180.20000000007</v>
      </c>
      <c r="T1673" s="29"/>
      <c r="U1673" s="1">
        <f t="shared" si="422"/>
        <v>18995.140007257556</v>
      </c>
      <c r="V1673" s="1">
        <f t="shared" si="422"/>
        <v>18995.140007257556</v>
      </c>
      <c r="W1673" s="8">
        <v>2021</v>
      </c>
      <c r="X1673" s="107"/>
      <c r="Y1673" s="9">
        <f t="shared" si="430"/>
        <v>853180.20000000007</v>
      </c>
      <c r="Z1673" s="9">
        <f t="shared" si="431"/>
        <v>72520.316999999995</v>
      </c>
      <c r="AA1673" s="12">
        <f t="shared" si="438"/>
        <v>369411.09759999998</v>
      </c>
      <c r="AB1673" s="117">
        <f t="shared" si="432"/>
        <v>441931.41459999996</v>
      </c>
      <c r="AC1673" s="9">
        <v>296890.7806</v>
      </c>
      <c r="AD1673" s="28">
        <f>+'Прил 2 оконч'!E1673-'Приложение №1'!N1673</f>
        <v>0</v>
      </c>
      <c r="AE1673" s="1">
        <f t="shared" si="433"/>
        <v>785959051.25375986</v>
      </c>
      <c r="AF1673" s="1">
        <f t="shared" si="434"/>
        <v>66806519.356569588</v>
      </c>
    </row>
    <row r="1674" spans="1:32" ht="15" customHeight="1" x14ac:dyDescent="0.25">
      <c r="A1674" s="5">
        <f t="shared" si="440"/>
        <v>1646</v>
      </c>
      <c r="B1674" s="23">
        <f t="shared" si="439"/>
        <v>391</v>
      </c>
      <c r="C1674" s="3" t="s">
        <v>312</v>
      </c>
      <c r="D1674" s="3" t="s">
        <v>1287</v>
      </c>
      <c r="E1674" s="6">
        <v>1980</v>
      </c>
      <c r="F1674" s="6">
        <v>2009</v>
      </c>
      <c r="G1674" s="6" t="s">
        <v>65</v>
      </c>
      <c r="H1674" s="6">
        <v>2</v>
      </c>
      <c r="I1674" s="6">
        <v>2</v>
      </c>
      <c r="J1674" s="29">
        <v>672.9</v>
      </c>
      <c r="K1674" s="29">
        <v>610.9</v>
      </c>
      <c r="L1674" s="29">
        <v>0</v>
      </c>
      <c r="M1674" s="7">
        <v>29</v>
      </c>
      <c r="N1674" s="1">
        <f t="shared" si="419"/>
        <v>11378629.49</v>
      </c>
      <c r="O1674" s="29"/>
      <c r="P1674" s="1">
        <v>10704091.609200001</v>
      </c>
      <c r="Q1674" s="1"/>
      <c r="R1674" s="1">
        <v>201701.28080000001</v>
      </c>
      <c r="S1674" s="1">
        <v>472836.6</v>
      </c>
      <c r="T1674" s="29"/>
      <c r="U1674" s="1">
        <f t="shared" si="422"/>
        <v>18626.009968898346</v>
      </c>
      <c r="V1674" s="1">
        <f t="shared" si="422"/>
        <v>18626.009968898346</v>
      </c>
      <c r="W1674" s="8">
        <v>2021</v>
      </c>
      <c r="X1674" s="107"/>
      <c r="Y1674" s="9">
        <f t="shared" si="430"/>
        <v>472836.6</v>
      </c>
      <c r="Z1674" s="9">
        <f t="shared" si="431"/>
        <v>40191.110999999997</v>
      </c>
      <c r="AA1674" s="12">
        <f t="shared" si="438"/>
        <v>201701.28080000001</v>
      </c>
      <c r="AB1674" s="117">
        <f t="shared" si="432"/>
        <v>241892.39180000001</v>
      </c>
      <c r="AC1674" s="9">
        <v>161510.1698</v>
      </c>
      <c r="AD1674" s="28">
        <f>+'Прил 2 оконч'!E1674-'Приложение №1'!N1674</f>
        <v>0</v>
      </c>
      <c r="AE1674" s="1">
        <f t="shared" si="433"/>
        <v>429139645.03008008</v>
      </c>
      <c r="AF1674" s="1">
        <f t="shared" si="434"/>
        <v>36476869.827556804</v>
      </c>
    </row>
    <row r="1675" spans="1:32" ht="15" customHeight="1" x14ac:dyDescent="0.25">
      <c r="A1675" s="5">
        <f t="shared" si="440"/>
        <v>1647</v>
      </c>
      <c r="B1675" s="23">
        <f t="shared" si="439"/>
        <v>392</v>
      </c>
      <c r="C1675" s="3" t="s">
        <v>1412</v>
      </c>
      <c r="D1675" s="3" t="s">
        <v>1044</v>
      </c>
      <c r="E1675" s="6">
        <v>1986</v>
      </c>
      <c r="F1675" s="6">
        <v>2011</v>
      </c>
      <c r="G1675" s="6" t="s">
        <v>62</v>
      </c>
      <c r="H1675" s="6">
        <v>4</v>
      </c>
      <c r="I1675" s="6">
        <v>4</v>
      </c>
      <c r="J1675" s="29">
        <v>4303.6000000000004</v>
      </c>
      <c r="K1675" s="29">
        <v>1756.8</v>
      </c>
      <c r="L1675" s="29">
        <v>1359.7</v>
      </c>
      <c r="M1675" s="7">
        <v>130</v>
      </c>
      <c r="N1675" s="1">
        <f t="shared" si="419"/>
        <v>18149841.539999995</v>
      </c>
      <c r="O1675" s="29"/>
      <c r="P1675" s="1">
        <v>17698758.954949994</v>
      </c>
      <c r="Q1675" s="1"/>
      <c r="R1675" s="1">
        <v>451082.58505000005</v>
      </c>
      <c r="S1675" s="1"/>
      <c r="T1675" s="1"/>
      <c r="U1675" s="1">
        <f t="shared" si="422"/>
        <v>5823.7900016043623</v>
      </c>
      <c r="V1675" s="1">
        <f t="shared" si="422"/>
        <v>5823.7900016043623</v>
      </c>
      <c r="W1675" s="8">
        <v>2021</v>
      </c>
      <c r="X1675" s="107"/>
      <c r="Y1675" s="116">
        <f t="shared" ref="Y1675:Y1696" si="441">+(K1675*9.1+L1675*18.19)*12*30</f>
        <v>14659136.280000001</v>
      </c>
      <c r="Z1675" s="116">
        <f t="shared" ref="Z1675:Z1696" si="442">+(K1675*9.1+L1675*18.19)*12*0.85</f>
        <v>415342.19460000005</v>
      </c>
      <c r="AA1675" s="12">
        <f t="shared" si="438"/>
        <v>866424.77965000016</v>
      </c>
      <c r="AB1675" s="117"/>
      <c r="AC1675" s="9">
        <v>451082.58505000005</v>
      </c>
      <c r="AD1675" s="28">
        <f>+'Прил 2 оконч'!E1675-'Приложение №1'!N1675</f>
        <v>0</v>
      </c>
      <c r="AE1675" s="1"/>
      <c r="AF1675" s="1"/>
    </row>
    <row r="1676" spans="1:32" ht="15" customHeight="1" x14ac:dyDescent="0.25">
      <c r="A1676" s="5">
        <f t="shared" si="440"/>
        <v>1648</v>
      </c>
      <c r="B1676" s="23">
        <f t="shared" si="439"/>
        <v>393</v>
      </c>
      <c r="C1676" s="3" t="s">
        <v>1412</v>
      </c>
      <c r="D1676" s="3" t="s">
        <v>1045</v>
      </c>
      <c r="E1676" s="6">
        <v>1986</v>
      </c>
      <c r="F1676" s="6">
        <v>2014</v>
      </c>
      <c r="G1676" s="6" t="s">
        <v>62</v>
      </c>
      <c r="H1676" s="6">
        <v>4</v>
      </c>
      <c r="I1676" s="6">
        <v>2</v>
      </c>
      <c r="J1676" s="29">
        <v>2148.9</v>
      </c>
      <c r="K1676" s="29">
        <v>816.1</v>
      </c>
      <c r="L1676" s="29">
        <v>639.20000000000005</v>
      </c>
      <c r="M1676" s="7">
        <v>59</v>
      </c>
      <c r="N1676" s="1">
        <f t="shared" si="419"/>
        <v>8475361.5899999999</v>
      </c>
      <c r="O1676" s="29"/>
      <c r="P1676" s="1">
        <v>8251816.1227000002</v>
      </c>
      <c r="Q1676" s="1"/>
      <c r="R1676" s="1">
        <v>223545.46730000002</v>
      </c>
      <c r="S1676" s="1"/>
      <c r="T1676" s="1"/>
      <c r="U1676" s="1">
        <f t="shared" si="422"/>
        <v>5823.7900020614297</v>
      </c>
      <c r="V1676" s="1">
        <f t="shared" si="422"/>
        <v>5823.7900020614297</v>
      </c>
      <c r="W1676" s="8">
        <v>2021</v>
      </c>
      <c r="X1676" s="107"/>
      <c r="Y1676" s="116">
        <f t="shared" si="441"/>
        <v>6859280.8800000018</v>
      </c>
      <c r="Z1676" s="116">
        <f t="shared" si="442"/>
        <v>194346.29160000006</v>
      </c>
      <c r="AA1676" s="12">
        <f t="shared" si="438"/>
        <v>417891.75890000007</v>
      </c>
      <c r="AB1676" s="117"/>
      <c r="AC1676" s="9">
        <v>223545.46730000002</v>
      </c>
      <c r="AD1676" s="28">
        <f>+'Прил 2 оконч'!E1676-'Приложение №1'!N1676</f>
        <v>0</v>
      </c>
      <c r="AE1676" s="1"/>
      <c r="AF1676" s="1"/>
    </row>
    <row r="1677" spans="1:32" ht="15" customHeight="1" x14ac:dyDescent="0.25">
      <c r="A1677" s="5">
        <f t="shared" si="440"/>
        <v>1649</v>
      </c>
      <c r="B1677" s="23">
        <f t="shared" si="439"/>
        <v>394</v>
      </c>
      <c r="C1677" s="3" t="s">
        <v>1412</v>
      </c>
      <c r="D1677" s="3" t="s">
        <v>1046</v>
      </c>
      <c r="E1677" s="6">
        <v>1988</v>
      </c>
      <c r="F1677" s="6">
        <v>2011</v>
      </c>
      <c r="G1677" s="6" t="s">
        <v>62</v>
      </c>
      <c r="H1677" s="6">
        <v>4</v>
      </c>
      <c r="I1677" s="6">
        <v>4</v>
      </c>
      <c r="J1677" s="29">
        <v>4279.8</v>
      </c>
      <c r="K1677" s="29">
        <v>1760.1</v>
      </c>
      <c r="L1677" s="29">
        <v>1330.2</v>
      </c>
      <c r="M1677" s="7">
        <v>138</v>
      </c>
      <c r="N1677" s="1">
        <f t="shared" si="419"/>
        <v>17997258.240000002</v>
      </c>
      <c r="O1677" s="29"/>
      <c r="P1677" s="1">
        <v>17549834.621200003</v>
      </c>
      <c r="Q1677" s="1"/>
      <c r="R1677" s="1">
        <v>447423.6188</v>
      </c>
      <c r="S1677" s="1"/>
      <c r="T1677" s="1"/>
      <c r="U1677" s="1">
        <f t="shared" si="422"/>
        <v>5823.7900009707801</v>
      </c>
      <c r="V1677" s="1">
        <f t="shared" si="422"/>
        <v>5823.7900009707801</v>
      </c>
      <c r="W1677" s="8">
        <v>2021</v>
      </c>
      <c r="X1677" s="107"/>
      <c r="Y1677" s="116">
        <f t="shared" si="441"/>
        <v>14476769.280000001</v>
      </c>
      <c r="Z1677" s="116">
        <f t="shared" si="442"/>
        <v>410175.12959999999</v>
      </c>
      <c r="AA1677" s="12">
        <f t="shared" si="438"/>
        <v>857598.74839999992</v>
      </c>
      <c r="AB1677" s="117"/>
      <c r="AC1677" s="9">
        <v>447423.6188</v>
      </c>
      <c r="AD1677" s="28">
        <f>+'Прил 2 оконч'!E1677-'Приложение №1'!N1677</f>
        <v>0</v>
      </c>
      <c r="AE1677" s="1"/>
      <c r="AF1677" s="1"/>
    </row>
    <row r="1678" spans="1:32" ht="15" customHeight="1" x14ac:dyDescent="0.25">
      <c r="A1678" s="5">
        <f t="shared" si="440"/>
        <v>1650</v>
      </c>
      <c r="B1678" s="23">
        <f t="shared" si="439"/>
        <v>395</v>
      </c>
      <c r="C1678" s="3" t="s">
        <v>1412</v>
      </c>
      <c r="D1678" s="3" t="s">
        <v>1047</v>
      </c>
      <c r="E1678" s="6">
        <v>1989</v>
      </c>
      <c r="F1678" s="6">
        <v>2011</v>
      </c>
      <c r="G1678" s="6" t="s">
        <v>62</v>
      </c>
      <c r="H1678" s="6">
        <v>1</v>
      </c>
      <c r="I1678" s="6">
        <v>3</v>
      </c>
      <c r="J1678" s="29">
        <v>4217.8999999999996</v>
      </c>
      <c r="K1678" s="29">
        <v>1493.5</v>
      </c>
      <c r="L1678" s="29">
        <v>969.5</v>
      </c>
      <c r="M1678" s="7">
        <v>101</v>
      </c>
      <c r="N1678" s="1">
        <f t="shared" si="419"/>
        <v>14343994.77</v>
      </c>
      <c r="O1678" s="29"/>
      <c r="P1678" s="1">
        <v>13989832.43575</v>
      </c>
      <c r="Q1678" s="1"/>
      <c r="R1678" s="1">
        <v>354162.33424999996</v>
      </c>
      <c r="S1678" s="1"/>
      <c r="T1678" s="1"/>
      <c r="U1678" s="1">
        <f t="shared" si="422"/>
        <v>5823.79</v>
      </c>
      <c r="V1678" s="1">
        <f t="shared" si="422"/>
        <v>5823.79</v>
      </c>
      <c r="W1678" s="8">
        <v>2021</v>
      </c>
      <c r="X1678" s="107"/>
      <c r="Y1678" s="116">
        <f t="shared" si="441"/>
        <v>11241379.800000001</v>
      </c>
      <c r="Z1678" s="116">
        <f t="shared" si="442"/>
        <v>318505.761</v>
      </c>
      <c r="AA1678" s="12">
        <f t="shared" si="438"/>
        <v>672668.09525000001</v>
      </c>
      <c r="AB1678" s="117"/>
      <c r="AC1678" s="9">
        <v>354162.33424999996</v>
      </c>
      <c r="AD1678" s="28">
        <f>+'Прил 2 оконч'!E1678-'Приложение №1'!N1678</f>
        <v>0</v>
      </c>
      <c r="AE1678" s="1"/>
      <c r="AF1678" s="1"/>
    </row>
    <row r="1679" spans="1:32" ht="15" customHeight="1" x14ac:dyDescent="0.25">
      <c r="A1679" s="5">
        <f t="shared" si="440"/>
        <v>1651</v>
      </c>
      <c r="B1679" s="23">
        <f t="shared" si="439"/>
        <v>396</v>
      </c>
      <c r="C1679" s="3" t="s">
        <v>1412</v>
      </c>
      <c r="D1679" s="3" t="s">
        <v>1048</v>
      </c>
      <c r="E1679" s="6">
        <v>1988</v>
      </c>
      <c r="F1679" s="6">
        <v>2011</v>
      </c>
      <c r="G1679" s="6" t="s">
        <v>62</v>
      </c>
      <c r="H1679" s="6">
        <v>4</v>
      </c>
      <c r="I1679" s="6">
        <v>4</v>
      </c>
      <c r="J1679" s="29">
        <v>4288.8999999999996</v>
      </c>
      <c r="K1679" s="29">
        <v>1752.1</v>
      </c>
      <c r="L1679" s="29">
        <v>1363.4</v>
      </c>
      <c r="M1679" s="7">
        <v>142</v>
      </c>
      <c r="N1679" s="1">
        <f t="shared" si="419"/>
        <v>18144017.749999996</v>
      </c>
      <c r="O1679" s="29"/>
      <c r="P1679" s="1">
        <v>17691711.991399996</v>
      </c>
      <c r="Q1679" s="1"/>
      <c r="R1679" s="1">
        <v>452305.75859999994</v>
      </c>
      <c r="S1679" s="1"/>
      <c r="T1679" s="1"/>
      <c r="U1679" s="1">
        <f t="shared" si="422"/>
        <v>5823.7900016048779</v>
      </c>
      <c r="V1679" s="1">
        <f t="shared" si="422"/>
        <v>5823.7900016048779</v>
      </c>
      <c r="W1679" s="8">
        <v>2021</v>
      </c>
      <c r="X1679" s="107"/>
      <c r="Y1679" s="116">
        <f t="shared" si="441"/>
        <v>14667968.16</v>
      </c>
      <c r="Z1679" s="116">
        <f t="shared" si="442"/>
        <v>415592.43119999999</v>
      </c>
      <c r="AA1679" s="12">
        <f t="shared" si="438"/>
        <v>867898.18979999993</v>
      </c>
      <c r="AB1679" s="117"/>
      <c r="AC1679" s="9">
        <v>452305.75859999994</v>
      </c>
      <c r="AD1679" s="28">
        <f>+'Прил 2 оконч'!E1679-'Приложение №1'!N1679</f>
        <v>0</v>
      </c>
      <c r="AE1679" s="1"/>
      <c r="AF1679" s="1"/>
    </row>
    <row r="1680" spans="1:32" ht="15" customHeight="1" x14ac:dyDescent="0.25">
      <c r="A1680" s="5">
        <f t="shared" si="440"/>
        <v>1652</v>
      </c>
      <c r="B1680" s="23">
        <f t="shared" si="439"/>
        <v>397</v>
      </c>
      <c r="C1680" s="3" t="s">
        <v>1412</v>
      </c>
      <c r="D1680" s="3" t="s">
        <v>1049</v>
      </c>
      <c r="E1680" s="6">
        <v>1989</v>
      </c>
      <c r="F1680" s="6">
        <v>2011</v>
      </c>
      <c r="G1680" s="6" t="s">
        <v>62</v>
      </c>
      <c r="H1680" s="6">
        <v>4</v>
      </c>
      <c r="I1680" s="6">
        <v>4</v>
      </c>
      <c r="J1680" s="29">
        <v>4284.7</v>
      </c>
      <c r="K1680" s="29">
        <v>1755.8</v>
      </c>
      <c r="L1680" s="29">
        <v>1343</v>
      </c>
      <c r="M1680" s="7">
        <v>133</v>
      </c>
      <c r="N1680" s="1">
        <f t="shared" si="419"/>
        <v>18046760.449999999</v>
      </c>
      <c r="O1680" s="29"/>
      <c r="P1680" s="1">
        <v>17597540.267499998</v>
      </c>
      <c r="Q1680" s="1"/>
      <c r="R1680" s="1">
        <v>449220.18249999994</v>
      </c>
      <c r="S1680" s="1"/>
      <c r="T1680" s="1"/>
      <c r="U1680" s="1">
        <f t="shared" si="422"/>
        <v>5823.789999354588</v>
      </c>
      <c r="V1680" s="1">
        <f t="shared" si="422"/>
        <v>5823.789999354588</v>
      </c>
      <c r="W1680" s="8">
        <v>2021</v>
      </c>
      <c r="X1680" s="107"/>
      <c r="Y1680" s="116">
        <f t="shared" si="441"/>
        <v>14546501.999999998</v>
      </c>
      <c r="Z1680" s="116">
        <f t="shared" si="442"/>
        <v>412150.88999999996</v>
      </c>
      <c r="AA1680" s="12">
        <f t="shared" si="438"/>
        <v>861371.07249999989</v>
      </c>
      <c r="AB1680" s="117"/>
      <c r="AC1680" s="9">
        <v>449220.18249999994</v>
      </c>
      <c r="AD1680" s="28">
        <f>+'Прил 2 оконч'!E1680-'Приложение №1'!N1680</f>
        <v>0</v>
      </c>
      <c r="AE1680" s="1"/>
      <c r="AF1680" s="1"/>
    </row>
    <row r="1681" spans="1:32" ht="15" customHeight="1" x14ac:dyDescent="0.25">
      <c r="A1681" s="5">
        <f t="shared" si="440"/>
        <v>1653</v>
      </c>
      <c r="B1681" s="23">
        <f t="shared" si="439"/>
        <v>398</v>
      </c>
      <c r="C1681" s="3" t="s">
        <v>1412</v>
      </c>
      <c r="D1681" s="3" t="s">
        <v>1054</v>
      </c>
      <c r="E1681" s="6">
        <v>1987</v>
      </c>
      <c r="F1681" s="6">
        <v>2011</v>
      </c>
      <c r="G1681" s="6" t="s">
        <v>62</v>
      </c>
      <c r="H1681" s="6">
        <v>4</v>
      </c>
      <c r="I1681" s="6">
        <v>4</v>
      </c>
      <c r="J1681" s="29">
        <v>4289.8999999999996</v>
      </c>
      <c r="K1681" s="29">
        <v>1763.3</v>
      </c>
      <c r="L1681" s="29">
        <v>1343.6</v>
      </c>
      <c r="M1681" s="7">
        <v>137</v>
      </c>
      <c r="N1681" s="1">
        <f t="shared" si="419"/>
        <v>18093933.150000002</v>
      </c>
      <c r="O1681" s="29"/>
      <c r="P1681" s="1">
        <v>17645715.734100003</v>
      </c>
      <c r="Q1681" s="1"/>
      <c r="R1681" s="1">
        <v>448217.41590000002</v>
      </c>
      <c r="S1681" s="1"/>
      <c r="T1681" s="1"/>
      <c r="U1681" s="1">
        <f t="shared" si="422"/>
        <v>5823.7899996781371</v>
      </c>
      <c r="V1681" s="1">
        <f t="shared" si="422"/>
        <v>5823.7899996781371</v>
      </c>
      <c r="W1681" s="8">
        <v>2021</v>
      </c>
      <c r="X1681" s="107"/>
      <c r="Y1681" s="116">
        <f t="shared" si="441"/>
        <v>14575001.040000001</v>
      </c>
      <c r="Z1681" s="116">
        <f t="shared" si="442"/>
        <v>412958.3628</v>
      </c>
      <c r="AA1681" s="12">
        <f t="shared" si="438"/>
        <v>861175.77870000002</v>
      </c>
      <c r="AB1681" s="117"/>
      <c r="AC1681" s="9">
        <v>448217.41590000002</v>
      </c>
      <c r="AD1681" s="28">
        <f>+'Прил 2 оконч'!E1681-'Приложение №1'!N1681</f>
        <v>0</v>
      </c>
      <c r="AE1681" s="1"/>
      <c r="AF1681" s="1"/>
    </row>
    <row r="1682" spans="1:32" ht="15" customHeight="1" x14ac:dyDescent="0.25">
      <c r="A1682" s="5">
        <f t="shared" si="440"/>
        <v>1654</v>
      </c>
      <c r="B1682" s="23">
        <f t="shared" si="439"/>
        <v>399</v>
      </c>
      <c r="C1682" s="3" t="s">
        <v>1412</v>
      </c>
      <c r="D1682" s="3" t="s">
        <v>1055</v>
      </c>
      <c r="E1682" s="6">
        <v>1986</v>
      </c>
      <c r="F1682" s="6">
        <v>2016</v>
      </c>
      <c r="G1682" s="6" t="s">
        <v>62</v>
      </c>
      <c r="H1682" s="6">
        <v>4</v>
      </c>
      <c r="I1682" s="6">
        <v>2</v>
      </c>
      <c r="J1682" s="29">
        <v>2150.1999999999998</v>
      </c>
      <c r="K1682" s="29">
        <v>881.6</v>
      </c>
      <c r="L1682" s="29">
        <v>676.2</v>
      </c>
      <c r="M1682" s="7">
        <v>72</v>
      </c>
      <c r="N1682" s="1">
        <f t="shared" si="419"/>
        <v>9072300.0600000005</v>
      </c>
      <c r="O1682" s="29"/>
      <c r="P1682" s="1">
        <v>8837099.8246999998</v>
      </c>
      <c r="Q1682" s="1"/>
      <c r="R1682" s="1">
        <v>235200.2353</v>
      </c>
      <c r="S1682" s="1"/>
      <c r="T1682" s="1"/>
      <c r="U1682" s="1">
        <f t="shared" si="422"/>
        <v>5823.7899987161381</v>
      </c>
      <c r="V1682" s="1">
        <f t="shared" si="422"/>
        <v>5823.7899987161381</v>
      </c>
      <c r="W1682" s="8">
        <v>2021</v>
      </c>
      <c r="X1682" s="107"/>
      <c r="Y1682" s="116">
        <f t="shared" si="441"/>
        <v>7316149.6799999997</v>
      </c>
      <c r="Z1682" s="116">
        <f t="shared" si="442"/>
        <v>207290.90759999998</v>
      </c>
      <c r="AA1682" s="12">
        <f t="shared" si="438"/>
        <v>442491.14289999998</v>
      </c>
      <c r="AB1682" s="117"/>
      <c r="AC1682" s="9">
        <v>235200.2353</v>
      </c>
      <c r="AD1682" s="28">
        <f>+'Прил 2 оконч'!E1682-'Приложение №1'!N1682</f>
        <v>0</v>
      </c>
      <c r="AE1682" s="1"/>
      <c r="AF1682" s="1"/>
    </row>
    <row r="1683" spans="1:32" ht="15" customHeight="1" x14ac:dyDescent="0.25">
      <c r="A1683" s="5">
        <f t="shared" si="440"/>
        <v>1655</v>
      </c>
      <c r="B1683" s="23">
        <f t="shared" si="439"/>
        <v>400</v>
      </c>
      <c r="C1683" s="3" t="s">
        <v>1412</v>
      </c>
      <c r="D1683" s="3" t="s">
        <v>698</v>
      </c>
      <c r="E1683" s="6">
        <v>1986</v>
      </c>
      <c r="F1683" s="6">
        <v>2011</v>
      </c>
      <c r="G1683" s="6" t="s">
        <v>62</v>
      </c>
      <c r="H1683" s="6">
        <v>4</v>
      </c>
      <c r="I1683" s="6">
        <v>2</v>
      </c>
      <c r="J1683" s="29">
        <v>2131.6999999999998</v>
      </c>
      <c r="K1683" s="29">
        <v>880.2</v>
      </c>
      <c r="L1683" s="29">
        <v>661.2</v>
      </c>
      <c r="M1683" s="7">
        <v>88</v>
      </c>
      <c r="N1683" s="1">
        <f t="shared" si="419"/>
        <v>4976163.28</v>
      </c>
      <c r="O1683" s="29"/>
      <c r="P1683" s="1">
        <v>4740328.9312000005</v>
      </c>
      <c r="Q1683" s="1"/>
      <c r="R1683" s="1">
        <v>235834.34880000004</v>
      </c>
      <c r="S1683" s="1"/>
      <c r="T1683" s="1"/>
      <c r="U1683" s="1">
        <f t="shared" si="422"/>
        <v>3228.3400025950436</v>
      </c>
      <c r="V1683" s="1">
        <f t="shared" si="422"/>
        <v>3228.3400025950436</v>
      </c>
      <c r="W1683" s="8">
        <v>2021</v>
      </c>
      <c r="X1683" s="107"/>
      <c r="Y1683" s="116">
        <f t="shared" si="441"/>
        <v>7213337.2800000012</v>
      </c>
      <c r="Z1683" s="116">
        <f t="shared" si="442"/>
        <v>204377.88960000002</v>
      </c>
      <c r="AA1683" s="12">
        <f t="shared" si="438"/>
        <v>440212.23840000003</v>
      </c>
      <c r="AB1683" s="117"/>
      <c r="AC1683" s="9">
        <v>235834.34880000004</v>
      </c>
      <c r="AD1683" s="28">
        <f>+'Прил 2 оконч'!E1683-'Приложение №1'!N1683</f>
        <v>0</v>
      </c>
      <c r="AE1683" s="1"/>
      <c r="AF1683" s="1"/>
    </row>
    <row r="1684" spans="1:32" ht="15" customHeight="1" x14ac:dyDescent="0.25">
      <c r="A1684" s="5">
        <f t="shared" si="440"/>
        <v>1656</v>
      </c>
      <c r="B1684" s="23">
        <f t="shared" si="439"/>
        <v>401</v>
      </c>
      <c r="C1684" s="3" t="s">
        <v>1412</v>
      </c>
      <c r="D1684" s="3" t="s">
        <v>1056</v>
      </c>
      <c r="E1684" s="6">
        <v>1987</v>
      </c>
      <c r="F1684" s="6">
        <v>2011</v>
      </c>
      <c r="G1684" s="6" t="s">
        <v>62</v>
      </c>
      <c r="H1684" s="6">
        <v>4</v>
      </c>
      <c r="I1684" s="6">
        <v>2</v>
      </c>
      <c r="J1684" s="29">
        <v>4275.3999999999996</v>
      </c>
      <c r="K1684" s="29">
        <v>1756</v>
      </c>
      <c r="L1684" s="29">
        <v>1332.7</v>
      </c>
      <c r="M1684" s="7">
        <v>151</v>
      </c>
      <c r="N1684" s="1">
        <f t="shared" si="419"/>
        <v>17987940.170000006</v>
      </c>
      <c r="O1684" s="29"/>
      <c r="P1684" s="1">
        <v>17442355.788450006</v>
      </c>
      <c r="Q1684" s="1"/>
      <c r="R1684" s="1">
        <v>545584.38155000005</v>
      </c>
      <c r="S1684" s="1"/>
      <c r="T1684" s="1"/>
      <c r="U1684" s="1">
        <f t="shared" si="422"/>
        <v>5823.7899990287196</v>
      </c>
      <c r="V1684" s="1">
        <f t="shared" si="422"/>
        <v>5823.7899990287196</v>
      </c>
      <c r="W1684" s="8">
        <v>2021</v>
      </c>
      <c r="X1684" s="107"/>
      <c r="Y1684" s="116">
        <f t="shared" si="441"/>
        <v>14479708.68</v>
      </c>
      <c r="Z1684" s="116">
        <f t="shared" si="442"/>
        <v>410258.41259999998</v>
      </c>
      <c r="AA1684" s="12">
        <f t="shared" si="438"/>
        <v>955842.79414999997</v>
      </c>
      <c r="AB1684" s="117"/>
      <c r="AC1684" s="9">
        <v>545584.38155000005</v>
      </c>
      <c r="AD1684" s="28">
        <f>+'Прил 2 оконч'!E1684-'Приложение №1'!N1684</f>
        <v>0</v>
      </c>
      <c r="AE1684" s="1"/>
      <c r="AF1684" s="1"/>
    </row>
    <row r="1685" spans="1:32" ht="15" customHeight="1" x14ac:dyDescent="0.25">
      <c r="A1685" s="5">
        <f t="shared" ref="A1685:B1697" si="443">A1684+1</f>
        <v>1657</v>
      </c>
      <c r="B1685" s="23">
        <f t="shared" si="443"/>
        <v>402</v>
      </c>
      <c r="C1685" s="3" t="s">
        <v>319</v>
      </c>
      <c r="D1685" s="3" t="s">
        <v>1288</v>
      </c>
      <c r="E1685" s="6">
        <v>1983</v>
      </c>
      <c r="F1685" s="6">
        <v>2012</v>
      </c>
      <c r="G1685" s="6" t="s">
        <v>50</v>
      </c>
      <c r="H1685" s="6">
        <v>5</v>
      </c>
      <c r="I1685" s="6">
        <v>4</v>
      </c>
      <c r="J1685" s="29">
        <v>4942.3999999999996</v>
      </c>
      <c r="K1685" s="29">
        <v>35.4</v>
      </c>
      <c r="L1685" s="29">
        <v>4282.6000000000004</v>
      </c>
      <c r="M1685" s="7">
        <v>164</v>
      </c>
      <c r="N1685" s="1">
        <f t="shared" ref="N1685:N1697" si="444">+P1685+Q1685+R1685+S1685</f>
        <v>19893961.780000001</v>
      </c>
      <c r="O1685" s="29"/>
      <c r="P1685" s="1">
        <v>12406802.23</v>
      </c>
      <c r="Q1685" s="1"/>
      <c r="R1685" s="1">
        <v>2911318.5060000001</v>
      </c>
      <c r="S1685" s="1">
        <v>4575841.0440000007</v>
      </c>
      <c r="T1685" s="1"/>
      <c r="U1685" s="1">
        <f t="shared" si="422"/>
        <v>4607.2167160722556</v>
      </c>
      <c r="V1685" s="1">
        <f t="shared" si="422"/>
        <v>4607.2167160722556</v>
      </c>
      <c r="W1685" s="8">
        <v>2021</v>
      </c>
      <c r="X1685" s="107"/>
      <c r="Y1685" s="116">
        <f t="shared" si="441"/>
        <v>28160148.240000002</v>
      </c>
      <c r="Z1685" s="116">
        <f t="shared" si="442"/>
        <v>797870.86679999996</v>
      </c>
      <c r="AA1685" s="12">
        <f t="shared" si="438"/>
        <v>2911318.5060000001</v>
      </c>
      <c r="AC1685" s="9">
        <v>2113447.6392000001</v>
      </c>
      <c r="AD1685" s="28">
        <f>+'Прил 2 оконч'!E1685-'Приложение №1'!N1685</f>
        <v>0</v>
      </c>
      <c r="AE1685" s="1">
        <f t="shared" ref="AE1685:AE1696" si="445">+(Q1685*9.1+R1685*18.19)*12*30</f>
        <v>19064478104.690403</v>
      </c>
      <c r="AF1685" s="1">
        <f t="shared" ref="AF1685:AF1696" si="446">+(Q1685*9.1+R1685*18.19)*12*0.85</f>
        <v>540160212.96622801</v>
      </c>
    </row>
    <row r="1686" spans="1:32" ht="15" customHeight="1" x14ac:dyDescent="0.25">
      <c r="A1686" s="5">
        <f t="shared" ref="A1686:A1697" si="447">A1685+1</f>
        <v>1658</v>
      </c>
      <c r="B1686" s="23">
        <f t="shared" si="443"/>
        <v>403</v>
      </c>
      <c r="C1686" s="3" t="s">
        <v>319</v>
      </c>
      <c r="D1686" s="3" t="s">
        <v>1289</v>
      </c>
      <c r="E1686" s="6">
        <v>1978</v>
      </c>
      <c r="F1686" s="6">
        <v>2011</v>
      </c>
      <c r="G1686" s="6" t="s">
        <v>50</v>
      </c>
      <c r="H1686" s="6">
        <v>4</v>
      </c>
      <c r="I1686" s="6">
        <v>4</v>
      </c>
      <c r="J1686" s="29">
        <v>3928.1</v>
      </c>
      <c r="K1686" s="29">
        <v>3069.4</v>
      </c>
      <c r="L1686" s="29">
        <v>412.7</v>
      </c>
      <c r="M1686" s="7">
        <v>110</v>
      </c>
      <c r="N1686" s="1">
        <f t="shared" si="444"/>
        <v>8909057.3100000005</v>
      </c>
      <c r="O1686" s="29"/>
      <c r="P1686" s="1">
        <v>6083592.1300000008</v>
      </c>
      <c r="Q1686" s="1"/>
      <c r="R1686" s="1">
        <v>1808722.0341999999</v>
      </c>
      <c r="S1686" s="1">
        <v>1016743.1457999998</v>
      </c>
      <c r="T1686" s="1"/>
      <c r="U1686" s="1">
        <f t="shared" si="422"/>
        <v>2558.5299991384513</v>
      </c>
      <c r="V1686" s="1">
        <f t="shared" si="422"/>
        <v>2558.5299991384513</v>
      </c>
      <c r="W1686" s="8">
        <v>2021</v>
      </c>
      <c r="X1686" s="107"/>
      <c r="Y1686" s="116">
        <f t="shared" si="441"/>
        <v>12757879.08</v>
      </c>
      <c r="Z1686" s="116">
        <f t="shared" si="442"/>
        <v>361473.24059999996</v>
      </c>
      <c r="AA1686" s="12">
        <f t="shared" si="438"/>
        <v>1808722.0341999999</v>
      </c>
      <c r="AC1686" s="9">
        <v>1447248.7936</v>
      </c>
      <c r="AD1686" s="28">
        <f>+'Прил 2 оконч'!E1686-'Приложение №1'!N1686</f>
        <v>0</v>
      </c>
      <c r="AE1686" s="1">
        <f t="shared" si="445"/>
        <v>11844235368.75528</v>
      </c>
      <c r="AF1686" s="1">
        <f t="shared" si="446"/>
        <v>335586668.78139955</v>
      </c>
    </row>
    <row r="1687" spans="1:32" ht="15" customHeight="1" x14ac:dyDescent="0.25">
      <c r="A1687" s="5">
        <f t="shared" si="447"/>
        <v>1659</v>
      </c>
      <c r="B1687" s="23">
        <f t="shared" si="443"/>
        <v>404</v>
      </c>
      <c r="C1687" s="3" t="s">
        <v>319</v>
      </c>
      <c r="D1687" s="3" t="s">
        <v>701</v>
      </c>
      <c r="E1687" s="6">
        <v>1992</v>
      </c>
      <c r="F1687" s="6">
        <v>2010</v>
      </c>
      <c r="G1687" s="6" t="s">
        <v>50</v>
      </c>
      <c r="H1687" s="6">
        <v>2</v>
      </c>
      <c r="I1687" s="6">
        <v>2</v>
      </c>
      <c r="J1687" s="29">
        <v>869.3</v>
      </c>
      <c r="K1687" s="29">
        <v>524.6</v>
      </c>
      <c r="L1687" s="29">
        <v>263.3</v>
      </c>
      <c r="M1687" s="7">
        <v>31</v>
      </c>
      <c r="N1687" s="1">
        <f t="shared" si="444"/>
        <v>5660423.2999999998</v>
      </c>
      <c r="O1687" s="29"/>
      <c r="P1687" s="1">
        <v>3876184.6499999994</v>
      </c>
      <c r="Q1687" s="1"/>
      <c r="R1687" s="1"/>
      <c r="S1687" s="1">
        <v>1784238.6500000001</v>
      </c>
      <c r="T1687" s="1"/>
      <c r="U1687" s="1">
        <f t="shared" si="422"/>
        <v>7184.1899987308025</v>
      </c>
      <c r="V1687" s="1">
        <f t="shared" si="422"/>
        <v>7184.1899987308025</v>
      </c>
      <c r="W1687" s="8">
        <v>2021</v>
      </c>
      <c r="X1687" s="107"/>
      <c r="Y1687" s="116">
        <f t="shared" si="441"/>
        <v>3442783.3200000003</v>
      </c>
      <c r="Z1687" s="116">
        <f t="shared" si="442"/>
        <v>97545.527400000006</v>
      </c>
      <c r="AA1687" s="12">
        <f>+AC1687+Z1687-R133-R868</f>
        <v>-83446.352599999998</v>
      </c>
      <c r="AC1687" s="9">
        <v>84812.91840000001</v>
      </c>
      <c r="AD1687" s="28">
        <f>+'Прил 2 оконч'!E1687-'Приложение №1'!N1687</f>
        <v>0</v>
      </c>
      <c r="AE1687" s="1">
        <f t="shared" si="445"/>
        <v>0</v>
      </c>
      <c r="AF1687" s="1">
        <f t="shared" si="446"/>
        <v>0</v>
      </c>
    </row>
    <row r="1688" spans="1:32" ht="15" customHeight="1" x14ac:dyDescent="0.25">
      <c r="A1688" s="5">
        <f t="shared" si="447"/>
        <v>1660</v>
      </c>
      <c r="B1688" s="23">
        <f t="shared" si="443"/>
        <v>405</v>
      </c>
      <c r="C1688" s="3" t="s">
        <v>319</v>
      </c>
      <c r="D1688" s="3" t="s">
        <v>702</v>
      </c>
      <c r="E1688" s="6">
        <v>1993</v>
      </c>
      <c r="F1688" s="6">
        <v>2009</v>
      </c>
      <c r="G1688" s="6" t="s">
        <v>50</v>
      </c>
      <c r="H1688" s="6">
        <v>2</v>
      </c>
      <c r="I1688" s="6">
        <v>2</v>
      </c>
      <c r="J1688" s="29">
        <v>862.9</v>
      </c>
      <c r="K1688" s="29">
        <v>524.6</v>
      </c>
      <c r="L1688" s="29">
        <v>256.89999999999998</v>
      </c>
      <c r="M1688" s="7">
        <v>33</v>
      </c>
      <c r="N1688" s="1">
        <f t="shared" si="444"/>
        <v>5614444.4900000002</v>
      </c>
      <c r="O1688" s="29"/>
      <c r="P1688" s="1">
        <v>3844942.65</v>
      </c>
      <c r="Q1688" s="1"/>
      <c r="R1688" s="1"/>
      <c r="S1688" s="1">
        <v>1769501.8400000003</v>
      </c>
      <c r="T1688" s="1"/>
      <c r="U1688" s="1">
        <f t="shared" si="422"/>
        <v>7184.1900063979529</v>
      </c>
      <c r="V1688" s="1">
        <f t="shared" si="422"/>
        <v>7184.1900063979529</v>
      </c>
      <c r="W1688" s="8">
        <v>2021</v>
      </c>
      <c r="X1688" s="107"/>
      <c r="Y1688" s="116">
        <f t="shared" si="441"/>
        <v>3400873.5599999996</v>
      </c>
      <c r="Z1688" s="116">
        <f t="shared" si="442"/>
        <v>96358.084199999983</v>
      </c>
      <c r="AA1688" s="12">
        <f>+AC1688+Z1688-R134-R869</f>
        <v>-139726.30120000002</v>
      </c>
      <c r="AC1688" s="9">
        <v>83780.188800000004</v>
      </c>
      <c r="AD1688" s="28">
        <f>+'Прил 2 оконч'!E1688-'Приложение №1'!N1688</f>
        <v>0</v>
      </c>
      <c r="AE1688" s="1">
        <f t="shared" si="445"/>
        <v>0</v>
      </c>
      <c r="AF1688" s="1">
        <f t="shared" si="446"/>
        <v>0</v>
      </c>
    </row>
    <row r="1689" spans="1:32" ht="15" customHeight="1" x14ac:dyDescent="0.25">
      <c r="A1689" s="5">
        <f t="shared" si="447"/>
        <v>1661</v>
      </c>
      <c r="B1689" s="23">
        <f t="shared" si="443"/>
        <v>406</v>
      </c>
      <c r="C1689" s="3" t="s">
        <v>319</v>
      </c>
      <c r="D1689" s="3" t="s">
        <v>1290</v>
      </c>
      <c r="E1689" s="6">
        <v>1995</v>
      </c>
      <c r="F1689" s="6">
        <v>2008</v>
      </c>
      <c r="G1689" s="6" t="s">
        <v>50</v>
      </c>
      <c r="H1689" s="6">
        <v>4</v>
      </c>
      <c r="I1689" s="6">
        <v>2</v>
      </c>
      <c r="J1689" s="29">
        <v>1192.7</v>
      </c>
      <c r="K1689" s="29">
        <v>962</v>
      </c>
      <c r="L1689" s="29">
        <v>0</v>
      </c>
      <c r="M1689" s="7">
        <v>41</v>
      </c>
      <c r="N1689" s="1">
        <f t="shared" si="444"/>
        <v>1502561.3757000002</v>
      </c>
      <c r="O1689" s="29"/>
      <c r="P1689" s="1">
        <f>788321.25-31684.3243</f>
        <v>756636.92570000002</v>
      </c>
      <c r="Q1689" s="1"/>
      <c r="R1689" s="1">
        <v>541244.52399999998</v>
      </c>
      <c r="S1689" s="1">
        <v>204679.92600000009</v>
      </c>
      <c r="T1689" s="1"/>
      <c r="U1689" s="1">
        <f t="shared" si="422"/>
        <v>1561.9141119542621</v>
      </c>
      <c r="V1689" s="1">
        <f t="shared" si="422"/>
        <v>1561.9141119542621</v>
      </c>
      <c r="W1689" s="8">
        <v>2021</v>
      </c>
      <c r="X1689" s="107"/>
      <c r="Y1689" s="116">
        <f t="shared" si="441"/>
        <v>3151512</v>
      </c>
      <c r="Z1689" s="116">
        <f t="shared" si="442"/>
        <v>89292.84</v>
      </c>
      <c r="AA1689" s="12">
        <f t="shared" ref="AA1689:AA1698" si="448">+AC1689+Z1689</f>
        <v>541244.52399999998</v>
      </c>
      <c r="AC1689" s="9">
        <v>451951.68400000001</v>
      </c>
      <c r="AD1689" s="28">
        <f>+'Прил 2 оконч'!E1689-'Приложение №1'!N1689</f>
        <v>-2.0000152289867401E-5</v>
      </c>
      <c r="AE1689" s="1">
        <f t="shared" si="445"/>
        <v>3544285640.9615998</v>
      </c>
      <c r="AF1689" s="1">
        <f t="shared" si="446"/>
        <v>100421426.493912</v>
      </c>
    </row>
    <row r="1690" spans="1:32" ht="15" customHeight="1" x14ac:dyDescent="0.25">
      <c r="A1690" s="5">
        <f t="shared" si="447"/>
        <v>1662</v>
      </c>
      <c r="B1690" s="23">
        <f t="shared" si="443"/>
        <v>407</v>
      </c>
      <c r="C1690" s="3" t="s">
        <v>322</v>
      </c>
      <c r="D1690" s="3" t="s">
        <v>1291</v>
      </c>
      <c r="E1690" s="6">
        <v>1994</v>
      </c>
      <c r="F1690" s="6">
        <v>2011</v>
      </c>
      <c r="G1690" s="6" t="s">
        <v>50</v>
      </c>
      <c r="H1690" s="6">
        <v>5</v>
      </c>
      <c r="I1690" s="6">
        <v>2</v>
      </c>
      <c r="J1690" s="29">
        <v>1801.3</v>
      </c>
      <c r="K1690" s="29">
        <v>1663.1</v>
      </c>
      <c r="L1690" s="29">
        <v>0</v>
      </c>
      <c r="M1690" s="7">
        <v>70</v>
      </c>
      <c r="N1690" s="1">
        <f t="shared" si="444"/>
        <v>6132697.8800000008</v>
      </c>
      <c r="O1690" s="29"/>
      <c r="P1690" s="1">
        <v>2906401.1700000009</v>
      </c>
      <c r="Q1690" s="1"/>
      <c r="R1690" s="1">
        <v>652496.17619999987</v>
      </c>
      <c r="S1690" s="1">
        <v>2573800.5338000003</v>
      </c>
      <c r="T1690" s="1"/>
      <c r="U1690" s="1">
        <f t="shared" si="422"/>
        <v>3687.5099993987137</v>
      </c>
      <c r="V1690" s="1">
        <f t="shared" si="422"/>
        <v>3687.5099993987137</v>
      </c>
      <c r="W1690" s="8">
        <v>2021</v>
      </c>
      <c r="X1690" s="107"/>
      <c r="Y1690" s="116">
        <f t="shared" si="441"/>
        <v>5448315.5999999996</v>
      </c>
      <c r="Z1690" s="116">
        <f t="shared" si="442"/>
        <v>154368.94199999998</v>
      </c>
      <c r="AA1690" s="12">
        <f t="shared" si="448"/>
        <v>652496.17619999987</v>
      </c>
      <c r="AC1690" s="9">
        <v>498127.23419999995</v>
      </c>
      <c r="AD1690" s="28">
        <f>+'Прил 2 оконч'!E1690-'Приложение №1'!N1690</f>
        <v>0</v>
      </c>
      <c r="AE1690" s="1">
        <f t="shared" si="445"/>
        <v>4272805960.2280793</v>
      </c>
      <c r="AF1690" s="1">
        <f t="shared" si="446"/>
        <v>121062835.53979558</v>
      </c>
    </row>
    <row r="1691" spans="1:32" ht="15" customHeight="1" x14ac:dyDescent="0.25">
      <c r="A1691" s="5">
        <f t="shared" si="447"/>
        <v>1663</v>
      </c>
      <c r="B1691" s="23">
        <f t="shared" si="443"/>
        <v>408</v>
      </c>
      <c r="C1691" s="3" t="s">
        <v>322</v>
      </c>
      <c r="D1691" s="3" t="s">
        <v>1292</v>
      </c>
      <c r="E1691" s="6">
        <v>1983</v>
      </c>
      <c r="F1691" s="6">
        <v>2012</v>
      </c>
      <c r="G1691" s="6" t="s">
        <v>50</v>
      </c>
      <c r="H1691" s="6">
        <v>4</v>
      </c>
      <c r="I1691" s="6">
        <v>6</v>
      </c>
      <c r="J1691" s="29">
        <v>5867</v>
      </c>
      <c r="K1691" s="29">
        <v>4960.5</v>
      </c>
      <c r="L1691" s="29">
        <v>35.200000000000003</v>
      </c>
      <c r="M1691" s="7">
        <v>212</v>
      </c>
      <c r="N1691" s="1">
        <f t="shared" si="444"/>
        <v>10424876.889999999</v>
      </c>
      <c r="O1691" s="29"/>
      <c r="P1691" s="1">
        <v>5827130.3199999975</v>
      </c>
      <c r="Q1691" s="1"/>
      <c r="R1691" s="1">
        <v>2152010.8014000002</v>
      </c>
      <c r="S1691" s="1">
        <v>2445735.768600001</v>
      </c>
      <c r="T1691" s="1"/>
      <c r="U1691" s="1">
        <f t="shared" si="422"/>
        <v>2086.770000200172</v>
      </c>
      <c r="V1691" s="1">
        <f t="shared" si="422"/>
        <v>2086.770000200172</v>
      </c>
      <c r="W1691" s="8">
        <v>2021</v>
      </c>
      <c r="X1691" s="107"/>
      <c r="Y1691" s="116">
        <f t="shared" si="441"/>
        <v>16481101.68</v>
      </c>
      <c r="Z1691" s="116">
        <f t="shared" si="442"/>
        <v>466964.54759999999</v>
      </c>
      <c r="AA1691" s="12">
        <f t="shared" si="448"/>
        <v>2152010.8014000002</v>
      </c>
      <c r="AC1691" s="9">
        <v>1685046.2538000001</v>
      </c>
      <c r="AD1691" s="28">
        <f>+'Прил 2 оконч'!E1691-'Приложение №1'!N1691</f>
        <v>0</v>
      </c>
      <c r="AE1691" s="1">
        <f t="shared" si="445"/>
        <v>14092227531.887762</v>
      </c>
      <c r="AF1691" s="1">
        <f t="shared" si="446"/>
        <v>399279780.07015324</v>
      </c>
    </row>
    <row r="1692" spans="1:32" ht="15" customHeight="1" x14ac:dyDescent="0.25">
      <c r="A1692" s="5">
        <f t="shared" si="447"/>
        <v>1664</v>
      </c>
      <c r="B1692" s="23">
        <f t="shared" si="443"/>
        <v>409</v>
      </c>
      <c r="C1692" s="3" t="s">
        <v>322</v>
      </c>
      <c r="D1692" s="3" t="s">
        <v>1293</v>
      </c>
      <c r="E1692" s="6">
        <v>1969</v>
      </c>
      <c r="F1692" s="6">
        <v>2009</v>
      </c>
      <c r="G1692" s="6" t="s">
        <v>50</v>
      </c>
      <c r="H1692" s="6">
        <v>4</v>
      </c>
      <c r="I1692" s="6">
        <v>4</v>
      </c>
      <c r="J1692" s="29">
        <v>2719.1</v>
      </c>
      <c r="K1692" s="29">
        <v>2367.3000000000002</v>
      </c>
      <c r="L1692" s="29">
        <v>192</v>
      </c>
      <c r="M1692" s="7">
        <v>120</v>
      </c>
      <c r="N1692" s="1">
        <f t="shared" si="444"/>
        <v>14067048.463400003</v>
      </c>
      <c r="O1692" s="29"/>
      <c r="P1692" s="1">
        <f>9678456.97-84677.6666</f>
        <v>9593779.3034000006</v>
      </c>
      <c r="Q1692" s="1"/>
      <c r="R1692" s="1">
        <v>1014717.0085999999</v>
      </c>
      <c r="S1692" s="1">
        <v>3458552.1514000013</v>
      </c>
      <c r="T1692" s="1"/>
      <c r="U1692" s="1">
        <f t="shared" si="422"/>
        <v>5496.4437398507407</v>
      </c>
      <c r="V1692" s="1">
        <f t="shared" si="422"/>
        <v>5496.4437398507407</v>
      </c>
      <c r="W1692" s="8">
        <v>2021</v>
      </c>
      <c r="X1692" s="107"/>
      <c r="Y1692" s="116">
        <f t="shared" si="441"/>
        <v>9012567.5999999996</v>
      </c>
      <c r="Z1692" s="116">
        <f t="shared" si="442"/>
        <v>255356.08199999997</v>
      </c>
      <c r="AA1692" s="12">
        <f t="shared" si="448"/>
        <v>1014717.0085999999</v>
      </c>
      <c r="AC1692" s="9">
        <v>759360.92660000001</v>
      </c>
      <c r="AD1692" s="28">
        <f>+'Прил 2 оконч'!E1692-'Приложение №1'!N1692</f>
        <v>1.9967555999755859E-6</v>
      </c>
      <c r="AE1692" s="1">
        <f t="shared" si="445"/>
        <v>6644772859.1162395</v>
      </c>
      <c r="AF1692" s="1">
        <f t="shared" si="446"/>
        <v>188268564.34162679</v>
      </c>
    </row>
    <row r="1693" spans="1:32" ht="15" customHeight="1" x14ac:dyDescent="0.25">
      <c r="A1693" s="5">
        <f t="shared" si="447"/>
        <v>1665</v>
      </c>
      <c r="B1693" s="23">
        <f t="shared" si="443"/>
        <v>410</v>
      </c>
      <c r="C1693" s="3" t="s">
        <v>322</v>
      </c>
      <c r="D1693" s="3" t="s">
        <v>1294</v>
      </c>
      <c r="E1693" s="6">
        <v>1975</v>
      </c>
      <c r="F1693" s="6">
        <v>1985</v>
      </c>
      <c r="G1693" s="6" t="s">
        <v>50</v>
      </c>
      <c r="H1693" s="6">
        <v>4</v>
      </c>
      <c r="I1693" s="6">
        <v>1</v>
      </c>
      <c r="J1693" s="29">
        <v>2576.4</v>
      </c>
      <c r="K1693" s="29">
        <v>1877.9</v>
      </c>
      <c r="L1693" s="29">
        <v>170.3</v>
      </c>
      <c r="M1693" s="7">
        <v>92</v>
      </c>
      <c r="N1693" s="1">
        <f t="shared" si="444"/>
        <v>1957771.97</v>
      </c>
      <c r="O1693" s="29"/>
      <c r="P1693" s="1">
        <v>1330281.73</v>
      </c>
      <c r="Q1693" s="1"/>
      <c r="R1693" s="1">
        <v>627490.24</v>
      </c>
      <c r="S1693" s="1">
        <v>0</v>
      </c>
      <c r="T1693" s="1"/>
      <c r="U1693" s="1">
        <f t="shared" si="422"/>
        <v>955.84999999999991</v>
      </c>
      <c r="V1693" s="1">
        <f t="shared" si="422"/>
        <v>955.84999999999991</v>
      </c>
      <c r="W1693" s="8">
        <v>2021</v>
      </c>
      <c r="X1693" s="107"/>
      <c r="Y1693" s="116">
        <f t="shared" si="441"/>
        <v>7267192.9200000009</v>
      </c>
      <c r="Z1693" s="116">
        <f t="shared" si="442"/>
        <v>205903.79940000002</v>
      </c>
      <c r="AA1693" s="12">
        <f t="shared" si="448"/>
        <v>833394.03940000001</v>
      </c>
      <c r="AC1693" s="9">
        <v>627490.24</v>
      </c>
      <c r="AD1693" s="28">
        <f>+'Прил 2 оконч'!E1693-'Приложение №1'!N1693</f>
        <v>0</v>
      </c>
      <c r="AE1693" s="1">
        <f t="shared" si="445"/>
        <v>4109057087.6160007</v>
      </c>
      <c r="AF1693" s="1">
        <f t="shared" si="446"/>
        <v>116423284.14912</v>
      </c>
    </row>
    <row r="1694" spans="1:32" ht="15" customHeight="1" x14ac:dyDescent="0.25">
      <c r="A1694" s="5">
        <f t="shared" si="447"/>
        <v>1666</v>
      </c>
      <c r="B1694" s="23">
        <f t="shared" si="443"/>
        <v>411</v>
      </c>
      <c r="C1694" s="3" t="s">
        <v>714</v>
      </c>
      <c r="D1694" s="3" t="s">
        <v>1295</v>
      </c>
      <c r="E1694" s="6">
        <v>1979</v>
      </c>
      <c r="F1694" s="6">
        <v>2016</v>
      </c>
      <c r="G1694" s="6" t="s">
        <v>50</v>
      </c>
      <c r="H1694" s="6">
        <v>5</v>
      </c>
      <c r="I1694" s="6">
        <v>2</v>
      </c>
      <c r="J1694" s="29">
        <v>1657.5</v>
      </c>
      <c r="K1694" s="29">
        <v>1492</v>
      </c>
      <c r="L1694" s="29">
        <v>0</v>
      </c>
      <c r="M1694" s="7">
        <v>60</v>
      </c>
      <c r="N1694" s="1">
        <f t="shared" si="444"/>
        <v>1549874.68</v>
      </c>
      <c r="O1694" s="29"/>
      <c r="P1694" s="1">
        <v>294535.00000000023</v>
      </c>
      <c r="Q1694" s="1"/>
      <c r="R1694" s="1">
        <v>651958.06400000001</v>
      </c>
      <c r="S1694" s="1">
        <v>603381.61599999969</v>
      </c>
      <c r="T1694" s="1"/>
      <c r="U1694" s="1">
        <f t="shared" si="422"/>
        <v>1038.79</v>
      </c>
      <c r="V1694" s="1">
        <f t="shared" si="422"/>
        <v>1038.79</v>
      </c>
      <c r="W1694" s="8">
        <v>2021</v>
      </c>
      <c r="X1694" s="107"/>
      <c r="Y1694" s="116">
        <f t="shared" si="441"/>
        <v>4887792</v>
      </c>
      <c r="Z1694" s="116">
        <f t="shared" si="442"/>
        <v>138487.44</v>
      </c>
      <c r="AA1694" s="12">
        <f t="shared" si="448"/>
        <v>651958.06400000001</v>
      </c>
      <c r="AC1694" s="9">
        <v>513470.62400000001</v>
      </c>
      <c r="AD1694" s="28">
        <f>+'Прил 2 оконч'!E1694-'Приложение №1'!N1694</f>
        <v>0</v>
      </c>
      <c r="AE1694" s="1">
        <f t="shared" si="445"/>
        <v>4269282186.2976007</v>
      </c>
      <c r="AF1694" s="1">
        <f t="shared" si="446"/>
        <v>120962995.27843201</v>
      </c>
    </row>
    <row r="1695" spans="1:32" ht="15" customHeight="1" x14ac:dyDescent="0.25">
      <c r="A1695" s="5">
        <f t="shared" si="447"/>
        <v>1667</v>
      </c>
      <c r="B1695" s="23">
        <f t="shared" si="443"/>
        <v>412</v>
      </c>
      <c r="C1695" s="3" t="s">
        <v>334</v>
      </c>
      <c r="D1695" s="3" t="s">
        <v>1296</v>
      </c>
      <c r="E1695" s="6">
        <v>2005</v>
      </c>
      <c r="F1695" s="6">
        <v>2005</v>
      </c>
      <c r="G1695" s="6" t="s">
        <v>50</v>
      </c>
      <c r="H1695" s="6">
        <v>2</v>
      </c>
      <c r="I1695" s="6">
        <v>2</v>
      </c>
      <c r="J1695" s="29">
        <v>929.3</v>
      </c>
      <c r="K1695" s="29">
        <v>848.3</v>
      </c>
      <c r="L1695" s="29">
        <v>81</v>
      </c>
      <c r="M1695" s="7">
        <v>22</v>
      </c>
      <c r="N1695" s="1">
        <f t="shared" si="444"/>
        <v>8422803.4800000004</v>
      </c>
      <c r="O1695" s="29"/>
      <c r="P1695" s="1">
        <v>4786704.141400001</v>
      </c>
      <c r="Q1695" s="1"/>
      <c r="R1695" s="1">
        <v>326648.13859999995</v>
      </c>
      <c r="S1695" s="1">
        <v>3309451.1999999993</v>
      </c>
      <c r="T1695" s="1"/>
      <c r="U1695" s="1">
        <f t="shared" ref="U1695:V1697" si="449">$N1695/($K1695+$L1695)</f>
        <v>9063.6</v>
      </c>
      <c r="V1695" s="1">
        <f t="shared" si="449"/>
        <v>9063.6</v>
      </c>
      <c r="W1695" s="8">
        <v>2021</v>
      </c>
      <c r="X1695" s="107"/>
      <c r="Y1695" s="116">
        <f t="shared" si="441"/>
        <v>3309451.1999999993</v>
      </c>
      <c r="Z1695" s="116">
        <f t="shared" si="442"/>
        <v>93767.783999999985</v>
      </c>
      <c r="AA1695" s="12">
        <f t="shared" si="448"/>
        <v>326648.13859999995</v>
      </c>
      <c r="AB1695" s="117">
        <f>+R1695+Z1695</f>
        <v>420415.92259999993</v>
      </c>
      <c r="AC1695" s="9">
        <v>232880.35459999999</v>
      </c>
      <c r="AD1695" s="28">
        <f>+'Прил 2 оконч'!E1695-'Приложение №1'!N1695</f>
        <v>0</v>
      </c>
      <c r="AE1695" s="1">
        <f t="shared" si="445"/>
        <v>2139022670.8082395</v>
      </c>
      <c r="AF1695" s="1">
        <f t="shared" si="446"/>
        <v>60605642.33956679</v>
      </c>
    </row>
    <row r="1696" spans="1:32" ht="15" customHeight="1" x14ac:dyDescent="0.25">
      <c r="A1696" s="5">
        <f t="shared" si="447"/>
        <v>1668</v>
      </c>
      <c r="B1696" s="23">
        <f t="shared" si="443"/>
        <v>413</v>
      </c>
      <c r="C1696" s="3" t="s">
        <v>1297</v>
      </c>
      <c r="D1696" s="3" t="s">
        <v>1298</v>
      </c>
      <c r="E1696" s="6">
        <v>1976</v>
      </c>
      <c r="F1696" s="6">
        <v>1976</v>
      </c>
      <c r="G1696" s="6" t="s">
        <v>50</v>
      </c>
      <c r="H1696" s="6">
        <v>2</v>
      </c>
      <c r="I1696" s="6">
        <v>1</v>
      </c>
      <c r="J1696" s="29">
        <v>394</v>
      </c>
      <c r="K1696" s="29">
        <v>214.8</v>
      </c>
      <c r="L1696" s="29">
        <v>0</v>
      </c>
      <c r="M1696" s="7">
        <v>38</v>
      </c>
      <c r="N1696" s="1">
        <f t="shared" si="444"/>
        <v>7351295.8599999994</v>
      </c>
      <c r="O1696" s="29"/>
      <c r="P1696" s="1">
        <v>6523456.2803999996</v>
      </c>
      <c r="Q1696" s="1"/>
      <c r="R1696" s="1">
        <v>124154.77960000001</v>
      </c>
      <c r="S1696" s="1">
        <v>703684.8</v>
      </c>
      <c r="T1696" s="1"/>
      <c r="U1696" s="1">
        <f t="shared" si="449"/>
        <v>34223.90996275605</v>
      </c>
      <c r="V1696" s="1">
        <f t="shared" si="449"/>
        <v>34223.90996275605</v>
      </c>
      <c r="W1696" s="8">
        <v>2021</v>
      </c>
      <c r="X1696" s="107"/>
      <c r="Y1696" s="116">
        <f t="shared" si="441"/>
        <v>703684.8</v>
      </c>
      <c r="Z1696" s="116">
        <f t="shared" si="442"/>
        <v>19937.736000000001</v>
      </c>
      <c r="AA1696" s="12">
        <f t="shared" si="448"/>
        <v>124154.77960000001</v>
      </c>
      <c r="AB1696" s="117">
        <f>+R1696+Z1696</f>
        <v>144092.51560000001</v>
      </c>
      <c r="AC1696" s="9">
        <v>104217.0436</v>
      </c>
      <c r="AD1696" s="28">
        <f>+'Прил 2 оконч'!E1696-'Приложение №1'!N1696</f>
        <v>0</v>
      </c>
      <c r="AE1696" s="1">
        <f t="shared" si="445"/>
        <v>813015158.73264027</v>
      </c>
      <c r="AF1696" s="1">
        <f t="shared" si="446"/>
        <v>23035429.497424807</v>
      </c>
    </row>
    <row r="1697" spans="1:32" ht="15" customHeight="1" x14ac:dyDescent="0.25">
      <c r="A1697" s="150">
        <f t="shared" si="447"/>
        <v>1669</v>
      </c>
      <c r="B1697" s="151">
        <f t="shared" si="443"/>
        <v>414</v>
      </c>
      <c r="C1697" s="58" t="s">
        <v>1066</v>
      </c>
      <c r="D1697" s="195" t="s">
        <v>1299</v>
      </c>
      <c r="E1697" s="265">
        <v>1987</v>
      </c>
      <c r="F1697" s="265">
        <v>2013</v>
      </c>
      <c r="G1697" s="265" t="s">
        <v>65</v>
      </c>
      <c r="H1697" s="265">
        <v>2</v>
      </c>
      <c r="I1697" s="265">
        <v>2</v>
      </c>
      <c r="J1697" s="15">
        <v>1208.5999999999999</v>
      </c>
      <c r="K1697" s="15">
        <v>1046.8</v>
      </c>
      <c r="L1697" s="15">
        <v>0</v>
      </c>
      <c r="M1697" s="266">
        <v>50</v>
      </c>
      <c r="N1697" s="173">
        <f t="shared" si="444"/>
        <v>4918012.9500000011</v>
      </c>
      <c r="O1697" s="15"/>
      <c r="P1697" s="173">
        <v>3819328.8384000007</v>
      </c>
      <c r="Q1697" s="173"/>
      <c r="R1697" s="173">
        <v>288460.91159999999</v>
      </c>
      <c r="S1697" s="173">
        <v>810223.2</v>
      </c>
      <c r="T1697" s="15"/>
      <c r="U1697" s="173">
        <f t="shared" si="449"/>
        <v>4698.1399980894166</v>
      </c>
      <c r="V1697" s="173">
        <f t="shared" si="449"/>
        <v>4698.1399980894166</v>
      </c>
      <c r="W1697" s="267">
        <v>2021</v>
      </c>
      <c r="X1697" s="107"/>
      <c r="Y1697" s="9">
        <f>+(K1697*6.45+L1697*17.73)*12*10</f>
        <v>810223.2</v>
      </c>
      <c r="Z1697" s="9">
        <f>+(K1697*6.45+L1697*17.73)*12*0.85</f>
        <v>68868.971999999994</v>
      </c>
      <c r="AA1697" s="12">
        <f t="shared" si="448"/>
        <v>288460.91159999999</v>
      </c>
      <c r="AB1697" s="117">
        <f>+R1697+Z1697</f>
        <v>357329.8836</v>
      </c>
      <c r="AC1697" s="9">
        <v>219591.93960000001</v>
      </c>
      <c r="AD1697" s="28">
        <f>+'Прил 2 оконч'!E1697-'Приложение №1'!N1697</f>
        <v>0</v>
      </c>
      <c r="AE1697" s="1">
        <f>+(Q1697*6.45+R1697*17.73)*12*10</f>
        <v>613729435.52015996</v>
      </c>
      <c r="AF1697" s="1">
        <f>+(Q1697*6.45+R1697*17.73)*12*0.85</f>
        <v>52167002.019213594</v>
      </c>
    </row>
    <row r="1698" spans="1:32" x14ac:dyDescent="0.25">
      <c r="A1698" s="274"/>
      <c r="B1698" s="274"/>
      <c r="C1698" s="274"/>
      <c r="D1698" s="275" t="s">
        <v>1469</v>
      </c>
      <c r="E1698" s="276"/>
      <c r="F1698" s="276"/>
      <c r="G1698" s="276"/>
      <c r="H1698" s="276"/>
      <c r="I1698" s="276"/>
      <c r="J1698" s="274"/>
      <c r="K1698" s="274"/>
      <c r="L1698" s="274"/>
      <c r="M1698" s="274"/>
      <c r="N1698" s="277">
        <f>SUM(N1699:N1737)</f>
        <v>3296553.760999999</v>
      </c>
      <c r="O1698" s="277">
        <f t="shared" ref="O1698:T1698" si="450">SUM(O1699:O1737)</f>
        <v>0</v>
      </c>
      <c r="P1698" s="277">
        <f t="shared" si="450"/>
        <v>88951.159999999989</v>
      </c>
      <c r="Q1698" s="277">
        <f t="shared" si="450"/>
        <v>0</v>
      </c>
      <c r="R1698" s="277">
        <f t="shared" si="450"/>
        <v>29455.740000000224</v>
      </c>
      <c r="S1698" s="277">
        <f t="shared" si="450"/>
        <v>3178146.8609999996</v>
      </c>
      <c r="T1698" s="277">
        <f t="shared" si="450"/>
        <v>0</v>
      </c>
      <c r="U1698" s="274"/>
      <c r="V1698" s="274"/>
      <c r="W1698" s="276"/>
      <c r="AA1698" s="12">
        <f t="shared" si="448"/>
        <v>0</v>
      </c>
    </row>
    <row r="1699" spans="1:32" ht="15" customHeight="1" x14ac:dyDescent="0.25">
      <c r="B1699" s="9">
        <v>1</v>
      </c>
      <c r="C1699" s="273" t="s">
        <v>1452</v>
      </c>
      <c r="D1699" s="268" t="s">
        <v>76</v>
      </c>
      <c r="E1699" s="269">
        <v>1993</v>
      </c>
      <c r="F1699" s="269">
        <v>2013</v>
      </c>
      <c r="G1699" s="269" t="s">
        <v>62</v>
      </c>
      <c r="H1699" s="269">
        <v>9</v>
      </c>
      <c r="I1699" s="269">
        <v>1</v>
      </c>
      <c r="J1699" s="158">
        <v>4027.7</v>
      </c>
      <c r="K1699" s="158">
        <v>2709.1</v>
      </c>
      <c r="L1699" s="158">
        <v>0</v>
      </c>
      <c r="M1699" s="270">
        <v>88</v>
      </c>
      <c r="N1699" s="271">
        <f>+P1699+Q1699+R1699+S1699+T1699</f>
        <v>94181.22</v>
      </c>
      <c r="O1699" s="22"/>
      <c r="P1699" s="22"/>
      <c r="Q1699" s="22"/>
      <c r="R1699" s="22"/>
      <c r="S1699" s="9">
        <f>+'Прил 2 оконч'!E1699</f>
        <v>94181.22</v>
      </c>
      <c r="T1699" s="22"/>
      <c r="U1699" s="171">
        <f t="shared" ref="U1699:V1732" si="451">$N1699/($K1699+$L1699)</f>
        <v>34.764763205492599</v>
      </c>
      <c r="V1699" s="171">
        <f t="shared" si="451"/>
        <v>34.764763205492599</v>
      </c>
      <c r="W1699" s="272">
        <v>2021</v>
      </c>
      <c r="X1699" s="28"/>
    </row>
    <row r="1700" spans="1:32" s="16" customFormat="1" ht="15" customHeight="1" x14ac:dyDescent="0.25">
      <c r="A1700" s="9"/>
      <c r="B1700" s="9">
        <f>+B1699+1</f>
        <v>2</v>
      </c>
      <c r="C1700" s="14" t="s">
        <v>1452</v>
      </c>
      <c r="D1700" s="3" t="s">
        <v>348</v>
      </c>
      <c r="E1700" s="6">
        <v>1986</v>
      </c>
      <c r="F1700" s="6">
        <v>2017</v>
      </c>
      <c r="G1700" s="6" t="s">
        <v>62</v>
      </c>
      <c r="H1700" s="6">
        <v>9</v>
      </c>
      <c r="I1700" s="6">
        <v>6</v>
      </c>
      <c r="J1700" s="29">
        <v>11681</v>
      </c>
      <c r="K1700" s="29">
        <v>10019.9</v>
      </c>
      <c r="L1700" s="29">
        <v>253.8</v>
      </c>
      <c r="M1700" s="7">
        <v>440</v>
      </c>
      <c r="N1700" s="27">
        <f t="shared" ref="N1700:N1737" si="452">+P1700+Q1700+R1700+S1700+T1700</f>
        <v>130698.75</v>
      </c>
      <c r="O1700" s="28"/>
      <c r="P1700" s="28"/>
      <c r="Q1700" s="28"/>
      <c r="R1700" s="28"/>
      <c r="S1700" s="9">
        <f>+'Прил 2 оконч'!E1700</f>
        <v>130698.75</v>
      </c>
      <c r="T1700" s="9"/>
      <c r="U1700" s="1">
        <f t="shared" si="451"/>
        <v>12.721682548643626</v>
      </c>
      <c r="V1700" s="1">
        <f t="shared" si="451"/>
        <v>12.721682548643626</v>
      </c>
      <c r="W1700" s="8">
        <v>2021</v>
      </c>
      <c r="X1700" s="28"/>
    </row>
    <row r="1701" spans="1:32" s="16" customFormat="1" ht="15" customHeight="1" x14ac:dyDescent="0.25">
      <c r="A1701" s="9"/>
      <c r="B1701" s="9">
        <f t="shared" ref="B1701:B1737" si="453">+B1700+1</f>
        <v>3</v>
      </c>
      <c r="C1701" s="14" t="s">
        <v>1452</v>
      </c>
      <c r="D1701" s="3" t="s">
        <v>360</v>
      </c>
      <c r="E1701" s="6">
        <v>1993</v>
      </c>
      <c r="F1701" s="6">
        <v>2011</v>
      </c>
      <c r="G1701" s="6" t="s">
        <v>1456</v>
      </c>
      <c r="H1701" s="6">
        <v>9</v>
      </c>
      <c r="I1701" s="6">
        <v>1</v>
      </c>
      <c r="J1701" s="29">
        <v>2945.2</v>
      </c>
      <c r="K1701" s="29">
        <v>2418.6</v>
      </c>
      <c r="L1701" s="29">
        <v>98.6</v>
      </c>
      <c r="M1701" s="7">
        <v>71</v>
      </c>
      <c r="N1701" s="27">
        <f t="shared" si="452"/>
        <v>3091.5</v>
      </c>
      <c r="O1701" s="28"/>
      <c r="P1701" s="9">
        <v>3091.5</v>
      </c>
      <c r="Q1701" s="28"/>
      <c r="R1701" s="28"/>
      <c r="S1701" s="9">
        <f>+'[1]Прил 2 оконч'!E1750-P1701</f>
        <v>0</v>
      </c>
      <c r="U1701" s="1">
        <f t="shared" si="451"/>
        <v>1.2281503257587796</v>
      </c>
      <c r="V1701" s="1">
        <f t="shared" si="451"/>
        <v>1.2281503257587796</v>
      </c>
      <c r="W1701" s="8">
        <v>2021</v>
      </c>
      <c r="X1701" s="28"/>
    </row>
    <row r="1702" spans="1:32" s="16" customFormat="1" ht="15" customHeight="1" x14ac:dyDescent="0.25">
      <c r="A1702" s="9"/>
      <c r="B1702" s="9">
        <f t="shared" si="453"/>
        <v>4</v>
      </c>
      <c r="C1702" s="14" t="s">
        <v>1452</v>
      </c>
      <c r="D1702" s="3" t="s">
        <v>362</v>
      </c>
      <c r="E1702" s="6">
        <v>1993</v>
      </c>
      <c r="F1702" s="6">
        <v>2007</v>
      </c>
      <c r="G1702" s="6" t="s">
        <v>1456</v>
      </c>
      <c r="H1702" s="6">
        <v>9</v>
      </c>
      <c r="I1702" s="6">
        <v>2</v>
      </c>
      <c r="J1702" s="29">
        <v>5832.9</v>
      </c>
      <c r="K1702" s="29">
        <v>4738.3999999999996</v>
      </c>
      <c r="L1702" s="29">
        <v>267.2</v>
      </c>
      <c r="M1702" s="7">
        <v>154</v>
      </c>
      <c r="N1702" s="27">
        <f t="shared" si="452"/>
        <v>5902.67</v>
      </c>
      <c r="O1702" s="9"/>
      <c r="P1702" s="28"/>
      <c r="Q1702" s="28"/>
      <c r="R1702" s="28"/>
      <c r="S1702" s="9">
        <f>+'Прил 2 оконч'!E1702</f>
        <v>5902.67</v>
      </c>
      <c r="T1702" s="9"/>
      <c r="U1702" s="1">
        <f t="shared" si="451"/>
        <v>1.1792132811251399</v>
      </c>
      <c r="V1702" s="1">
        <f t="shared" si="451"/>
        <v>1.1792132811251399</v>
      </c>
      <c r="W1702" s="8">
        <v>2021</v>
      </c>
      <c r="X1702" s="28"/>
    </row>
    <row r="1703" spans="1:32" s="16" customFormat="1" ht="15" customHeight="1" x14ac:dyDescent="0.25">
      <c r="A1703" s="9"/>
      <c r="B1703" s="9">
        <f t="shared" si="453"/>
        <v>5</v>
      </c>
      <c r="C1703" s="14" t="s">
        <v>1452</v>
      </c>
      <c r="D1703" s="3" t="s">
        <v>363</v>
      </c>
      <c r="E1703" s="6">
        <v>1999</v>
      </c>
      <c r="F1703" s="6">
        <v>2007</v>
      </c>
      <c r="G1703" s="6" t="s">
        <v>1456</v>
      </c>
      <c r="H1703" s="6">
        <v>9</v>
      </c>
      <c r="I1703" s="6">
        <v>1</v>
      </c>
      <c r="J1703" s="29">
        <v>3327.1</v>
      </c>
      <c r="K1703" s="29">
        <v>2761.3</v>
      </c>
      <c r="L1703" s="29">
        <v>127.1</v>
      </c>
      <c r="M1703" s="7">
        <v>93</v>
      </c>
      <c r="N1703" s="27">
        <f t="shared" si="452"/>
        <v>3489.82</v>
      </c>
      <c r="O1703" s="9"/>
      <c r="P1703" s="9"/>
      <c r="Q1703" s="9"/>
      <c r="R1703" s="9"/>
      <c r="S1703" s="9">
        <f>+'Прил 2 оконч'!E1703</f>
        <v>3489.82</v>
      </c>
      <c r="T1703" s="9"/>
      <c r="U1703" s="1">
        <f t="shared" si="451"/>
        <v>1.2082190832294697</v>
      </c>
      <c r="V1703" s="1">
        <f t="shared" si="451"/>
        <v>1.2082190832294697</v>
      </c>
      <c r="W1703" s="8">
        <v>2021</v>
      </c>
      <c r="X1703" s="28"/>
    </row>
    <row r="1704" spans="1:32" s="16" customFormat="1" ht="15" customHeight="1" x14ac:dyDescent="0.25">
      <c r="A1704" s="9"/>
      <c r="B1704" s="9">
        <f t="shared" si="453"/>
        <v>6</v>
      </c>
      <c r="C1704" s="14" t="s">
        <v>1452</v>
      </c>
      <c r="D1704" s="3" t="s">
        <v>364</v>
      </c>
      <c r="E1704" s="6">
        <v>1990</v>
      </c>
      <c r="F1704" s="6">
        <v>2017</v>
      </c>
      <c r="G1704" s="6" t="s">
        <v>1456</v>
      </c>
      <c r="H1704" s="6">
        <v>9</v>
      </c>
      <c r="I1704" s="6">
        <v>1</v>
      </c>
      <c r="J1704" s="29">
        <v>4531.3</v>
      </c>
      <c r="K1704" s="29">
        <v>3890.9</v>
      </c>
      <c r="L1704" s="29">
        <v>0</v>
      </c>
      <c r="M1704" s="7">
        <v>144</v>
      </c>
      <c r="N1704" s="27">
        <f t="shared" si="452"/>
        <v>4795.68</v>
      </c>
      <c r="O1704" s="9"/>
      <c r="P1704" s="9"/>
      <c r="Q1704" s="9"/>
      <c r="R1704" s="9"/>
      <c r="S1704" s="9">
        <f>+'Прил 2 оконч'!E1704</f>
        <v>4795.68</v>
      </c>
      <c r="T1704" s="9"/>
      <c r="U1704" s="1">
        <f t="shared" si="451"/>
        <v>1.2325374591996712</v>
      </c>
      <c r="V1704" s="1">
        <f t="shared" si="451"/>
        <v>1.2325374591996712</v>
      </c>
      <c r="W1704" s="8">
        <v>2021</v>
      </c>
      <c r="X1704" s="28"/>
    </row>
    <row r="1705" spans="1:32" s="16" customFormat="1" ht="15" customHeight="1" x14ac:dyDescent="0.25">
      <c r="A1705" s="9"/>
      <c r="B1705" s="9">
        <f t="shared" si="453"/>
        <v>7</v>
      </c>
      <c r="C1705" s="14" t="s">
        <v>1452</v>
      </c>
      <c r="D1705" s="3" t="s">
        <v>366</v>
      </c>
      <c r="E1705" s="6">
        <v>1984</v>
      </c>
      <c r="F1705" s="6">
        <v>2012</v>
      </c>
      <c r="G1705" s="6" t="s">
        <v>1456</v>
      </c>
      <c r="H1705" s="6">
        <v>5</v>
      </c>
      <c r="I1705" s="6">
        <v>2</v>
      </c>
      <c r="J1705" s="29">
        <v>4407.8500000000004</v>
      </c>
      <c r="K1705" s="29">
        <v>2926.4</v>
      </c>
      <c r="L1705" s="29">
        <v>802.85</v>
      </c>
      <c r="M1705" s="7">
        <v>176</v>
      </c>
      <c r="N1705" s="27">
        <f t="shared" si="452"/>
        <v>6759.51</v>
      </c>
      <c r="O1705" s="9"/>
      <c r="P1705" s="9"/>
      <c r="Q1705" s="9"/>
      <c r="R1705" s="9"/>
      <c r="S1705" s="9">
        <f>+'Прил 2 оконч'!E1705</f>
        <v>6759.51</v>
      </c>
      <c r="T1705" s="9"/>
      <c r="U1705" s="1">
        <f t="shared" si="451"/>
        <v>1.8125655292619161</v>
      </c>
      <c r="V1705" s="1">
        <f t="shared" si="451"/>
        <v>1.8125655292619161</v>
      </c>
      <c r="W1705" s="8">
        <v>2021</v>
      </c>
      <c r="X1705" s="28"/>
    </row>
    <row r="1706" spans="1:32" s="16" customFormat="1" ht="15" customHeight="1" x14ac:dyDescent="0.25">
      <c r="A1706" s="9"/>
      <c r="B1706" s="9">
        <f t="shared" si="453"/>
        <v>8</v>
      </c>
      <c r="C1706" s="14" t="s">
        <v>1452</v>
      </c>
      <c r="D1706" s="3" t="s">
        <v>367</v>
      </c>
      <c r="E1706" s="6">
        <v>1987</v>
      </c>
      <c r="F1706" s="6">
        <v>2016</v>
      </c>
      <c r="G1706" s="6" t="s">
        <v>1456</v>
      </c>
      <c r="H1706" s="6">
        <v>5</v>
      </c>
      <c r="I1706" s="6">
        <v>2</v>
      </c>
      <c r="J1706" s="29">
        <v>4414.46</v>
      </c>
      <c r="K1706" s="29">
        <v>3063.1</v>
      </c>
      <c r="L1706" s="29">
        <v>657.58</v>
      </c>
      <c r="M1706" s="7">
        <v>189</v>
      </c>
      <c r="N1706" s="27">
        <f t="shared" si="452"/>
        <v>6759.5110000000004</v>
      </c>
      <c r="O1706" s="9"/>
      <c r="P1706" s="9"/>
      <c r="Q1706" s="9"/>
      <c r="R1706" s="9"/>
      <c r="S1706" s="9">
        <f>+'Прил 2 оконч'!E1706</f>
        <v>6759.5110000000004</v>
      </c>
      <c r="T1706" s="9"/>
      <c r="U1706" s="1">
        <f t="shared" si="451"/>
        <v>1.8167407570659129</v>
      </c>
      <c r="V1706" s="1">
        <f t="shared" si="451"/>
        <v>1.8167407570659129</v>
      </c>
      <c r="W1706" s="8">
        <v>2021</v>
      </c>
      <c r="X1706" s="28"/>
    </row>
    <row r="1707" spans="1:32" s="16" customFormat="1" ht="15" customHeight="1" x14ac:dyDescent="0.25">
      <c r="A1707" s="9"/>
      <c r="B1707" s="9">
        <f t="shared" si="453"/>
        <v>9</v>
      </c>
      <c r="C1707" s="14" t="s">
        <v>1452</v>
      </c>
      <c r="D1707" s="3" t="s">
        <v>369</v>
      </c>
      <c r="E1707" s="6">
        <v>1985</v>
      </c>
      <c r="F1707" s="6">
        <v>2017</v>
      </c>
      <c r="G1707" s="6" t="s">
        <v>1456</v>
      </c>
      <c r="H1707" s="6">
        <v>9</v>
      </c>
      <c r="I1707" s="6">
        <v>5</v>
      </c>
      <c r="J1707" s="29">
        <v>13256</v>
      </c>
      <c r="K1707" s="29">
        <v>10214.9</v>
      </c>
      <c r="L1707" s="29">
        <v>204.9</v>
      </c>
      <c r="M1707" s="7">
        <v>409</v>
      </c>
      <c r="N1707" s="27">
        <f t="shared" si="452"/>
        <v>113256.95</v>
      </c>
      <c r="O1707" s="9"/>
      <c r="P1707" s="9"/>
      <c r="Q1707" s="9"/>
      <c r="R1707" s="9"/>
      <c r="S1707" s="9">
        <f>+'Прил 2 оконч'!E1707</f>
        <v>113256.95</v>
      </c>
      <c r="T1707" s="9"/>
      <c r="U1707" s="1">
        <f t="shared" si="451"/>
        <v>10.869397685176299</v>
      </c>
      <c r="V1707" s="1">
        <f t="shared" si="451"/>
        <v>10.869397685176299</v>
      </c>
      <c r="W1707" s="8">
        <v>2021</v>
      </c>
      <c r="X1707" s="28"/>
    </row>
    <row r="1708" spans="1:32" s="16" customFormat="1" ht="15" customHeight="1" x14ac:dyDescent="0.25">
      <c r="A1708" s="9"/>
      <c r="B1708" s="9">
        <f t="shared" si="453"/>
        <v>10</v>
      </c>
      <c r="C1708" s="14" t="s">
        <v>1452</v>
      </c>
      <c r="D1708" s="3" t="s">
        <v>373</v>
      </c>
      <c r="E1708" s="6">
        <v>1987</v>
      </c>
      <c r="F1708" s="6">
        <v>2017</v>
      </c>
      <c r="G1708" s="6" t="s">
        <v>1456</v>
      </c>
      <c r="H1708" s="6">
        <v>9</v>
      </c>
      <c r="I1708" s="6">
        <v>5</v>
      </c>
      <c r="J1708" s="29">
        <v>12266.2</v>
      </c>
      <c r="K1708" s="29">
        <v>9499.7999999999993</v>
      </c>
      <c r="L1708" s="29">
        <v>135</v>
      </c>
      <c r="M1708" s="7">
        <v>406</v>
      </c>
      <c r="N1708" s="27">
        <f t="shared" si="452"/>
        <v>104840.7</v>
      </c>
      <c r="O1708" s="9"/>
      <c r="P1708" s="9"/>
      <c r="Q1708" s="9"/>
      <c r="R1708" s="9">
        <v>29455.740000000224</v>
      </c>
      <c r="S1708" s="9">
        <v>75384.959999999774</v>
      </c>
      <c r="T1708" s="9"/>
      <c r="U1708" s="1">
        <f t="shared" si="451"/>
        <v>10.8814609540416</v>
      </c>
      <c r="V1708" s="1">
        <f t="shared" si="451"/>
        <v>10.8814609540416</v>
      </c>
      <c r="W1708" s="8">
        <v>2021</v>
      </c>
      <c r="X1708" s="28"/>
    </row>
    <row r="1709" spans="1:32" s="16" customFormat="1" ht="15" customHeight="1" x14ac:dyDescent="0.25">
      <c r="A1709" s="9"/>
      <c r="B1709" s="9">
        <f t="shared" si="453"/>
        <v>11</v>
      </c>
      <c r="C1709" s="14" t="s">
        <v>1452</v>
      </c>
      <c r="D1709" s="3" t="s">
        <v>375</v>
      </c>
      <c r="E1709" s="6">
        <v>1981</v>
      </c>
      <c r="F1709" s="6">
        <v>2011</v>
      </c>
      <c r="G1709" s="6" t="s">
        <v>1456</v>
      </c>
      <c r="H1709" s="6">
        <v>5</v>
      </c>
      <c r="I1709" s="6">
        <v>3</v>
      </c>
      <c r="J1709" s="29">
        <v>5079.5</v>
      </c>
      <c r="K1709" s="29">
        <v>4038.4</v>
      </c>
      <c r="L1709" s="29">
        <v>298.7</v>
      </c>
      <c r="M1709" s="7">
        <v>172</v>
      </c>
      <c r="N1709" s="27">
        <f t="shared" si="452"/>
        <v>72298.39</v>
      </c>
      <c r="O1709" s="9"/>
      <c r="P1709" s="9"/>
      <c r="Q1709" s="9"/>
      <c r="R1709" s="9"/>
      <c r="S1709" s="9">
        <f>+'Прил 2 оконч'!E1709</f>
        <v>72298.39</v>
      </c>
      <c r="T1709" s="9"/>
      <c r="U1709" s="1">
        <f t="shared" si="451"/>
        <v>16.669753983076248</v>
      </c>
      <c r="V1709" s="1">
        <f t="shared" si="451"/>
        <v>16.669753983076248</v>
      </c>
      <c r="W1709" s="8">
        <v>2021</v>
      </c>
      <c r="X1709" s="28"/>
    </row>
    <row r="1710" spans="1:32" s="16" customFormat="1" ht="15" customHeight="1" x14ac:dyDescent="0.25">
      <c r="A1710" s="9"/>
      <c r="B1710" s="9">
        <f t="shared" si="453"/>
        <v>12</v>
      </c>
      <c r="C1710" s="14" t="s">
        <v>1452</v>
      </c>
      <c r="D1710" s="3" t="s">
        <v>377</v>
      </c>
      <c r="E1710" s="6">
        <v>1985</v>
      </c>
      <c r="F1710" s="6">
        <v>2017</v>
      </c>
      <c r="G1710" s="6" t="s">
        <v>1456</v>
      </c>
      <c r="H1710" s="6">
        <v>9</v>
      </c>
      <c r="I1710" s="6">
        <v>3</v>
      </c>
      <c r="J1710" s="29">
        <v>6554</v>
      </c>
      <c r="K1710" s="29">
        <v>5458.5</v>
      </c>
      <c r="L1710" s="29">
        <v>187.3</v>
      </c>
      <c r="M1710" s="7">
        <v>259</v>
      </c>
      <c r="N1710" s="27">
        <f t="shared" si="452"/>
        <v>150573.75</v>
      </c>
      <c r="O1710" s="9"/>
      <c r="P1710" s="9"/>
      <c r="Q1710" s="9"/>
      <c r="R1710" s="9"/>
      <c r="S1710" s="9">
        <f>+'Прил 2 оконч'!E1710</f>
        <v>150573.75</v>
      </c>
      <c r="T1710" s="9"/>
      <c r="U1710" s="1">
        <f t="shared" si="451"/>
        <v>26.670046760423677</v>
      </c>
      <c r="V1710" s="1">
        <f t="shared" si="451"/>
        <v>26.670046760423677</v>
      </c>
      <c r="W1710" s="8">
        <v>2021</v>
      </c>
      <c r="X1710" s="28"/>
    </row>
    <row r="1711" spans="1:32" s="16" customFormat="1" ht="15" customHeight="1" x14ac:dyDescent="0.25">
      <c r="A1711" s="9"/>
      <c r="B1711" s="9">
        <f t="shared" si="453"/>
        <v>13</v>
      </c>
      <c r="C1711" s="14" t="s">
        <v>1452</v>
      </c>
      <c r="D1711" s="3" t="s">
        <v>378</v>
      </c>
      <c r="E1711" s="6">
        <v>1985</v>
      </c>
      <c r="F1711" s="6">
        <v>2016</v>
      </c>
      <c r="G1711" s="6" t="s">
        <v>1456</v>
      </c>
      <c r="H1711" s="6">
        <v>9</v>
      </c>
      <c r="I1711" s="6">
        <v>3</v>
      </c>
      <c r="J1711" s="29">
        <v>6649.6</v>
      </c>
      <c r="K1711" s="29">
        <v>5301.1</v>
      </c>
      <c r="L1711" s="29">
        <v>281.3</v>
      </c>
      <c r="M1711" s="7">
        <v>229</v>
      </c>
      <c r="N1711" s="27">
        <f t="shared" si="452"/>
        <v>155480.13</v>
      </c>
      <c r="O1711" s="9"/>
      <c r="P1711" s="9"/>
      <c r="Q1711" s="9"/>
      <c r="R1711" s="9"/>
      <c r="S1711" s="9">
        <f>+'Прил 2 оконч'!E1711</f>
        <v>155480.13</v>
      </c>
      <c r="T1711" s="9"/>
      <c r="U1711" s="1">
        <f t="shared" si="451"/>
        <v>27.851843293207221</v>
      </c>
      <c r="V1711" s="1">
        <f t="shared" si="451"/>
        <v>27.851843293207221</v>
      </c>
      <c r="W1711" s="8">
        <v>2021</v>
      </c>
      <c r="X1711" s="28"/>
    </row>
    <row r="1712" spans="1:32" s="16" customFormat="1" ht="15" customHeight="1" x14ac:dyDescent="0.25">
      <c r="A1712" s="9"/>
      <c r="B1712" s="9">
        <f t="shared" si="453"/>
        <v>14</v>
      </c>
      <c r="C1712" s="14" t="s">
        <v>1452</v>
      </c>
      <c r="D1712" s="3" t="s">
        <v>87</v>
      </c>
      <c r="E1712" s="6">
        <v>1994</v>
      </c>
      <c r="F1712" s="6">
        <v>1994</v>
      </c>
      <c r="G1712" s="6" t="s">
        <v>1456</v>
      </c>
      <c r="H1712" s="6">
        <v>10</v>
      </c>
      <c r="I1712" s="6">
        <v>1</v>
      </c>
      <c r="J1712" s="29">
        <v>3200.9</v>
      </c>
      <c r="K1712" s="29">
        <v>2754.1</v>
      </c>
      <c r="L1712" s="29">
        <v>0</v>
      </c>
      <c r="M1712" s="7">
        <v>107</v>
      </c>
      <c r="N1712" s="27">
        <f t="shared" si="452"/>
        <v>78452.63</v>
      </c>
      <c r="O1712" s="9"/>
      <c r="P1712" s="9"/>
      <c r="Q1712" s="9"/>
      <c r="R1712" s="9"/>
      <c r="S1712" s="9">
        <f>+'Прил 2 оконч'!E1712</f>
        <v>78452.63</v>
      </c>
      <c r="T1712" s="9"/>
      <c r="U1712" s="1">
        <f t="shared" si="451"/>
        <v>28.485759413238448</v>
      </c>
      <c r="V1712" s="1">
        <f t="shared" si="451"/>
        <v>28.485759413238448</v>
      </c>
      <c r="W1712" s="8">
        <v>2021</v>
      </c>
      <c r="X1712" s="28"/>
    </row>
    <row r="1713" spans="1:24" s="16" customFormat="1" ht="15" customHeight="1" x14ac:dyDescent="0.25">
      <c r="A1713" s="9"/>
      <c r="B1713" s="9">
        <f t="shared" si="453"/>
        <v>15</v>
      </c>
      <c r="C1713" s="14" t="s">
        <v>1452</v>
      </c>
      <c r="D1713" s="3" t="s">
        <v>390</v>
      </c>
      <c r="E1713" s="6">
        <v>1995</v>
      </c>
      <c r="F1713" s="6">
        <v>1995</v>
      </c>
      <c r="G1713" s="6" t="s">
        <v>1456</v>
      </c>
      <c r="H1713" s="6">
        <v>10</v>
      </c>
      <c r="I1713" s="6">
        <v>1</v>
      </c>
      <c r="J1713" s="29">
        <v>3279.6</v>
      </c>
      <c r="K1713" s="29">
        <v>2805.6</v>
      </c>
      <c r="L1713" s="29">
        <v>0</v>
      </c>
      <c r="M1713" s="7">
        <v>105</v>
      </c>
      <c r="N1713" s="27">
        <f t="shared" si="452"/>
        <v>77106.39</v>
      </c>
      <c r="O1713" s="9"/>
      <c r="P1713" s="9"/>
      <c r="Q1713" s="9"/>
      <c r="R1713" s="9"/>
      <c r="S1713" s="9">
        <f>+'Прил 2 оконч'!E1713</f>
        <v>77106.39</v>
      </c>
      <c r="T1713" s="9"/>
      <c r="U1713" s="1">
        <f t="shared" si="451"/>
        <v>27.483030367835759</v>
      </c>
      <c r="V1713" s="1">
        <f t="shared" si="451"/>
        <v>27.483030367835759</v>
      </c>
      <c r="W1713" s="8">
        <v>2021</v>
      </c>
      <c r="X1713" s="28"/>
    </row>
    <row r="1714" spans="1:24" s="16" customFormat="1" ht="15" customHeight="1" x14ac:dyDescent="0.25">
      <c r="A1714" s="9"/>
      <c r="B1714" s="9">
        <f t="shared" si="453"/>
        <v>16</v>
      </c>
      <c r="C1714" s="14" t="s">
        <v>1452</v>
      </c>
      <c r="D1714" s="3" t="s">
        <v>88</v>
      </c>
      <c r="E1714" s="6">
        <v>1990</v>
      </c>
      <c r="F1714" s="6">
        <v>1990</v>
      </c>
      <c r="G1714" s="6" t="s">
        <v>1456</v>
      </c>
      <c r="H1714" s="6">
        <v>5</v>
      </c>
      <c r="I1714" s="6">
        <v>8</v>
      </c>
      <c r="J1714" s="29">
        <v>7467.3</v>
      </c>
      <c r="K1714" s="29">
        <v>6613.1</v>
      </c>
      <c r="L1714" s="29">
        <v>0</v>
      </c>
      <c r="M1714" s="7">
        <v>290</v>
      </c>
      <c r="N1714" s="27">
        <f t="shared" si="452"/>
        <v>191818.53</v>
      </c>
      <c r="O1714" s="9"/>
      <c r="P1714" s="9"/>
      <c r="Q1714" s="9"/>
      <c r="R1714" s="9"/>
      <c r="S1714" s="9">
        <f>+'Прил 2 оконч'!E1714</f>
        <v>191818.53</v>
      </c>
      <c r="T1714" s="9"/>
      <c r="U1714" s="1">
        <f t="shared" si="451"/>
        <v>29.005841435937757</v>
      </c>
      <c r="V1714" s="1">
        <f t="shared" si="451"/>
        <v>29.005841435937757</v>
      </c>
      <c r="W1714" s="8">
        <v>2021</v>
      </c>
      <c r="X1714" s="28"/>
    </row>
    <row r="1715" spans="1:24" s="16" customFormat="1" ht="15" customHeight="1" x14ac:dyDescent="0.25">
      <c r="A1715" s="9"/>
      <c r="B1715" s="9">
        <f t="shared" si="453"/>
        <v>17</v>
      </c>
      <c r="C1715" s="14" t="s">
        <v>1452</v>
      </c>
      <c r="D1715" s="3" t="s">
        <v>411</v>
      </c>
      <c r="E1715" s="6">
        <v>1986</v>
      </c>
      <c r="F1715" s="6">
        <v>2016</v>
      </c>
      <c r="G1715" s="6" t="s">
        <v>1456</v>
      </c>
      <c r="H1715" s="6">
        <v>5</v>
      </c>
      <c r="I1715" s="6">
        <v>8</v>
      </c>
      <c r="J1715" s="29">
        <v>10054.6</v>
      </c>
      <c r="K1715" s="29">
        <v>8397.7999999999993</v>
      </c>
      <c r="L1715" s="29">
        <v>68.7</v>
      </c>
      <c r="M1715" s="7">
        <v>330</v>
      </c>
      <c r="N1715" s="27">
        <f t="shared" si="452"/>
        <v>19678.55</v>
      </c>
      <c r="O1715" s="9"/>
      <c r="P1715" s="9">
        <v>19678.55</v>
      </c>
      <c r="Q1715" s="12"/>
      <c r="R1715" s="9"/>
      <c r="S1715" s="9"/>
      <c r="U1715" s="1">
        <f t="shared" si="451"/>
        <v>2.3242839425972952</v>
      </c>
      <c r="V1715" s="1">
        <f t="shared" si="451"/>
        <v>2.3242839425972952</v>
      </c>
      <c r="W1715" s="8">
        <v>2021</v>
      </c>
      <c r="X1715" s="28"/>
    </row>
    <row r="1716" spans="1:24" s="16" customFormat="1" ht="15" customHeight="1" x14ac:dyDescent="0.25">
      <c r="A1716" s="9"/>
      <c r="B1716" s="9">
        <f t="shared" si="453"/>
        <v>18</v>
      </c>
      <c r="C1716" s="14" t="s">
        <v>1452</v>
      </c>
      <c r="D1716" s="3" t="s">
        <v>414</v>
      </c>
      <c r="E1716" s="6">
        <v>1986</v>
      </c>
      <c r="F1716" s="6">
        <v>2016</v>
      </c>
      <c r="G1716" s="6" t="s">
        <v>1456</v>
      </c>
      <c r="H1716" s="6">
        <v>5</v>
      </c>
      <c r="I1716" s="6">
        <v>4</v>
      </c>
      <c r="J1716" s="29">
        <v>5735.9</v>
      </c>
      <c r="K1716" s="29">
        <v>4521.8999999999996</v>
      </c>
      <c r="L1716" s="29">
        <v>320</v>
      </c>
      <c r="M1716" s="7">
        <v>186</v>
      </c>
      <c r="N1716" s="27">
        <f t="shared" si="452"/>
        <v>72527.649999999994</v>
      </c>
      <c r="O1716" s="9"/>
      <c r="P1716" s="9"/>
      <c r="Q1716" s="12"/>
      <c r="R1716" s="9"/>
      <c r="S1716" s="9">
        <f>+'Прил 2 оконч'!E1716</f>
        <v>72527.649999999994</v>
      </c>
      <c r="U1716" s="1">
        <f t="shared" si="451"/>
        <v>14.97917139965716</v>
      </c>
      <c r="V1716" s="1">
        <f t="shared" si="451"/>
        <v>14.97917139965716</v>
      </c>
      <c r="W1716" s="8">
        <v>2021</v>
      </c>
      <c r="X1716" s="28"/>
    </row>
    <row r="1717" spans="1:24" s="16" customFormat="1" ht="15" customHeight="1" x14ac:dyDescent="0.25">
      <c r="A1717" s="9"/>
      <c r="B1717" s="9">
        <f t="shared" si="453"/>
        <v>19</v>
      </c>
      <c r="C1717" s="14" t="s">
        <v>1452</v>
      </c>
      <c r="D1717" s="3" t="s">
        <v>415</v>
      </c>
      <c r="E1717" s="6">
        <v>1982</v>
      </c>
      <c r="F1717" s="6">
        <v>2008</v>
      </c>
      <c r="G1717" s="6" t="s">
        <v>1456</v>
      </c>
      <c r="H1717" s="6">
        <v>5</v>
      </c>
      <c r="I1717" s="6">
        <v>7</v>
      </c>
      <c r="J1717" s="29">
        <v>6399.1</v>
      </c>
      <c r="K1717" s="29">
        <v>4910.1000000000004</v>
      </c>
      <c r="L1717" s="29">
        <v>250.5</v>
      </c>
      <c r="M1717" s="7">
        <v>218</v>
      </c>
      <c r="N1717" s="27">
        <f t="shared" si="452"/>
        <v>61221.56</v>
      </c>
      <c r="O1717" s="9"/>
      <c r="P1717" s="9"/>
      <c r="Q1717" s="12"/>
      <c r="R1717" s="9"/>
      <c r="S1717" s="9">
        <f>+'Прил 2 оконч'!E1717</f>
        <v>61221.56</v>
      </c>
      <c r="U1717" s="1">
        <f t="shared" si="451"/>
        <v>11.863263961554857</v>
      </c>
      <c r="V1717" s="1">
        <f t="shared" si="451"/>
        <v>11.863263961554857</v>
      </c>
      <c r="W1717" s="8">
        <v>2021</v>
      </c>
      <c r="X1717" s="28"/>
    </row>
    <row r="1718" spans="1:24" s="16" customFormat="1" ht="15" customHeight="1" x14ac:dyDescent="0.25">
      <c r="A1718" s="9"/>
      <c r="B1718" s="9">
        <f t="shared" si="453"/>
        <v>20</v>
      </c>
      <c r="C1718" s="14" t="s">
        <v>1452</v>
      </c>
      <c r="D1718" s="3" t="s">
        <v>416</v>
      </c>
      <c r="E1718" s="6">
        <v>1979</v>
      </c>
      <c r="F1718" s="6">
        <v>2015</v>
      </c>
      <c r="G1718" s="6" t="s">
        <v>1456</v>
      </c>
      <c r="H1718" s="6">
        <v>5</v>
      </c>
      <c r="I1718" s="6">
        <v>4</v>
      </c>
      <c r="J1718" s="29">
        <v>4063.4</v>
      </c>
      <c r="K1718" s="29">
        <v>3702.9</v>
      </c>
      <c r="L1718" s="29">
        <v>122.3</v>
      </c>
      <c r="M1718" s="7">
        <v>192</v>
      </c>
      <c r="N1718" s="27">
        <f t="shared" si="452"/>
        <v>75118.759999999995</v>
      </c>
      <c r="O1718" s="9"/>
      <c r="P1718" s="9"/>
      <c r="Q1718" s="12"/>
      <c r="R1718" s="9"/>
      <c r="S1718" s="9">
        <f>+'Прил 2 оконч'!E1718</f>
        <v>75118.759999999995</v>
      </c>
      <c r="U1718" s="1">
        <f t="shared" si="451"/>
        <v>19.63786468681376</v>
      </c>
      <c r="V1718" s="1">
        <f t="shared" si="451"/>
        <v>19.63786468681376</v>
      </c>
      <c r="W1718" s="8">
        <v>2021</v>
      </c>
      <c r="X1718" s="28"/>
    </row>
    <row r="1719" spans="1:24" s="16" customFormat="1" ht="15" customHeight="1" x14ac:dyDescent="0.25">
      <c r="A1719" s="9"/>
      <c r="B1719" s="9">
        <f t="shared" si="453"/>
        <v>21</v>
      </c>
      <c r="C1719" s="14" t="s">
        <v>1452</v>
      </c>
      <c r="D1719" s="3" t="s">
        <v>89</v>
      </c>
      <c r="E1719" s="6">
        <v>1980</v>
      </c>
      <c r="F1719" s="6">
        <v>2015</v>
      </c>
      <c r="G1719" s="6" t="s">
        <v>1456</v>
      </c>
      <c r="H1719" s="6">
        <v>5</v>
      </c>
      <c r="I1719" s="6">
        <v>11</v>
      </c>
      <c r="J1719" s="29">
        <v>10068</v>
      </c>
      <c r="K1719" s="29">
        <v>8797.2999999999993</v>
      </c>
      <c r="L1719" s="29">
        <v>216.4</v>
      </c>
      <c r="M1719" s="7">
        <v>423</v>
      </c>
      <c r="N1719" s="27">
        <f t="shared" si="452"/>
        <v>23425.3</v>
      </c>
      <c r="O1719" s="9"/>
      <c r="P1719" s="9"/>
      <c r="Q1719" s="12"/>
      <c r="R1719" s="9"/>
      <c r="S1719" s="9">
        <f>+'Прил 2 оконч'!E1719</f>
        <v>23425.3</v>
      </c>
      <c r="T1719" s="9"/>
      <c r="U1719" s="1">
        <f t="shared" si="451"/>
        <v>2.598855076161843</v>
      </c>
      <c r="V1719" s="1">
        <f t="shared" si="451"/>
        <v>2.598855076161843</v>
      </c>
      <c r="W1719" s="8">
        <v>2021</v>
      </c>
      <c r="X1719" s="28"/>
    </row>
    <row r="1720" spans="1:24" s="16" customFormat="1" x14ac:dyDescent="0.25">
      <c r="A1720" s="9"/>
      <c r="B1720" s="9">
        <f t="shared" si="453"/>
        <v>22</v>
      </c>
      <c r="C1720" s="14" t="s">
        <v>1452</v>
      </c>
      <c r="D1720" s="3" t="s">
        <v>90</v>
      </c>
      <c r="E1720" s="6">
        <v>1983</v>
      </c>
      <c r="F1720" s="6">
        <v>2015</v>
      </c>
      <c r="G1720" s="6" t="s">
        <v>1456</v>
      </c>
      <c r="H1720" s="6">
        <v>5</v>
      </c>
      <c r="I1720" s="6">
        <v>4</v>
      </c>
      <c r="J1720" s="29">
        <v>4471.8999999999996</v>
      </c>
      <c r="K1720" s="29">
        <v>3757.6</v>
      </c>
      <c r="L1720" s="29">
        <v>173.5</v>
      </c>
      <c r="M1720" s="7">
        <v>156</v>
      </c>
      <c r="N1720" s="27">
        <f t="shared" si="452"/>
        <v>90697.95</v>
      </c>
      <c r="O1720" s="9"/>
      <c r="P1720" s="9"/>
      <c r="Q1720" s="12"/>
      <c r="R1720" s="9"/>
      <c r="S1720" s="9">
        <f>+'Прил 2 оконч'!E1720</f>
        <v>90697.95</v>
      </c>
      <c r="T1720" s="9"/>
      <c r="U1720" s="1">
        <f t="shared" si="451"/>
        <v>23.071900994632546</v>
      </c>
      <c r="V1720" s="1">
        <f t="shared" si="451"/>
        <v>23.071900994632546</v>
      </c>
      <c r="W1720" s="8">
        <v>2021</v>
      </c>
      <c r="X1720" s="28"/>
    </row>
    <row r="1721" spans="1:24" s="16" customFormat="1" x14ac:dyDescent="0.25">
      <c r="A1721" s="9"/>
      <c r="B1721" s="9">
        <f t="shared" si="453"/>
        <v>23</v>
      </c>
      <c r="C1721" s="14" t="s">
        <v>1452</v>
      </c>
      <c r="D1721" s="3" t="s">
        <v>417</v>
      </c>
      <c r="E1721" s="6">
        <v>1981</v>
      </c>
      <c r="F1721" s="6">
        <v>2015</v>
      </c>
      <c r="G1721" s="6" t="s">
        <v>1456</v>
      </c>
      <c r="H1721" s="6">
        <v>5</v>
      </c>
      <c r="I1721" s="6">
        <v>3</v>
      </c>
      <c r="J1721" s="29">
        <v>5096.3999999999996</v>
      </c>
      <c r="K1721" s="29">
        <v>4071.7</v>
      </c>
      <c r="L1721" s="29">
        <v>242.7</v>
      </c>
      <c r="M1721" s="7">
        <v>191</v>
      </c>
      <c r="N1721" s="27">
        <f t="shared" si="452"/>
        <v>143931.46</v>
      </c>
      <c r="O1721" s="9"/>
      <c r="P1721" s="9"/>
      <c r="Q1721" s="12"/>
      <c r="R1721" s="9"/>
      <c r="S1721" s="9">
        <f>+'Прил 2 оконч'!E1721</f>
        <v>143931.46</v>
      </c>
      <c r="T1721" s="9"/>
      <c r="U1721" s="1">
        <f t="shared" si="451"/>
        <v>33.360712961246058</v>
      </c>
      <c r="V1721" s="1">
        <f t="shared" si="451"/>
        <v>33.360712961246058</v>
      </c>
      <c r="W1721" s="8">
        <v>2021</v>
      </c>
      <c r="X1721" s="28"/>
    </row>
    <row r="1722" spans="1:24" s="16" customFormat="1" x14ac:dyDescent="0.25">
      <c r="A1722" s="9"/>
      <c r="B1722" s="9">
        <f t="shared" si="453"/>
        <v>24</v>
      </c>
      <c r="C1722" s="14" t="s">
        <v>1452</v>
      </c>
      <c r="D1722" s="3" t="s">
        <v>418</v>
      </c>
      <c r="E1722" s="6">
        <v>1983</v>
      </c>
      <c r="F1722" s="6">
        <v>2015</v>
      </c>
      <c r="G1722" s="6" t="s">
        <v>1456</v>
      </c>
      <c r="H1722" s="6">
        <v>5</v>
      </c>
      <c r="I1722" s="6">
        <v>3</v>
      </c>
      <c r="J1722" s="29">
        <v>5101.8</v>
      </c>
      <c r="K1722" s="29">
        <v>4168</v>
      </c>
      <c r="L1722" s="29">
        <v>159.30000000000001</v>
      </c>
      <c r="M1722" s="7">
        <v>188</v>
      </c>
      <c r="N1722" s="27">
        <f t="shared" si="452"/>
        <v>96473.29</v>
      </c>
      <c r="O1722" s="9"/>
      <c r="P1722" s="9"/>
      <c r="Q1722" s="12"/>
      <c r="R1722" s="9"/>
      <c r="S1722" s="9">
        <f>+'Прил 2 оконч'!E1722</f>
        <v>96473.29</v>
      </c>
      <c r="T1722" s="9"/>
      <c r="U1722" s="1">
        <f t="shared" si="451"/>
        <v>22.294107179996761</v>
      </c>
      <c r="V1722" s="1">
        <f t="shared" si="451"/>
        <v>22.294107179996761</v>
      </c>
      <c r="W1722" s="8">
        <v>2021</v>
      </c>
      <c r="X1722" s="28"/>
    </row>
    <row r="1723" spans="1:24" s="16" customFormat="1" x14ac:dyDescent="0.25">
      <c r="A1723" s="9"/>
      <c r="B1723" s="9">
        <f t="shared" si="453"/>
        <v>25</v>
      </c>
      <c r="C1723" s="14" t="s">
        <v>1452</v>
      </c>
      <c r="D1723" s="3" t="s">
        <v>395</v>
      </c>
      <c r="E1723" s="6">
        <v>1985</v>
      </c>
      <c r="F1723" s="6">
        <v>2009</v>
      </c>
      <c r="G1723" s="6" t="s">
        <v>1456</v>
      </c>
      <c r="H1723" s="6">
        <v>5</v>
      </c>
      <c r="I1723" s="6">
        <v>4</v>
      </c>
      <c r="J1723" s="29">
        <v>5739.5</v>
      </c>
      <c r="K1723" s="29">
        <v>4789.3</v>
      </c>
      <c r="L1723" s="29">
        <v>24</v>
      </c>
      <c r="M1723" s="7">
        <v>191</v>
      </c>
      <c r="N1723" s="27">
        <f t="shared" si="452"/>
        <v>90227.38</v>
      </c>
      <c r="O1723" s="9"/>
      <c r="P1723" s="9"/>
      <c r="Q1723" s="12"/>
      <c r="R1723" s="9"/>
      <c r="S1723" s="9">
        <f>+'Прил 2 оконч'!E1723</f>
        <v>90227.38</v>
      </c>
      <c r="T1723" s="9"/>
      <c r="U1723" s="1">
        <f t="shared" si="451"/>
        <v>18.745430370016415</v>
      </c>
      <c r="V1723" s="1">
        <f t="shared" si="451"/>
        <v>18.745430370016415</v>
      </c>
      <c r="W1723" s="8">
        <v>2021</v>
      </c>
      <c r="X1723" s="28"/>
    </row>
    <row r="1724" spans="1:24" s="16" customFormat="1" x14ac:dyDescent="0.25">
      <c r="A1724" s="9"/>
      <c r="B1724" s="9">
        <f t="shared" si="453"/>
        <v>26</v>
      </c>
      <c r="C1724" s="14" t="s">
        <v>1452</v>
      </c>
      <c r="D1724" s="3" t="s">
        <v>399</v>
      </c>
      <c r="E1724" s="6">
        <v>1984</v>
      </c>
      <c r="F1724" s="6">
        <v>2012</v>
      </c>
      <c r="G1724" s="6" t="s">
        <v>50</v>
      </c>
      <c r="H1724" s="6">
        <v>5</v>
      </c>
      <c r="I1724" s="6">
        <v>3</v>
      </c>
      <c r="J1724" s="29">
        <v>6658.6</v>
      </c>
      <c r="K1724" s="29">
        <v>3901.7</v>
      </c>
      <c r="L1724" s="29">
        <v>311.5</v>
      </c>
      <c r="M1724" s="7">
        <v>332</v>
      </c>
      <c r="N1724" s="27">
        <f t="shared" si="452"/>
        <v>75966.64</v>
      </c>
      <c r="O1724" s="9"/>
      <c r="P1724" s="9"/>
      <c r="Q1724" s="12"/>
      <c r="R1724" s="9"/>
      <c r="S1724" s="9">
        <f>+'Прил 2 оконч'!E1724</f>
        <v>75966.64</v>
      </c>
      <c r="T1724" s="9"/>
      <c r="U1724" s="1">
        <f t="shared" si="451"/>
        <v>18.030627551504796</v>
      </c>
      <c r="V1724" s="1">
        <f t="shared" si="451"/>
        <v>18.030627551504796</v>
      </c>
      <c r="W1724" s="8">
        <v>2021</v>
      </c>
      <c r="X1724" s="28"/>
    </row>
    <row r="1725" spans="1:24" s="16" customFormat="1" x14ac:dyDescent="0.25">
      <c r="A1725" s="9"/>
      <c r="B1725" s="9">
        <f t="shared" si="453"/>
        <v>27</v>
      </c>
      <c r="C1725" s="14" t="s">
        <v>1452</v>
      </c>
      <c r="D1725" s="3" t="s">
        <v>404</v>
      </c>
      <c r="E1725" s="6">
        <v>1995</v>
      </c>
      <c r="F1725" s="6">
        <v>2002</v>
      </c>
      <c r="G1725" s="6" t="s">
        <v>1456</v>
      </c>
      <c r="H1725" s="6">
        <v>10</v>
      </c>
      <c r="I1725" s="6">
        <v>1</v>
      </c>
      <c r="J1725" s="29">
        <v>3164.1</v>
      </c>
      <c r="K1725" s="29">
        <v>2676.9</v>
      </c>
      <c r="L1725" s="29">
        <v>0</v>
      </c>
      <c r="M1725" s="7">
        <v>107</v>
      </c>
      <c r="N1725" s="27">
        <f t="shared" si="452"/>
        <v>42800.56</v>
      </c>
      <c r="O1725" s="9"/>
      <c r="P1725" s="9"/>
      <c r="Q1725" s="12"/>
      <c r="R1725" s="9"/>
      <c r="S1725" s="9">
        <f>+'Прил 2 оконч'!E1725</f>
        <v>42800.56</v>
      </c>
      <c r="T1725" s="9"/>
      <c r="U1725" s="1">
        <f t="shared" si="451"/>
        <v>15.988852777466471</v>
      </c>
      <c r="V1725" s="1">
        <f t="shared" si="451"/>
        <v>15.988852777466471</v>
      </c>
      <c r="W1725" s="8">
        <v>2021</v>
      </c>
      <c r="X1725" s="28">
        <f>+N1725-'Прил 2 оконч'!E1725</f>
        <v>0</v>
      </c>
    </row>
    <row r="1726" spans="1:24" x14ac:dyDescent="0.25">
      <c r="B1726" s="9">
        <f t="shared" si="453"/>
        <v>28</v>
      </c>
      <c r="C1726" s="14" t="s">
        <v>1452</v>
      </c>
      <c r="D1726" s="3" t="s">
        <v>406</v>
      </c>
      <c r="E1726" s="6">
        <v>1986</v>
      </c>
      <c r="F1726" s="6">
        <v>2016</v>
      </c>
      <c r="G1726" s="6" t="s">
        <v>1456</v>
      </c>
      <c r="H1726" s="6">
        <v>5</v>
      </c>
      <c r="I1726" s="6">
        <v>4</v>
      </c>
      <c r="J1726" s="29">
        <v>3396.9</v>
      </c>
      <c r="K1726" s="29">
        <v>3059.1</v>
      </c>
      <c r="L1726" s="29">
        <v>0</v>
      </c>
      <c r="M1726" s="7">
        <v>122</v>
      </c>
      <c r="N1726" s="27">
        <f t="shared" si="452"/>
        <v>43022.69</v>
      </c>
      <c r="Q1726" s="12"/>
      <c r="S1726" s="9">
        <f>+'Прил 2 оконч'!E1726</f>
        <v>43022.69</v>
      </c>
      <c r="U1726" s="1">
        <f t="shared" si="451"/>
        <v>14.063839037625447</v>
      </c>
      <c r="V1726" s="1">
        <f t="shared" si="451"/>
        <v>14.063839037625447</v>
      </c>
      <c r="W1726" s="8">
        <v>2021</v>
      </c>
      <c r="X1726" s="28">
        <f>+N1726-'Прил 2 оконч'!E1726</f>
        <v>0</v>
      </c>
    </row>
    <row r="1727" spans="1:24" x14ac:dyDescent="0.25">
      <c r="B1727" s="9">
        <f t="shared" si="453"/>
        <v>29</v>
      </c>
      <c r="C1727" s="14" t="s">
        <v>1452</v>
      </c>
      <c r="D1727" s="3" t="s">
        <v>424</v>
      </c>
      <c r="E1727" s="6">
        <v>1983</v>
      </c>
      <c r="F1727" s="6">
        <v>2007</v>
      </c>
      <c r="G1727" s="6" t="s">
        <v>1456</v>
      </c>
      <c r="H1727" s="6">
        <v>5</v>
      </c>
      <c r="I1727" s="6">
        <v>3</v>
      </c>
      <c r="J1727" s="29">
        <v>5113.2</v>
      </c>
      <c r="K1727" s="29">
        <v>5433.7</v>
      </c>
      <c r="L1727" s="29">
        <v>0</v>
      </c>
      <c r="M1727" s="7">
        <v>187</v>
      </c>
      <c r="N1727" s="27">
        <f t="shared" si="452"/>
        <v>126659.04</v>
      </c>
      <c r="Q1727" s="12"/>
      <c r="S1727" s="9">
        <f>+'Прил 2 оконч'!E1727</f>
        <v>126659.04</v>
      </c>
      <c r="U1727" s="1">
        <f t="shared" si="451"/>
        <v>23.309906693413328</v>
      </c>
      <c r="V1727" s="1">
        <f t="shared" si="451"/>
        <v>23.309906693413328</v>
      </c>
      <c r="W1727" s="8">
        <v>2021</v>
      </c>
      <c r="X1727" s="28">
        <f>+N1727-'Прил 2 оконч'!E1727</f>
        <v>0</v>
      </c>
    </row>
    <row r="1728" spans="1:24" x14ac:dyDescent="0.25">
      <c r="B1728" s="9">
        <f t="shared" si="453"/>
        <v>30</v>
      </c>
      <c r="C1728" s="14" t="s">
        <v>1452</v>
      </c>
      <c r="D1728" s="3" t="s">
        <v>429</v>
      </c>
      <c r="E1728" s="6">
        <v>1989</v>
      </c>
      <c r="F1728" s="6">
        <v>2017</v>
      </c>
      <c r="G1728" s="6" t="s">
        <v>1456</v>
      </c>
      <c r="H1728" s="6">
        <v>10</v>
      </c>
      <c r="I1728" s="6">
        <v>4</v>
      </c>
      <c r="J1728" s="29">
        <v>17071.5</v>
      </c>
      <c r="K1728" s="29">
        <v>14227.3</v>
      </c>
      <c r="L1728" s="29">
        <v>0</v>
      </c>
      <c r="M1728" s="7">
        <v>591</v>
      </c>
      <c r="N1728" s="27">
        <f t="shared" si="452"/>
        <v>64928.17</v>
      </c>
      <c r="S1728" s="9">
        <f>+'Прил 2 оконч'!E1728</f>
        <v>64928.17</v>
      </c>
      <c r="U1728" s="1">
        <f t="shared" si="451"/>
        <v>4.5636325936755391</v>
      </c>
      <c r="V1728" s="1">
        <f t="shared" si="451"/>
        <v>4.5636325936755391</v>
      </c>
      <c r="W1728" s="8">
        <v>2021</v>
      </c>
      <c r="X1728" s="28">
        <f>+N1728-'Прил 2 оконч'!E1728</f>
        <v>0</v>
      </c>
    </row>
    <row r="1729" spans="2:24" x14ac:dyDescent="0.25">
      <c r="B1729" s="9">
        <f t="shared" si="453"/>
        <v>31</v>
      </c>
      <c r="C1729" s="14" t="s">
        <v>1452</v>
      </c>
      <c r="D1729" s="3" t="s">
        <v>52</v>
      </c>
      <c r="E1729" s="6">
        <v>1993</v>
      </c>
      <c r="F1729" s="6">
        <v>2017</v>
      </c>
      <c r="G1729" s="6" t="s">
        <v>1456</v>
      </c>
      <c r="H1729" s="6">
        <v>5</v>
      </c>
      <c r="I1729" s="6">
        <v>6</v>
      </c>
      <c r="J1729" s="29">
        <v>5206.7</v>
      </c>
      <c r="K1729" s="29">
        <v>4608.6000000000004</v>
      </c>
      <c r="L1729" s="29">
        <v>0</v>
      </c>
      <c r="M1729" s="7">
        <v>212</v>
      </c>
      <c r="N1729" s="27">
        <f t="shared" si="452"/>
        <v>14026.4</v>
      </c>
      <c r="S1729" s="9">
        <f>+'Прил 2 оконч'!E1729</f>
        <v>14026.4</v>
      </c>
      <c r="U1729" s="1">
        <f t="shared" si="451"/>
        <v>3.0435273184915155</v>
      </c>
      <c r="V1729" s="1">
        <f t="shared" si="451"/>
        <v>3.0435273184915155</v>
      </c>
      <c r="W1729" s="8">
        <v>2021</v>
      </c>
      <c r="X1729" s="28">
        <f>+N1729-'Прил 2 оконч'!E1729</f>
        <v>0</v>
      </c>
    </row>
    <row r="1730" spans="2:24" x14ac:dyDescent="0.25">
      <c r="B1730" s="9">
        <f t="shared" si="453"/>
        <v>32</v>
      </c>
      <c r="C1730" s="14" t="s">
        <v>1452</v>
      </c>
      <c r="D1730" s="3" t="s">
        <v>437</v>
      </c>
      <c r="E1730" s="6">
        <v>1989</v>
      </c>
      <c r="F1730" s="6">
        <v>2017</v>
      </c>
      <c r="G1730" s="6" t="s">
        <v>1456</v>
      </c>
      <c r="H1730" s="6">
        <v>9</v>
      </c>
      <c r="I1730" s="6">
        <v>3</v>
      </c>
      <c r="J1730" s="29">
        <v>12198.52</v>
      </c>
      <c r="K1730" s="29">
        <v>10149.6</v>
      </c>
      <c r="L1730" s="29">
        <v>188.7</v>
      </c>
      <c r="M1730" s="7">
        <v>390</v>
      </c>
      <c r="N1730" s="27">
        <f t="shared" si="452"/>
        <v>34486.379999999997</v>
      </c>
      <c r="S1730" s="9">
        <f>+'Прил 2 оконч'!E1730</f>
        <v>34486.379999999997</v>
      </c>
      <c r="U1730" s="1">
        <f t="shared" si="451"/>
        <v>3.3357882824061975</v>
      </c>
      <c r="V1730" s="1">
        <f t="shared" si="451"/>
        <v>3.3357882824061975</v>
      </c>
      <c r="W1730" s="8">
        <v>2021</v>
      </c>
      <c r="X1730" s="28">
        <f>+N1730-'Прил 2 оконч'!E1730</f>
        <v>0</v>
      </c>
    </row>
    <row r="1731" spans="2:24" x14ac:dyDescent="0.25">
      <c r="B1731" s="9">
        <f t="shared" si="453"/>
        <v>33</v>
      </c>
      <c r="C1731" s="14" t="s">
        <v>104</v>
      </c>
      <c r="D1731" s="3" t="s">
        <v>478</v>
      </c>
      <c r="E1731" s="6">
        <v>1975</v>
      </c>
      <c r="F1731" s="6">
        <v>2013</v>
      </c>
      <c r="G1731" s="6" t="s">
        <v>50</v>
      </c>
      <c r="H1731" s="6">
        <v>4</v>
      </c>
      <c r="I1731" s="6">
        <v>6</v>
      </c>
      <c r="J1731" s="29">
        <v>4262.6000000000004</v>
      </c>
      <c r="K1731" s="29">
        <v>3897.8</v>
      </c>
      <c r="L1731" s="29">
        <v>0</v>
      </c>
      <c r="M1731" s="7">
        <v>159</v>
      </c>
      <c r="N1731" s="27">
        <f t="shared" si="452"/>
        <v>47679.13</v>
      </c>
      <c r="S1731" s="9">
        <f>+'Прил 2 оконч'!E1731</f>
        <v>47679.13</v>
      </c>
      <c r="U1731" s="1">
        <f t="shared" si="451"/>
        <v>12.232318230796858</v>
      </c>
      <c r="V1731" s="1">
        <f t="shared" si="451"/>
        <v>12.232318230796858</v>
      </c>
      <c r="W1731" s="8">
        <v>2021</v>
      </c>
      <c r="X1731" s="28">
        <f>+N1731-'Прил 2 оконч'!E1731</f>
        <v>0</v>
      </c>
    </row>
    <row r="1732" spans="2:24" x14ac:dyDescent="0.25">
      <c r="B1732" s="9">
        <f t="shared" si="453"/>
        <v>34</v>
      </c>
      <c r="C1732" s="14" t="s">
        <v>104</v>
      </c>
      <c r="D1732" s="3" t="s">
        <v>481</v>
      </c>
      <c r="E1732" s="6">
        <v>1973</v>
      </c>
      <c r="F1732" s="6">
        <v>2009</v>
      </c>
      <c r="G1732" s="6" t="s">
        <v>62</v>
      </c>
      <c r="H1732" s="6">
        <v>5</v>
      </c>
      <c r="I1732" s="6">
        <v>6</v>
      </c>
      <c r="J1732" s="29">
        <v>4730.3999999999996</v>
      </c>
      <c r="K1732" s="29">
        <v>4296.8999999999996</v>
      </c>
      <c r="L1732" s="29">
        <v>0</v>
      </c>
      <c r="M1732" s="7">
        <v>216</v>
      </c>
      <c r="N1732" s="27">
        <f t="shared" si="452"/>
        <v>184408.63</v>
      </c>
      <c r="P1732" s="9">
        <v>26905.97</v>
      </c>
      <c r="S1732" s="9">
        <f>+'[1]Прил 2 оконч'!E1781-P1732</f>
        <v>157502.66</v>
      </c>
      <c r="T1732" s="16"/>
      <c r="U1732" s="1">
        <f t="shared" si="451"/>
        <v>42.916667830296262</v>
      </c>
      <c r="V1732" s="1">
        <f t="shared" si="451"/>
        <v>42.916667830296262</v>
      </c>
      <c r="W1732" s="8">
        <v>2021</v>
      </c>
      <c r="X1732" s="28">
        <f>+N1732-'Прил 2 оконч'!E1732</f>
        <v>0</v>
      </c>
    </row>
    <row r="1733" spans="2:24" x14ac:dyDescent="0.25">
      <c r="B1733" s="9">
        <f t="shared" si="453"/>
        <v>35</v>
      </c>
      <c r="C1733" s="14" t="s">
        <v>104</v>
      </c>
      <c r="D1733" s="3" t="s">
        <v>156</v>
      </c>
      <c r="E1733" s="6">
        <v>1994</v>
      </c>
      <c r="F1733" s="6">
        <v>2013</v>
      </c>
      <c r="G1733" s="6" t="s">
        <v>62</v>
      </c>
      <c r="H1733" s="6">
        <v>9</v>
      </c>
      <c r="I1733" s="6">
        <v>3</v>
      </c>
      <c r="J1733" s="29">
        <v>8919.33</v>
      </c>
      <c r="K1733" s="29">
        <v>6660.1</v>
      </c>
      <c r="L1733" s="29">
        <v>0</v>
      </c>
      <c r="M1733" s="7">
        <v>285</v>
      </c>
      <c r="N1733" s="27">
        <f t="shared" si="452"/>
        <v>218500.92</v>
      </c>
      <c r="S1733" s="9">
        <f>+'Прил 2 оконч'!E1733</f>
        <v>218500.92</v>
      </c>
      <c r="U1733" s="1">
        <f t="shared" ref="U1733:V1737" si="454">$N1733/($K1733+$L1733)</f>
        <v>32.807453341541418</v>
      </c>
      <c r="V1733" s="1">
        <f t="shared" si="454"/>
        <v>32.807453341541418</v>
      </c>
      <c r="W1733" s="8">
        <v>2021</v>
      </c>
      <c r="X1733" s="28">
        <f>+N1733-'Прил 2 оконч'!E1733</f>
        <v>0</v>
      </c>
    </row>
    <row r="1734" spans="2:24" x14ac:dyDescent="0.25">
      <c r="B1734" s="9">
        <f t="shared" si="453"/>
        <v>36</v>
      </c>
      <c r="C1734" s="14" t="s">
        <v>104</v>
      </c>
      <c r="D1734" s="3" t="s">
        <v>503</v>
      </c>
      <c r="E1734" s="6">
        <v>2000</v>
      </c>
      <c r="F1734" s="6">
        <v>2013</v>
      </c>
      <c r="G1734" s="6" t="s">
        <v>50</v>
      </c>
      <c r="H1734" s="6">
        <v>5</v>
      </c>
      <c r="I1734" s="6">
        <v>4</v>
      </c>
      <c r="J1734" s="29">
        <v>3429.7</v>
      </c>
      <c r="K1734" s="29">
        <v>3062.7</v>
      </c>
      <c r="L1734" s="29">
        <v>0</v>
      </c>
      <c r="M1734" s="7">
        <v>123</v>
      </c>
      <c r="N1734" s="27">
        <f t="shared" si="452"/>
        <v>77634.040000000008</v>
      </c>
      <c r="S1734" s="9">
        <f>+'Прил 2 оконч'!E1734</f>
        <v>77634.040000000008</v>
      </c>
      <c r="U1734" s="1">
        <f t="shared" si="454"/>
        <v>25.348235217291936</v>
      </c>
      <c r="V1734" s="1">
        <f t="shared" si="454"/>
        <v>25.348235217291936</v>
      </c>
      <c r="W1734" s="8">
        <v>2021</v>
      </c>
      <c r="X1734" s="28">
        <f>+N1734-'Прил 2 оконч'!E1734</f>
        <v>0</v>
      </c>
    </row>
    <row r="1735" spans="2:24" x14ac:dyDescent="0.25">
      <c r="B1735" s="9">
        <f t="shared" si="453"/>
        <v>37</v>
      </c>
      <c r="C1735" s="14" t="s">
        <v>104</v>
      </c>
      <c r="D1735" s="3" t="s">
        <v>527</v>
      </c>
      <c r="E1735" s="6">
        <v>1977</v>
      </c>
      <c r="F1735" s="6">
        <v>1977</v>
      </c>
      <c r="G1735" s="6" t="s">
        <v>62</v>
      </c>
      <c r="H1735" s="6">
        <v>4</v>
      </c>
      <c r="I1735" s="6">
        <v>4</v>
      </c>
      <c r="J1735" s="29">
        <v>3973.6</v>
      </c>
      <c r="K1735" s="29">
        <v>3477.1</v>
      </c>
      <c r="L1735" s="29">
        <v>0</v>
      </c>
      <c r="M1735" s="7">
        <v>136</v>
      </c>
      <c r="N1735" s="27">
        <f t="shared" si="452"/>
        <v>165481.68</v>
      </c>
      <c r="S1735" s="9">
        <f>+'Прил 2 оконч'!E1735</f>
        <v>165481.68</v>
      </c>
      <c r="U1735" s="1">
        <f t="shared" si="454"/>
        <v>47.591866785539672</v>
      </c>
      <c r="V1735" s="1">
        <f t="shared" si="454"/>
        <v>47.591866785539672</v>
      </c>
      <c r="W1735" s="8">
        <v>2021</v>
      </c>
      <c r="X1735" s="28">
        <f>+N1735-'Прил 2 оконч'!E1735</f>
        <v>0</v>
      </c>
    </row>
    <row r="1736" spans="2:24" x14ac:dyDescent="0.25">
      <c r="B1736" s="9">
        <f t="shared" si="453"/>
        <v>38</v>
      </c>
      <c r="C1736" s="14" t="s">
        <v>104</v>
      </c>
      <c r="D1736" s="3" t="s">
        <v>169</v>
      </c>
      <c r="E1736" s="6">
        <v>1973</v>
      </c>
      <c r="F1736" s="6">
        <v>2013</v>
      </c>
      <c r="G1736" s="6" t="s">
        <v>50</v>
      </c>
      <c r="H1736" s="6">
        <v>5</v>
      </c>
      <c r="I1736" s="6">
        <v>8</v>
      </c>
      <c r="J1736" s="29">
        <v>6624.9</v>
      </c>
      <c r="K1736" s="29">
        <v>6068.1</v>
      </c>
      <c r="L1736" s="29">
        <v>0</v>
      </c>
      <c r="M1736" s="7">
        <v>272</v>
      </c>
      <c r="N1736" s="27">
        <f t="shared" si="452"/>
        <v>101340.73</v>
      </c>
      <c r="S1736" s="9">
        <f>+'Прил 2 оконч'!E1736</f>
        <v>101340.73</v>
      </c>
      <c r="U1736" s="1">
        <f t="shared" si="454"/>
        <v>16.700570194953936</v>
      </c>
      <c r="V1736" s="1">
        <f t="shared" si="454"/>
        <v>16.700570194953936</v>
      </c>
      <c r="W1736" s="8">
        <v>2021</v>
      </c>
      <c r="X1736" s="28">
        <f>+N1736-'Прил 2 оконч'!E1736</f>
        <v>0</v>
      </c>
    </row>
    <row r="1737" spans="2:24" x14ac:dyDescent="0.25">
      <c r="B1737" s="9">
        <f t="shared" si="453"/>
        <v>39</v>
      </c>
      <c r="C1737" s="14" t="s">
        <v>104</v>
      </c>
      <c r="D1737" s="3" t="s">
        <v>551</v>
      </c>
      <c r="E1737" s="6">
        <v>1975</v>
      </c>
      <c r="F1737" s="6">
        <v>2010</v>
      </c>
      <c r="G1737" s="6" t="s">
        <v>62</v>
      </c>
      <c r="H1737" s="6">
        <v>4</v>
      </c>
      <c r="I1737" s="6">
        <v>6</v>
      </c>
      <c r="J1737" s="29">
        <v>5695.5</v>
      </c>
      <c r="K1737" s="29">
        <v>4950.6000000000004</v>
      </c>
      <c r="L1737" s="29">
        <v>0</v>
      </c>
      <c r="M1737" s="7">
        <v>198</v>
      </c>
      <c r="N1737" s="27">
        <f t="shared" si="452"/>
        <v>226810.71999999997</v>
      </c>
      <c r="P1737" s="9">
        <v>39275.139999999985</v>
      </c>
      <c r="S1737" s="28">
        <f>+'[1]Прил 2 оконч'!E1786-P1737</f>
        <v>187535.58</v>
      </c>
      <c r="T1737" s="16"/>
      <c r="U1737" s="1">
        <f t="shared" si="454"/>
        <v>45.814794166363662</v>
      </c>
      <c r="V1737" s="1">
        <f t="shared" si="454"/>
        <v>45.814794166363662</v>
      </c>
      <c r="W1737" s="8">
        <v>2021</v>
      </c>
      <c r="X1737" s="28">
        <f>+N1737-'Прил 2 оконч'!E1737</f>
        <v>0</v>
      </c>
    </row>
  </sheetData>
  <autoFilter ref="A12:W1737"/>
  <mergeCells count="22">
    <mergeCell ref="V9:V11"/>
    <mergeCell ref="W9:W12"/>
    <mergeCell ref="A6:W6"/>
    <mergeCell ref="A9:A12"/>
    <mergeCell ref="B9:B12"/>
    <mergeCell ref="C9:C12"/>
    <mergeCell ref="D9:D12"/>
    <mergeCell ref="E9:F9"/>
    <mergeCell ref="G9:G12"/>
    <mergeCell ref="H9:H12"/>
    <mergeCell ref="I9:I12"/>
    <mergeCell ref="J9:J11"/>
    <mergeCell ref="O10:T10"/>
    <mergeCell ref="K9:L9"/>
    <mergeCell ref="M9:M11"/>
    <mergeCell ref="N9:T9"/>
    <mergeCell ref="U9:U11"/>
    <mergeCell ref="E10:E12"/>
    <mergeCell ref="F10:F12"/>
    <mergeCell ref="K10:K11"/>
    <mergeCell ref="L10:L11"/>
    <mergeCell ref="N10:N11"/>
  </mergeCells>
  <conditionalFormatting sqref="D1693:D1697">
    <cfRule type="duplicateValues" dxfId="147" priority="51"/>
  </conditionalFormatting>
  <conditionalFormatting sqref="D1479">
    <cfRule type="duplicateValues" dxfId="146" priority="38"/>
  </conditionalFormatting>
  <conditionalFormatting sqref="D1345:D1346">
    <cfRule type="duplicateValues" dxfId="145" priority="35"/>
  </conditionalFormatting>
  <conditionalFormatting sqref="D326">
    <cfRule type="duplicateValues" dxfId="144" priority="19"/>
  </conditionalFormatting>
  <conditionalFormatting sqref="D327:D328">
    <cfRule type="duplicateValues" dxfId="143" priority="18"/>
  </conditionalFormatting>
  <conditionalFormatting sqref="D329">
    <cfRule type="duplicateValues" dxfId="142" priority="17"/>
  </conditionalFormatting>
  <conditionalFormatting sqref="D330">
    <cfRule type="duplicateValues" dxfId="141" priority="16"/>
  </conditionalFormatting>
  <conditionalFormatting sqref="D331:D332">
    <cfRule type="duplicateValues" dxfId="140" priority="15"/>
  </conditionalFormatting>
  <conditionalFormatting sqref="D333">
    <cfRule type="duplicateValues" dxfId="139" priority="14"/>
  </conditionalFormatting>
  <conditionalFormatting sqref="D334">
    <cfRule type="duplicateValues" dxfId="138" priority="13"/>
  </conditionalFormatting>
  <conditionalFormatting sqref="D335">
    <cfRule type="duplicateValues" dxfId="137" priority="12"/>
  </conditionalFormatting>
  <conditionalFormatting sqref="D336">
    <cfRule type="duplicateValues" dxfId="136" priority="11"/>
  </conditionalFormatting>
  <conditionalFormatting sqref="D337">
    <cfRule type="duplicateValues" dxfId="135" priority="10"/>
  </conditionalFormatting>
  <conditionalFormatting sqref="D338">
    <cfRule type="duplicateValues" dxfId="134" priority="9"/>
  </conditionalFormatting>
  <conditionalFormatting sqref="D339">
    <cfRule type="duplicateValues" dxfId="133" priority="8"/>
  </conditionalFormatting>
  <conditionalFormatting sqref="D1327 D1329">
    <cfRule type="duplicateValues" dxfId="132" priority="3119"/>
  </conditionalFormatting>
  <conditionalFormatting sqref="D289">
    <cfRule type="duplicateValues" dxfId="131" priority="6"/>
  </conditionalFormatting>
  <conditionalFormatting sqref="D1698">
    <cfRule type="duplicateValues" dxfId="130" priority="4"/>
  </conditionalFormatting>
  <conditionalFormatting sqref="D1347:D1374">
    <cfRule type="duplicateValues" dxfId="129" priority="6581"/>
  </conditionalFormatting>
  <conditionalFormatting sqref="D1699:D1737">
    <cfRule type="duplicateValues" dxfId="128" priority="3"/>
  </conditionalFormatting>
  <conditionalFormatting sqref="D1603">
    <cfRule type="duplicateValues" dxfId="127" priority="2"/>
  </conditionalFormatting>
  <conditionalFormatting sqref="D1604">
    <cfRule type="duplicateValues" dxfId="126" priority="1"/>
  </conditionalFormatting>
  <conditionalFormatting sqref="D1622:D1692 D1480:D1498 D1283:D1284 D1375:D1391 D1450 D1286:D1295 D1404:D1409 D1454:D1456 D1458:D1478 D1412:D1437 D1395:D1402 D1321:D1326 D1297:D1298 D1310:D1312 D1314:D1315 D1300 D1304:D1305 D1308 D1336:D1337 D1339 D1330:D1334 D1317:D1318 D1505:D1514 D1440:D1448 D1516:D1600 D1605">
    <cfRule type="duplicateValues" dxfId="125" priority="7127"/>
  </conditionalFormatting>
  <pageMargins left="0.39370078740157483" right="0.39370078740157483" top="0.39370078740157483" bottom="0.39370078740157483" header="0.31496062992125984" footer="0.31496062992125984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D1743"/>
  <sheetViews>
    <sheetView topLeftCell="A9" zoomScale="70" zoomScaleNormal="70" workbookViewId="0">
      <pane xSplit="4" ySplit="4" topLeftCell="E163" activePane="bottomRight" state="frozen"/>
      <selection activeCell="A9" sqref="A9"/>
      <selection pane="topRight" activeCell="E9" sqref="E9"/>
      <selection pane="bottomLeft" activeCell="A13" sqref="A13"/>
      <selection pane="bottomRight" activeCell="A177" sqref="A177:XFD177"/>
    </sheetView>
  </sheetViews>
  <sheetFormatPr defaultColWidth="9.140625" defaultRowHeight="15" x14ac:dyDescent="0.25"/>
  <cols>
    <col min="1" max="1" width="8.140625" style="9" customWidth="1"/>
    <col min="2" max="2" width="9" style="9" customWidth="1"/>
    <col min="3" max="3" width="31.28515625" style="9" customWidth="1"/>
    <col min="4" max="4" width="64.28515625" style="9" customWidth="1"/>
    <col min="5" max="5" width="20" style="28" customWidth="1"/>
    <col min="6" max="6" width="17.85546875" style="9" customWidth="1"/>
    <col min="7" max="10" width="17.7109375" style="9" customWidth="1"/>
    <col min="11" max="11" width="6.140625" style="9" customWidth="1"/>
    <col min="12" max="12" width="24.42578125" style="9" customWidth="1"/>
    <col min="13" max="13" width="16" style="9" customWidth="1"/>
    <col min="14" max="14" width="17.28515625" style="9" customWidth="1"/>
    <col min="15" max="15" width="17.140625" style="9" customWidth="1"/>
    <col min="16" max="16" width="21.85546875" style="9" customWidth="1"/>
    <col min="17" max="17" width="18.42578125" style="9" customWidth="1"/>
    <col min="18" max="18" width="15.85546875" style="9" customWidth="1"/>
    <col min="19" max="19" width="15.140625" style="9" customWidth="1"/>
    <col min="20" max="20" width="18.140625" style="9" customWidth="1"/>
    <col min="21" max="21" width="14.42578125" style="9" hidden="1" customWidth="1"/>
    <col min="22" max="22" width="76" style="9" hidden="1" customWidth="1"/>
    <col min="23" max="38" width="13.85546875" style="9" hidden="1" customWidth="1"/>
    <col min="39" max="39" width="0" style="9" hidden="1" customWidth="1"/>
    <col min="40" max="40" width="18.5703125" style="9" hidden="1" customWidth="1"/>
    <col min="41" max="43" width="14.42578125" style="9" hidden="1" customWidth="1"/>
    <col min="44" max="44" width="14.5703125" style="9" hidden="1" customWidth="1"/>
    <col min="45" max="45" width="14.42578125" style="9" hidden="1" customWidth="1"/>
    <col min="46" max="46" width="14.5703125" style="9" hidden="1" customWidth="1"/>
    <col min="47" max="53" width="0" style="9" hidden="1" customWidth="1"/>
    <col min="54" max="54" width="23.28515625" style="9" hidden="1" customWidth="1"/>
    <col min="55" max="55" width="14.140625" style="9" hidden="1" customWidth="1"/>
    <col min="56" max="56" width="15.140625" style="9" hidden="1" customWidth="1"/>
    <col min="57" max="16384" width="9.140625" style="9"/>
  </cols>
  <sheetData>
    <row r="1" spans="1:38" ht="20.25" x14ac:dyDescent="0.3">
      <c r="T1" s="33" t="s">
        <v>1300</v>
      </c>
    </row>
    <row r="2" spans="1:38" ht="20.25" x14ac:dyDescent="0.3">
      <c r="T2" s="33" t="s">
        <v>1</v>
      </c>
    </row>
    <row r="3" spans="1:38" ht="20.25" x14ac:dyDescent="0.25">
      <c r="T3" s="34" t="s">
        <v>1433</v>
      </c>
    </row>
    <row r="6" spans="1:38" s="17" customFormat="1" ht="20.25" x14ac:dyDescent="0.25">
      <c r="A6" s="291" t="s">
        <v>1356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</row>
    <row r="7" spans="1:38" s="17" customFormat="1" ht="16.5" x14ac:dyDescent="0.25">
      <c r="A7" s="31"/>
      <c r="B7" s="31"/>
      <c r="C7" s="31"/>
      <c r="D7" s="31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</row>
    <row r="8" spans="1:38" s="17" customFormat="1" x14ac:dyDescent="0.25">
      <c r="A8" s="32"/>
      <c r="B8" s="32"/>
      <c r="C8" s="32"/>
      <c r="D8" s="32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</row>
    <row r="9" spans="1:38" s="18" customFormat="1" ht="14.25" x14ac:dyDescent="0.25">
      <c r="A9" s="292" t="s">
        <v>3</v>
      </c>
      <c r="B9" s="292" t="s">
        <v>3</v>
      </c>
      <c r="C9" s="287" t="s">
        <v>4</v>
      </c>
      <c r="D9" s="287" t="s">
        <v>5</v>
      </c>
      <c r="E9" s="308" t="s">
        <v>17</v>
      </c>
      <c r="F9" s="311" t="s">
        <v>1355</v>
      </c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V9" s="287" t="s">
        <v>5</v>
      </c>
      <c r="W9" s="308" t="s">
        <v>17</v>
      </c>
      <c r="X9" s="311" t="s">
        <v>1355</v>
      </c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</row>
    <row r="10" spans="1:38" s="18" customFormat="1" ht="14.25" x14ac:dyDescent="0.25">
      <c r="A10" s="293"/>
      <c r="B10" s="293"/>
      <c r="C10" s="288"/>
      <c r="D10" s="288"/>
      <c r="E10" s="309"/>
      <c r="F10" s="312" t="s">
        <v>24</v>
      </c>
      <c r="G10" s="312"/>
      <c r="H10" s="312"/>
      <c r="I10" s="312"/>
      <c r="J10" s="312"/>
      <c r="K10" s="312"/>
      <c r="L10" s="312"/>
      <c r="M10" s="312" t="s">
        <v>1442</v>
      </c>
      <c r="N10" s="312" t="s">
        <v>27</v>
      </c>
      <c r="O10" s="312" t="s">
        <v>28</v>
      </c>
      <c r="P10" s="312" t="s">
        <v>29</v>
      </c>
      <c r="Q10" s="312" t="s">
        <v>30</v>
      </c>
      <c r="R10" s="312" t="s">
        <v>1302</v>
      </c>
      <c r="S10" s="312" t="s">
        <v>1303</v>
      </c>
      <c r="T10" s="312" t="s">
        <v>1470</v>
      </c>
      <c r="V10" s="288"/>
      <c r="W10" s="309"/>
      <c r="X10" s="312" t="s">
        <v>24</v>
      </c>
      <c r="Y10" s="312"/>
      <c r="Z10" s="312"/>
      <c r="AA10" s="312"/>
      <c r="AB10" s="312"/>
      <c r="AC10" s="312"/>
      <c r="AD10" s="312"/>
      <c r="AE10" s="312" t="s">
        <v>26</v>
      </c>
      <c r="AF10" s="312" t="s">
        <v>27</v>
      </c>
      <c r="AG10" s="312" t="s">
        <v>28</v>
      </c>
      <c r="AH10" s="312" t="s">
        <v>29</v>
      </c>
      <c r="AI10" s="312" t="s">
        <v>30</v>
      </c>
      <c r="AJ10" s="312" t="s">
        <v>1302</v>
      </c>
      <c r="AK10" s="312" t="s">
        <v>1303</v>
      </c>
      <c r="AL10" s="312" t="s">
        <v>1304</v>
      </c>
    </row>
    <row r="11" spans="1:38" s="18" customFormat="1" ht="409.5" x14ac:dyDescent="0.25">
      <c r="A11" s="293"/>
      <c r="B11" s="293"/>
      <c r="C11" s="288"/>
      <c r="D11" s="288"/>
      <c r="E11" s="310"/>
      <c r="F11" s="239" t="s">
        <v>37</v>
      </c>
      <c r="G11" s="239" t="s">
        <v>38</v>
      </c>
      <c r="H11" s="239" t="s">
        <v>39</v>
      </c>
      <c r="I11" s="239" t="s">
        <v>40</v>
      </c>
      <c r="J11" s="239" t="s">
        <v>41</v>
      </c>
      <c r="K11" s="239" t="s">
        <v>42</v>
      </c>
      <c r="L11" s="239" t="s">
        <v>25</v>
      </c>
      <c r="M11" s="312"/>
      <c r="N11" s="312"/>
      <c r="O11" s="312"/>
      <c r="P11" s="312"/>
      <c r="Q11" s="312"/>
      <c r="R11" s="312"/>
      <c r="S11" s="312"/>
      <c r="T11" s="312"/>
      <c r="V11" s="288"/>
      <c r="W11" s="310"/>
      <c r="X11" s="239" t="s">
        <v>37</v>
      </c>
      <c r="Y11" s="239" t="s">
        <v>38</v>
      </c>
      <c r="Z11" s="239" t="s">
        <v>39</v>
      </c>
      <c r="AA11" s="239" t="s">
        <v>40</v>
      </c>
      <c r="AB11" s="239" t="s">
        <v>41</v>
      </c>
      <c r="AC11" s="239" t="s">
        <v>42</v>
      </c>
      <c r="AD11" s="239" t="s">
        <v>25</v>
      </c>
      <c r="AE11" s="312"/>
      <c r="AF11" s="312"/>
      <c r="AG11" s="312"/>
      <c r="AH11" s="312"/>
      <c r="AI11" s="312"/>
      <c r="AJ11" s="312"/>
      <c r="AK11" s="312"/>
      <c r="AL11" s="312"/>
    </row>
    <row r="12" spans="1:38" s="19" customFormat="1" ht="14.25" x14ac:dyDescent="0.25">
      <c r="A12" s="293"/>
      <c r="B12" s="293"/>
      <c r="C12" s="288"/>
      <c r="D12" s="288"/>
      <c r="E12" s="238" t="s">
        <v>45</v>
      </c>
      <c r="F12" s="238" t="s">
        <v>45</v>
      </c>
      <c r="G12" s="238" t="s">
        <v>45</v>
      </c>
      <c r="H12" s="238" t="s">
        <v>45</v>
      </c>
      <c r="I12" s="238" t="s">
        <v>45</v>
      </c>
      <c r="J12" s="238" t="s">
        <v>45</v>
      </c>
      <c r="K12" s="238" t="s">
        <v>45</v>
      </c>
      <c r="L12" s="238" t="s">
        <v>45</v>
      </c>
      <c r="M12" s="238" t="s">
        <v>45</v>
      </c>
      <c r="N12" s="238" t="s">
        <v>45</v>
      </c>
      <c r="O12" s="238" t="s">
        <v>45</v>
      </c>
      <c r="P12" s="238" t="s">
        <v>45</v>
      </c>
      <c r="Q12" s="238" t="s">
        <v>45</v>
      </c>
      <c r="R12" s="238" t="s">
        <v>45</v>
      </c>
      <c r="S12" s="238" t="s">
        <v>45</v>
      </c>
      <c r="T12" s="238" t="s">
        <v>45</v>
      </c>
      <c r="V12" s="307"/>
      <c r="W12" s="239" t="s">
        <v>45</v>
      </c>
      <c r="X12" s="239" t="s">
        <v>45</v>
      </c>
      <c r="Y12" s="239" t="s">
        <v>45</v>
      </c>
      <c r="Z12" s="239" t="s">
        <v>45</v>
      </c>
      <c r="AA12" s="239" t="s">
        <v>45</v>
      </c>
      <c r="AB12" s="239" t="s">
        <v>45</v>
      </c>
      <c r="AC12" s="239" t="s">
        <v>45</v>
      </c>
      <c r="AD12" s="239" t="s">
        <v>45</v>
      </c>
      <c r="AE12" s="239" t="s">
        <v>45</v>
      </c>
      <c r="AF12" s="239" t="s">
        <v>45</v>
      </c>
      <c r="AG12" s="239" t="s">
        <v>45</v>
      </c>
      <c r="AH12" s="239" t="s">
        <v>45</v>
      </c>
      <c r="AI12" s="239" t="s">
        <v>45</v>
      </c>
      <c r="AJ12" s="239" t="s">
        <v>45</v>
      </c>
      <c r="AK12" s="239" t="s">
        <v>45</v>
      </c>
      <c r="AL12" s="239" t="s">
        <v>45</v>
      </c>
    </row>
    <row r="13" spans="1:38" s="20" customFormat="1" ht="15" customHeight="1" x14ac:dyDescent="0.25">
      <c r="A13" s="143"/>
      <c r="B13" s="144"/>
      <c r="C13" s="153"/>
      <c r="D13" s="144" t="s">
        <v>1308</v>
      </c>
      <c r="E13" s="145">
        <f t="shared" ref="E13:T13" si="0">E14+E19+E77</f>
        <v>406201548.04242337</v>
      </c>
      <c r="F13" s="145">
        <f t="shared" si="0"/>
        <v>58270599.355350003</v>
      </c>
      <c r="G13" s="145">
        <f t="shared" si="0"/>
        <v>27457300.179999996</v>
      </c>
      <c r="H13" s="145">
        <f t="shared" si="0"/>
        <v>38002664.412273437</v>
      </c>
      <c r="I13" s="145">
        <f t="shared" si="0"/>
        <v>23025614.914800003</v>
      </c>
      <c r="J13" s="145">
        <f t="shared" si="0"/>
        <v>0</v>
      </c>
      <c r="K13" s="145">
        <f t="shared" si="0"/>
        <v>0</v>
      </c>
      <c r="L13" s="145">
        <f t="shared" si="0"/>
        <v>0</v>
      </c>
      <c r="M13" s="145">
        <f t="shared" si="0"/>
        <v>16824000</v>
      </c>
      <c r="N13" s="145">
        <f t="shared" si="0"/>
        <v>102784000.69000001</v>
      </c>
      <c r="O13" s="145">
        <f t="shared" si="0"/>
        <v>0</v>
      </c>
      <c r="P13" s="145">
        <f t="shared" si="0"/>
        <v>90208886.519999996</v>
      </c>
      <c r="Q13" s="145">
        <f t="shared" si="0"/>
        <v>42214554.420000002</v>
      </c>
      <c r="R13" s="145">
        <f t="shared" si="0"/>
        <v>2993190.2800000003</v>
      </c>
      <c r="S13" s="145">
        <f t="shared" si="0"/>
        <v>141045.16</v>
      </c>
      <c r="T13" s="154">
        <f t="shared" si="0"/>
        <v>4279692.1099999994</v>
      </c>
    </row>
    <row r="14" spans="1:38" ht="15" customHeight="1" x14ac:dyDescent="0.25">
      <c r="A14" s="64"/>
      <c r="B14" s="65"/>
      <c r="C14" s="78"/>
      <c r="D14" s="185" t="s">
        <v>48</v>
      </c>
      <c r="E14" s="63">
        <f t="shared" ref="E14:Q14" si="1">SUM(E15:E18)</f>
        <v>7058584.4499999993</v>
      </c>
      <c r="F14" s="62">
        <f t="shared" si="1"/>
        <v>0</v>
      </c>
      <c r="G14" s="62">
        <f t="shared" si="1"/>
        <v>0</v>
      </c>
      <c r="H14" s="62">
        <f t="shared" si="1"/>
        <v>0</v>
      </c>
      <c r="I14" s="62">
        <f t="shared" si="1"/>
        <v>2341616.11</v>
      </c>
      <c r="J14" s="62">
        <f t="shared" si="1"/>
        <v>0</v>
      </c>
      <c r="K14" s="62">
        <f t="shared" si="1"/>
        <v>0</v>
      </c>
      <c r="L14" s="62">
        <f t="shared" si="1"/>
        <v>0</v>
      </c>
      <c r="M14" s="62">
        <f t="shared" si="1"/>
        <v>0</v>
      </c>
      <c r="N14" s="62">
        <f t="shared" si="1"/>
        <v>0</v>
      </c>
      <c r="O14" s="62">
        <f t="shared" si="1"/>
        <v>0</v>
      </c>
      <c r="P14" s="62">
        <f t="shared" si="1"/>
        <v>3037235.83</v>
      </c>
      <c r="Q14" s="79">
        <f t="shared" si="1"/>
        <v>1679732.5099999998</v>
      </c>
      <c r="R14" s="157">
        <v>0</v>
      </c>
      <c r="S14" s="179">
        <v>0</v>
      </c>
      <c r="T14" s="156">
        <v>0</v>
      </c>
    </row>
    <row r="15" spans="1:38" ht="15" customHeight="1" x14ac:dyDescent="0.25">
      <c r="A15" s="5">
        <v>1</v>
      </c>
      <c r="B15" s="23">
        <v>1</v>
      </c>
      <c r="C15" s="37" t="s">
        <v>1452</v>
      </c>
      <c r="D15" s="23" t="s">
        <v>49</v>
      </c>
      <c r="E15" s="27">
        <v>1176714.67</v>
      </c>
      <c r="F15" s="1"/>
      <c r="G15" s="1"/>
      <c r="H15" s="1"/>
      <c r="I15" s="1">
        <v>1176714.67</v>
      </c>
      <c r="J15" s="1"/>
      <c r="K15" s="1"/>
      <c r="L15" s="1"/>
      <c r="M15" s="1"/>
      <c r="N15" s="1"/>
      <c r="O15" s="1"/>
      <c r="P15" s="13"/>
      <c r="Q15" s="1"/>
      <c r="R15" s="29"/>
      <c r="S15" s="1"/>
      <c r="T15" s="147"/>
    </row>
    <row r="16" spans="1:38" ht="15" customHeight="1" x14ac:dyDescent="0.25">
      <c r="A16" s="5">
        <v>2</v>
      </c>
      <c r="B16" s="23">
        <v>2</v>
      </c>
      <c r="C16" s="37" t="s">
        <v>1452</v>
      </c>
      <c r="D16" s="23" t="s">
        <v>51</v>
      </c>
      <c r="E16" s="27">
        <v>1164901.44</v>
      </c>
      <c r="F16" s="1"/>
      <c r="G16" s="1"/>
      <c r="H16" s="1"/>
      <c r="I16" s="1">
        <v>1164901.44</v>
      </c>
      <c r="J16" s="1"/>
      <c r="K16" s="1"/>
      <c r="L16" s="1"/>
      <c r="M16" s="1"/>
      <c r="N16" s="1"/>
      <c r="O16" s="1"/>
      <c r="P16" s="13"/>
      <c r="Q16" s="1"/>
      <c r="R16" s="29"/>
      <c r="S16" s="1"/>
      <c r="T16" s="147"/>
    </row>
    <row r="17" spans="1:20" ht="15" customHeight="1" x14ac:dyDescent="0.25">
      <c r="A17" s="5">
        <v>3</v>
      </c>
      <c r="B17" s="23">
        <v>3</v>
      </c>
      <c r="C17" s="37" t="s">
        <v>59</v>
      </c>
      <c r="D17" s="23" t="s">
        <v>63</v>
      </c>
      <c r="E17" s="27">
        <v>3037235.83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3">
        <v>3037235.83</v>
      </c>
      <c r="Q17" s="1"/>
      <c r="R17" s="29"/>
      <c r="S17" s="1"/>
      <c r="T17" s="147"/>
    </row>
    <row r="18" spans="1:20" ht="15" customHeight="1" x14ac:dyDescent="0.25">
      <c r="A18" s="5">
        <v>4</v>
      </c>
      <c r="B18" s="23">
        <v>4</v>
      </c>
      <c r="C18" s="14" t="s">
        <v>59</v>
      </c>
      <c r="D18" s="3" t="s">
        <v>70</v>
      </c>
      <c r="E18" s="27">
        <v>1679732.5099999998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11"/>
      <c r="Q18" s="29">
        <v>1679732.5099999998</v>
      </c>
      <c r="R18" s="29"/>
      <c r="S18" s="1"/>
      <c r="T18" s="147"/>
    </row>
    <row r="19" spans="1:20" ht="15" customHeight="1" x14ac:dyDescent="0.25">
      <c r="A19" s="64"/>
      <c r="B19" s="65"/>
      <c r="C19" s="80"/>
      <c r="D19" s="67" t="s">
        <v>74</v>
      </c>
      <c r="E19" s="70">
        <f>SUM(F19:T19)</f>
        <v>151394812.50242341</v>
      </c>
      <c r="F19" s="69">
        <f t="shared" ref="F19:T19" si="2">SUM(F20:F76)</f>
        <v>35087889.485350005</v>
      </c>
      <c r="G19" s="69">
        <f t="shared" si="2"/>
        <v>11984380.229999997</v>
      </c>
      <c r="H19" s="69">
        <f t="shared" si="2"/>
        <v>14524310.552273432</v>
      </c>
      <c r="I19" s="69">
        <f t="shared" si="2"/>
        <v>10245988.974800002</v>
      </c>
      <c r="J19" s="69">
        <f t="shared" si="2"/>
        <v>0</v>
      </c>
      <c r="K19" s="69">
        <f t="shared" si="2"/>
        <v>0</v>
      </c>
      <c r="L19" s="69">
        <f t="shared" si="2"/>
        <v>0</v>
      </c>
      <c r="M19" s="69">
        <f t="shared" si="2"/>
        <v>0</v>
      </c>
      <c r="N19" s="69">
        <f t="shared" si="2"/>
        <v>29143474.280000001</v>
      </c>
      <c r="O19" s="69">
        <f t="shared" si="2"/>
        <v>0</v>
      </c>
      <c r="P19" s="69">
        <f t="shared" si="2"/>
        <v>29207176.550000001</v>
      </c>
      <c r="Q19" s="69">
        <f t="shared" si="2"/>
        <v>18151667.41</v>
      </c>
      <c r="R19" s="69">
        <f t="shared" si="2"/>
        <v>1951483.3900000001</v>
      </c>
      <c r="S19" s="69">
        <f t="shared" si="2"/>
        <v>60000</v>
      </c>
      <c r="T19" s="148">
        <f t="shared" si="2"/>
        <v>1038441.6300000001</v>
      </c>
    </row>
    <row r="20" spans="1:20" ht="15" customHeight="1" x14ac:dyDescent="0.25">
      <c r="A20" s="183">
        <f>+A18+1</f>
        <v>5</v>
      </c>
      <c r="B20" s="23">
        <v>1</v>
      </c>
      <c r="C20" s="14" t="s">
        <v>75</v>
      </c>
      <c r="D20" s="3" t="s">
        <v>77</v>
      </c>
      <c r="E20" s="27">
        <v>1762234.81</v>
      </c>
      <c r="F20" s="29"/>
      <c r="G20" s="29">
        <v>1224682.22</v>
      </c>
      <c r="H20" s="29"/>
      <c r="I20" s="29">
        <v>516548.3</v>
      </c>
      <c r="J20" s="29"/>
      <c r="K20" s="29"/>
      <c r="L20" s="29"/>
      <c r="M20" s="29"/>
      <c r="N20" s="29"/>
      <c r="O20" s="29"/>
      <c r="P20" s="11"/>
      <c r="Q20" s="29"/>
      <c r="R20" s="29"/>
      <c r="S20" s="29"/>
      <c r="T20" s="10">
        <v>21004.29</v>
      </c>
    </row>
    <row r="21" spans="1:20" ht="15" customHeight="1" x14ac:dyDescent="0.25">
      <c r="A21" s="5">
        <f>+A20+1</f>
        <v>6</v>
      </c>
      <c r="B21" s="23">
        <f>+B20+1</f>
        <v>2</v>
      </c>
      <c r="C21" s="14" t="s">
        <v>75</v>
      </c>
      <c r="D21" s="3" t="s">
        <v>79</v>
      </c>
      <c r="E21" s="27">
        <v>7896576.0999999996</v>
      </c>
      <c r="F21" s="29"/>
      <c r="G21" s="29"/>
      <c r="H21" s="29"/>
      <c r="I21" s="29"/>
      <c r="J21" s="29"/>
      <c r="K21" s="29"/>
      <c r="L21" s="29"/>
      <c r="M21" s="29"/>
      <c r="N21" s="29">
        <v>7832029.8799999999</v>
      </c>
      <c r="O21" s="29"/>
      <c r="P21" s="11"/>
      <c r="Q21" s="29"/>
      <c r="R21" s="29"/>
      <c r="S21" s="29"/>
      <c r="T21" s="10">
        <v>64546.22</v>
      </c>
    </row>
    <row r="22" spans="1:20" ht="15" customHeight="1" x14ac:dyDescent="0.25">
      <c r="A22" s="5">
        <f t="shared" ref="A22:B37" si="3">A21+1</f>
        <v>7</v>
      </c>
      <c r="B22" s="23">
        <f t="shared" si="3"/>
        <v>3</v>
      </c>
      <c r="C22" s="14" t="s">
        <v>1452</v>
      </c>
      <c r="D22" s="3" t="s">
        <v>83</v>
      </c>
      <c r="E22" s="27">
        <v>670462.52</v>
      </c>
      <c r="F22" s="29"/>
      <c r="G22" s="29"/>
      <c r="H22" s="29">
        <v>665808.88</v>
      </c>
      <c r="I22" s="29"/>
      <c r="J22" s="29"/>
      <c r="K22" s="29"/>
      <c r="L22" s="29"/>
      <c r="M22" s="29"/>
      <c r="N22" s="29"/>
      <c r="O22" s="29"/>
      <c r="P22" s="11"/>
      <c r="Q22" s="29"/>
      <c r="R22" s="29"/>
      <c r="S22" s="29"/>
      <c r="T22" s="10">
        <v>4653.6400000000003</v>
      </c>
    </row>
    <row r="23" spans="1:20" ht="15" customHeight="1" x14ac:dyDescent="0.25">
      <c r="A23" s="5">
        <f t="shared" si="3"/>
        <v>8</v>
      </c>
      <c r="B23" s="23">
        <f t="shared" si="3"/>
        <v>4</v>
      </c>
      <c r="C23" s="14" t="s">
        <v>1452</v>
      </c>
      <c r="D23" s="3" t="s">
        <v>86</v>
      </c>
      <c r="E23" s="27">
        <v>1071661.0900000001</v>
      </c>
      <c r="F23" s="29"/>
      <c r="G23" s="29"/>
      <c r="H23" s="29">
        <v>1064080.54</v>
      </c>
      <c r="I23" s="29"/>
      <c r="J23" s="29"/>
      <c r="K23" s="29"/>
      <c r="L23" s="29"/>
      <c r="M23" s="29"/>
      <c r="N23" s="29"/>
      <c r="O23" s="29"/>
      <c r="P23" s="11"/>
      <c r="Q23" s="29"/>
      <c r="R23" s="29"/>
      <c r="S23" s="29"/>
      <c r="T23" s="10">
        <v>7580.55</v>
      </c>
    </row>
    <row r="24" spans="1:20" ht="15" customHeight="1" x14ac:dyDescent="0.25">
      <c r="A24" s="5">
        <f t="shared" si="3"/>
        <v>9</v>
      </c>
      <c r="B24" s="23">
        <f t="shared" si="3"/>
        <v>5</v>
      </c>
      <c r="C24" s="14" t="s">
        <v>1452</v>
      </c>
      <c r="D24" s="3" t="s">
        <v>52</v>
      </c>
      <c r="E24" s="27">
        <v>1180417.8099999998</v>
      </c>
      <c r="F24" s="29"/>
      <c r="G24" s="29"/>
      <c r="H24" s="29">
        <v>1170833.67</v>
      </c>
      <c r="I24" s="29"/>
      <c r="J24" s="29"/>
      <c r="K24" s="29"/>
      <c r="L24" s="29"/>
      <c r="M24" s="29"/>
      <c r="N24" s="29"/>
      <c r="O24" s="29"/>
      <c r="P24" s="11"/>
      <c r="Q24" s="29"/>
      <c r="R24" s="29"/>
      <c r="S24" s="29"/>
      <c r="T24" s="10">
        <v>9584.14</v>
      </c>
    </row>
    <row r="25" spans="1:20" ht="15" customHeight="1" x14ac:dyDescent="0.25">
      <c r="A25" s="5">
        <f t="shared" si="3"/>
        <v>10</v>
      </c>
      <c r="B25" s="23">
        <f t="shared" si="3"/>
        <v>6</v>
      </c>
      <c r="C25" s="14" t="s">
        <v>1452</v>
      </c>
      <c r="D25" s="3" t="s">
        <v>94</v>
      </c>
      <c r="E25" s="27">
        <v>1180417.8099999998</v>
      </c>
      <c r="F25" s="29"/>
      <c r="G25" s="29"/>
      <c r="H25" s="29">
        <v>1170833.67</v>
      </c>
      <c r="I25" s="29"/>
      <c r="J25" s="29"/>
      <c r="K25" s="29"/>
      <c r="L25" s="29"/>
      <c r="M25" s="29"/>
      <c r="N25" s="29"/>
      <c r="O25" s="29"/>
      <c r="P25" s="11"/>
      <c r="Q25" s="29"/>
      <c r="R25" s="29"/>
      <c r="S25" s="29"/>
      <c r="T25" s="10">
        <v>9584.14</v>
      </c>
    </row>
    <row r="26" spans="1:20" ht="15" customHeight="1" x14ac:dyDescent="0.25">
      <c r="A26" s="5">
        <f t="shared" si="3"/>
        <v>11</v>
      </c>
      <c r="B26" s="23">
        <f t="shared" si="3"/>
        <v>7</v>
      </c>
      <c r="C26" s="14" t="s">
        <v>1452</v>
      </c>
      <c r="D26" s="3" t="s">
        <v>95</v>
      </c>
      <c r="E26" s="27">
        <v>1533080.6800000002</v>
      </c>
      <c r="F26" s="29"/>
      <c r="G26" s="29"/>
      <c r="H26" s="29">
        <v>1522681.06</v>
      </c>
      <c r="I26" s="29"/>
      <c r="J26" s="29"/>
      <c r="K26" s="29"/>
      <c r="L26" s="29"/>
      <c r="M26" s="29"/>
      <c r="N26" s="29"/>
      <c r="O26" s="29"/>
      <c r="P26" s="11"/>
      <c r="Q26" s="29"/>
      <c r="R26" s="29"/>
      <c r="S26" s="29"/>
      <c r="T26" s="10">
        <v>10399.620000000001</v>
      </c>
    </row>
    <row r="27" spans="1:20" ht="15" customHeight="1" x14ac:dyDescent="0.25">
      <c r="A27" s="5">
        <f t="shared" si="3"/>
        <v>12</v>
      </c>
      <c r="B27" s="23">
        <f t="shared" si="3"/>
        <v>8</v>
      </c>
      <c r="C27" s="14" t="s">
        <v>1452</v>
      </c>
      <c r="D27" s="3" t="s">
        <v>96</v>
      </c>
      <c r="E27" s="27">
        <v>595755.05000000005</v>
      </c>
      <c r="F27" s="29"/>
      <c r="G27" s="29"/>
      <c r="H27" s="29">
        <v>591657.41</v>
      </c>
      <c r="I27" s="29"/>
      <c r="J27" s="29"/>
      <c r="K27" s="29"/>
      <c r="L27" s="29"/>
      <c r="M27" s="29"/>
      <c r="N27" s="29"/>
      <c r="O27" s="29"/>
      <c r="P27" s="11"/>
      <c r="Q27" s="29"/>
      <c r="R27" s="29"/>
      <c r="S27" s="29"/>
      <c r="T27" s="10">
        <v>4097.6400000000003</v>
      </c>
    </row>
    <row r="28" spans="1:20" ht="15" customHeight="1" x14ac:dyDescent="0.25">
      <c r="A28" s="5">
        <f t="shared" si="3"/>
        <v>13</v>
      </c>
      <c r="B28" s="23">
        <f t="shared" si="3"/>
        <v>9</v>
      </c>
      <c r="C28" s="14" t="s">
        <v>1452</v>
      </c>
      <c r="D28" s="3" t="s">
        <v>97</v>
      </c>
      <c r="E28" s="27">
        <v>654299.28</v>
      </c>
      <c r="F28" s="29"/>
      <c r="G28" s="29"/>
      <c r="H28" s="29">
        <v>649849.36</v>
      </c>
      <c r="I28" s="29"/>
      <c r="J28" s="29"/>
      <c r="K28" s="29"/>
      <c r="L28" s="29"/>
      <c r="M28" s="29"/>
      <c r="N28" s="29"/>
      <c r="O28" s="29"/>
      <c r="P28" s="11"/>
      <c r="Q28" s="29"/>
      <c r="R28" s="29"/>
      <c r="S28" s="29"/>
      <c r="T28" s="10">
        <v>4449.92</v>
      </c>
    </row>
    <row r="29" spans="1:20" ht="15" customHeight="1" x14ac:dyDescent="0.25">
      <c r="A29" s="5">
        <f t="shared" si="3"/>
        <v>14</v>
      </c>
      <c r="B29" s="23">
        <f t="shared" si="3"/>
        <v>10</v>
      </c>
      <c r="C29" s="14" t="s">
        <v>1452</v>
      </c>
      <c r="D29" s="3" t="s">
        <v>98</v>
      </c>
      <c r="E29" s="27">
        <v>728506.13</v>
      </c>
      <c r="F29" s="29"/>
      <c r="G29" s="29"/>
      <c r="H29" s="29"/>
      <c r="I29" s="29">
        <v>728506.13</v>
      </c>
      <c r="J29" s="29"/>
      <c r="K29" s="29"/>
      <c r="L29" s="29"/>
      <c r="M29" s="29"/>
      <c r="N29" s="29"/>
      <c r="O29" s="29"/>
      <c r="P29" s="11"/>
      <c r="Q29" s="29"/>
      <c r="R29" s="29"/>
      <c r="S29" s="29"/>
      <c r="T29" s="10">
        <v>0</v>
      </c>
    </row>
    <row r="30" spans="1:20" ht="15" customHeight="1" x14ac:dyDescent="0.25">
      <c r="A30" s="5">
        <f t="shared" si="3"/>
        <v>15</v>
      </c>
      <c r="B30" s="23">
        <f t="shared" si="3"/>
        <v>11</v>
      </c>
      <c r="C30" s="14" t="s">
        <v>1452</v>
      </c>
      <c r="D30" s="3" t="s">
        <v>99</v>
      </c>
      <c r="E30" s="27">
        <v>607834.42999999993</v>
      </c>
      <c r="F30" s="29"/>
      <c r="G30" s="29"/>
      <c r="H30" s="29">
        <v>603655.81999999995</v>
      </c>
      <c r="I30" s="29"/>
      <c r="J30" s="29"/>
      <c r="K30" s="29"/>
      <c r="L30" s="29"/>
      <c r="M30" s="29"/>
      <c r="N30" s="29"/>
      <c r="O30" s="29"/>
      <c r="P30" s="11"/>
      <c r="Q30" s="29"/>
      <c r="R30" s="29"/>
      <c r="S30" s="29"/>
      <c r="T30" s="10">
        <v>4178.6099999999997</v>
      </c>
    </row>
    <row r="31" spans="1:20" ht="15" customHeight="1" x14ac:dyDescent="0.25">
      <c r="A31" s="5">
        <f t="shared" si="3"/>
        <v>16</v>
      </c>
      <c r="B31" s="23">
        <f t="shared" si="3"/>
        <v>12</v>
      </c>
      <c r="C31" s="14" t="s">
        <v>1452</v>
      </c>
      <c r="D31" s="3" t="s">
        <v>101</v>
      </c>
      <c r="E31" s="27">
        <v>1259773.46</v>
      </c>
      <c r="F31" s="29"/>
      <c r="G31" s="29">
        <v>1259773.46</v>
      </c>
      <c r="H31" s="29"/>
      <c r="I31" s="29"/>
      <c r="J31" s="29"/>
      <c r="K31" s="29"/>
      <c r="L31" s="29"/>
      <c r="M31" s="29"/>
      <c r="N31" s="29"/>
      <c r="O31" s="29"/>
      <c r="P31" s="11"/>
      <c r="Q31" s="29"/>
      <c r="R31" s="29"/>
      <c r="S31" s="29"/>
      <c r="T31" s="10">
        <v>0</v>
      </c>
    </row>
    <row r="32" spans="1:20" s="39" customFormat="1" ht="15" customHeight="1" x14ac:dyDescent="0.25">
      <c r="A32" s="5">
        <f t="shared" si="3"/>
        <v>17</v>
      </c>
      <c r="B32" s="23">
        <f t="shared" si="3"/>
        <v>13</v>
      </c>
      <c r="C32" s="14" t="s">
        <v>1452</v>
      </c>
      <c r="D32" s="3" t="s">
        <v>102</v>
      </c>
      <c r="E32" s="27">
        <v>584960.52518064866</v>
      </c>
      <c r="F32" s="29"/>
      <c r="G32" s="29"/>
      <c r="H32" s="29">
        <v>580941.61518064863</v>
      </c>
      <c r="I32" s="29"/>
      <c r="J32" s="29"/>
      <c r="K32" s="29"/>
      <c r="L32" s="29"/>
      <c r="M32" s="29"/>
      <c r="N32" s="29"/>
      <c r="O32" s="29"/>
      <c r="P32" s="11"/>
      <c r="Q32" s="29"/>
      <c r="R32" s="29"/>
      <c r="S32" s="29"/>
      <c r="T32" s="10">
        <v>4018.91</v>
      </c>
    </row>
    <row r="33" spans="1:20" s="39" customFormat="1" ht="15" customHeight="1" x14ac:dyDescent="0.25">
      <c r="A33" s="5">
        <f t="shared" si="3"/>
        <v>18</v>
      </c>
      <c r="B33" s="23">
        <f t="shared" si="3"/>
        <v>14</v>
      </c>
      <c r="C33" s="14" t="s">
        <v>104</v>
      </c>
      <c r="D33" s="3" t="s">
        <v>106</v>
      </c>
      <c r="E33" s="27">
        <v>192915.02</v>
      </c>
      <c r="F33" s="29"/>
      <c r="G33" s="29"/>
      <c r="H33" s="29"/>
      <c r="I33" s="29">
        <v>192915.02</v>
      </c>
      <c r="J33" s="29"/>
      <c r="K33" s="29"/>
      <c r="L33" s="29"/>
      <c r="M33" s="29"/>
      <c r="N33" s="29"/>
      <c r="O33" s="29"/>
      <c r="P33" s="11"/>
      <c r="Q33" s="29"/>
      <c r="R33" s="29"/>
      <c r="S33" s="29"/>
      <c r="T33" s="10">
        <v>0</v>
      </c>
    </row>
    <row r="34" spans="1:20" s="40" customFormat="1" ht="15" customHeight="1" x14ac:dyDescent="0.25">
      <c r="A34" s="5">
        <f t="shared" si="3"/>
        <v>19</v>
      </c>
      <c r="B34" s="23">
        <f t="shared" si="3"/>
        <v>15</v>
      </c>
      <c r="C34" s="14" t="s">
        <v>104</v>
      </c>
      <c r="D34" s="3" t="s">
        <v>131</v>
      </c>
      <c r="E34" s="27">
        <v>2306999.1399999997</v>
      </c>
      <c r="F34" s="29">
        <v>547834.6</v>
      </c>
      <c r="G34" s="29">
        <v>59961.840000000004</v>
      </c>
      <c r="H34" s="29"/>
      <c r="I34" s="29">
        <v>44967.33</v>
      </c>
      <c r="J34" s="29"/>
      <c r="K34" s="29"/>
      <c r="L34" s="29"/>
      <c r="M34" s="29"/>
      <c r="N34" s="29"/>
      <c r="O34" s="29"/>
      <c r="P34" s="11">
        <v>1654235.3699999999</v>
      </c>
      <c r="Q34" s="29"/>
      <c r="R34" s="29"/>
      <c r="S34" s="29"/>
      <c r="T34" s="10">
        <v>0</v>
      </c>
    </row>
    <row r="35" spans="1:20" s="40" customFormat="1" ht="15" customHeight="1" x14ac:dyDescent="0.25">
      <c r="A35" s="5">
        <f t="shared" si="3"/>
        <v>20</v>
      </c>
      <c r="B35" s="23">
        <f t="shared" si="3"/>
        <v>16</v>
      </c>
      <c r="C35" s="14" t="s">
        <v>104</v>
      </c>
      <c r="D35" s="3" t="s">
        <v>135</v>
      </c>
      <c r="E35" s="27">
        <v>3750483.89</v>
      </c>
      <c r="F35" s="29">
        <v>3750483.89</v>
      </c>
      <c r="G35" s="29"/>
      <c r="H35" s="29"/>
      <c r="I35" s="29"/>
      <c r="J35" s="29"/>
      <c r="K35" s="29"/>
      <c r="L35" s="29"/>
      <c r="M35" s="29"/>
      <c r="N35" s="29"/>
      <c r="O35" s="29"/>
      <c r="P35" s="11"/>
      <c r="Q35" s="29"/>
      <c r="R35" s="29"/>
      <c r="S35" s="29"/>
      <c r="T35" s="10">
        <v>0</v>
      </c>
    </row>
    <row r="36" spans="1:20" ht="15" customHeight="1" x14ac:dyDescent="0.25">
      <c r="A36" s="5">
        <f t="shared" si="3"/>
        <v>21</v>
      </c>
      <c r="B36" s="23">
        <f t="shared" si="3"/>
        <v>17</v>
      </c>
      <c r="C36" s="14" t="s">
        <v>104</v>
      </c>
      <c r="D36" s="3" t="s">
        <v>146</v>
      </c>
      <c r="E36" s="27">
        <v>4670977.84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11"/>
      <c r="Q36" s="29">
        <v>4670977.84</v>
      </c>
      <c r="R36" s="29"/>
      <c r="S36" s="29"/>
      <c r="T36" s="10">
        <v>0</v>
      </c>
    </row>
    <row r="37" spans="1:20" ht="15" customHeight="1" x14ac:dyDescent="0.25">
      <c r="A37" s="5">
        <f t="shared" si="3"/>
        <v>22</v>
      </c>
      <c r="B37" s="23">
        <f t="shared" si="3"/>
        <v>18</v>
      </c>
      <c r="C37" s="14" t="s">
        <v>104</v>
      </c>
      <c r="D37" s="3" t="s">
        <v>147</v>
      </c>
      <c r="E37" s="27">
        <v>1660112.48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11">
        <v>1660112.48</v>
      </c>
      <c r="Q37" s="29"/>
      <c r="R37" s="29"/>
      <c r="S37" s="29"/>
      <c r="T37" s="10">
        <v>0</v>
      </c>
    </row>
    <row r="38" spans="1:20" ht="15" customHeight="1" x14ac:dyDescent="0.25">
      <c r="A38" s="5">
        <f t="shared" ref="A38:B53" si="4">A37+1</f>
        <v>23</v>
      </c>
      <c r="B38" s="23">
        <f t="shared" si="4"/>
        <v>19</v>
      </c>
      <c r="C38" s="14" t="s">
        <v>104</v>
      </c>
      <c r="D38" s="3" t="s">
        <v>152</v>
      </c>
      <c r="E38" s="27">
        <v>3351938.1400000006</v>
      </c>
      <c r="F38" s="29"/>
      <c r="G38" s="29"/>
      <c r="H38" s="29"/>
      <c r="I38" s="29"/>
      <c r="J38" s="29"/>
      <c r="K38" s="29"/>
      <c r="L38" s="29"/>
      <c r="M38" s="29"/>
      <c r="N38" s="29">
        <v>3351938.1400000006</v>
      </c>
      <c r="O38" s="29"/>
      <c r="P38" s="11"/>
      <c r="Q38" s="29"/>
      <c r="R38" s="29"/>
      <c r="S38" s="29"/>
      <c r="T38" s="10">
        <v>0</v>
      </c>
    </row>
    <row r="39" spans="1:20" ht="15" customHeight="1" x14ac:dyDescent="0.25">
      <c r="A39" s="5">
        <f t="shared" si="4"/>
        <v>24</v>
      </c>
      <c r="B39" s="23">
        <f t="shared" si="4"/>
        <v>20</v>
      </c>
      <c r="C39" s="14" t="s">
        <v>104</v>
      </c>
      <c r="D39" s="3" t="s">
        <v>153</v>
      </c>
      <c r="E39" s="27">
        <v>6387743.7799999993</v>
      </c>
      <c r="F39" s="29">
        <v>3340835.01</v>
      </c>
      <c r="G39" s="29"/>
      <c r="H39" s="29"/>
      <c r="I39" s="29"/>
      <c r="J39" s="29"/>
      <c r="K39" s="29"/>
      <c r="L39" s="29"/>
      <c r="M39" s="29"/>
      <c r="N39" s="29">
        <v>3046908.77</v>
      </c>
      <c r="O39" s="29"/>
      <c r="P39" s="11"/>
      <c r="Q39" s="29"/>
      <c r="R39" s="29"/>
      <c r="S39" s="29"/>
      <c r="T39" s="10">
        <v>0</v>
      </c>
    </row>
    <row r="40" spans="1:20" ht="15" customHeight="1" x14ac:dyDescent="0.25">
      <c r="A40" s="5">
        <f t="shared" si="4"/>
        <v>25</v>
      </c>
      <c r="B40" s="23">
        <f t="shared" si="4"/>
        <v>21</v>
      </c>
      <c r="C40" s="14" t="s">
        <v>104</v>
      </c>
      <c r="D40" s="3" t="s">
        <v>154</v>
      </c>
      <c r="E40" s="27">
        <v>2733631.9089110638</v>
      </c>
      <c r="F40" s="29">
        <v>1095664.8899999999</v>
      </c>
      <c r="G40" s="29">
        <v>861878.86</v>
      </c>
      <c r="H40" s="29">
        <v>548483.9389110636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11">
        <v>0</v>
      </c>
      <c r="Q40" s="29">
        <v>0</v>
      </c>
      <c r="R40" s="29">
        <v>143626.23999999999</v>
      </c>
      <c r="S40" s="29">
        <v>30000</v>
      </c>
      <c r="T40" s="10">
        <v>53977.979999999996</v>
      </c>
    </row>
    <row r="41" spans="1:20" ht="15" customHeight="1" x14ac:dyDescent="0.25">
      <c r="A41" s="5">
        <f t="shared" si="4"/>
        <v>26</v>
      </c>
      <c r="B41" s="23">
        <f t="shared" si="4"/>
        <v>22</v>
      </c>
      <c r="C41" s="14" t="s">
        <v>104</v>
      </c>
      <c r="D41" s="3" t="s">
        <v>155</v>
      </c>
      <c r="E41" s="27">
        <v>4128527.8587029171</v>
      </c>
      <c r="F41" s="29">
        <v>1593346.59</v>
      </c>
      <c r="G41" s="29">
        <v>1162910.28</v>
      </c>
      <c r="H41" s="29">
        <v>536095.02870291693</v>
      </c>
      <c r="I41" s="29">
        <v>836175.96</v>
      </c>
      <c r="J41" s="29"/>
      <c r="K41" s="29"/>
      <c r="L41" s="29"/>
      <c r="M41" s="29"/>
      <c r="N41" s="29"/>
      <c r="O41" s="29"/>
      <c r="P41" s="11"/>
      <c r="Q41" s="29"/>
      <c r="R41" s="29"/>
      <c r="S41" s="29"/>
      <c r="T41" s="10">
        <v>0</v>
      </c>
    </row>
    <row r="42" spans="1:20" ht="15" customHeight="1" x14ac:dyDescent="0.25">
      <c r="A42" s="5">
        <f t="shared" si="4"/>
        <v>27</v>
      </c>
      <c r="B42" s="23">
        <f t="shared" si="4"/>
        <v>23</v>
      </c>
      <c r="C42" s="14" t="s">
        <v>104</v>
      </c>
      <c r="D42" s="3" t="s">
        <v>160</v>
      </c>
      <c r="E42" s="27">
        <v>3646071.37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11"/>
      <c r="Q42" s="29">
        <v>2528479.14</v>
      </c>
      <c r="R42" s="29">
        <v>1117592.23</v>
      </c>
      <c r="S42" s="29"/>
      <c r="T42" s="10">
        <v>0</v>
      </c>
    </row>
    <row r="43" spans="1:20" ht="15" customHeight="1" x14ac:dyDescent="0.25">
      <c r="A43" s="5">
        <f t="shared" si="4"/>
        <v>28</v>
      </c>
      <c r="B43" s="23">
        <f t="shared" si="4"/>
        <v>24</v>
      </c>
      <c r="C43" s="14" t="s">
        <v>104</v>
      </c>
      <c r="D43" s="3" t="s">
        <v>170</v>
      </c>
      <c r="E43" s="27">
        <v>4146226.89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1892751.03</v>
      </c>
      <c r="O43" s="29">
        <v>0</v>
      </c>
      <c r="P43" s="11">
        <v>975200.26</v>
      </c>
      <c r="Q43" s="29">
        <v>296310</v>
      </c>
      <c r="R43" s="29">
        <v>690264.92</v>
      </c>
      <c r="S43" s="29">
        <v>30000</v>
      </c>
      <c r="T43" s="10">
        <v>261700.68</v>
      </c>
    </row>
    <row r="44" spans="1:20" ht="15" customHeight="1" x14ac:dyDescent="0.25">
      <c r="A44" s="5">
        <f t="shared" si="4"/>
        <v>29</v>
      </c>
      <c r="B44" s="23">
        <f t="shared" si="4"/>
        <v>25</v>
      </c>
      <c r="C44" s="14" t="s">
        <v>54</v>
      </c>
      <c r="D44" s="3" t="s">
        <v>171</v>
      </c>
      <c r="E44" s="27">
        <v>2751894.08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11"/>
      <c r="Q44" s="29">
        <v>2708955.13</v>
      </c>
      <c r="R44" s="29"/>
      <c r="S44" s="29"/>
      <c r="T44" s="10">
        <v>42938.95</v>
      </c>
    </row>
    <row r="45" spans="1:20" ht="15" customHeight="1" x14ac:dyDescent="0.25">
      <c r="A45" s="5">
        <f t="shared" si="4"/>
        <v>30</v>
      </c>
      <c r="B45" s="23">
        <f t="shared" si="4"/>
        <v>26</v>
      </c>
      <c r="C45" s="14" t="s">
        <v>54</v>
      </c>
      <c r="D45" s="3" t="s">
        <v>172</v>
      </c>
      <c r="E45" s="27">
        <v>3495231.4494788027</v>
      </c>
      <c r="F45" s="29">
        <v>2065411.22</v>
      </c>
      <c r="G45" s="29">
        <v>631075</v>
      </c>
      <c r="H45" s="29">
        <v>489614.89947880316</v>
      </c>
      <c r="I45" s="29">
        <v>293421.96999999997</v>
      </c>
      <c r="J45" s="29"/>
      <c r="K45" s="29"/>
      <c r="L45" s="29"/>
      <c r="M45" s="29"/>
      <c r="N45" s="29"/>
      <c r="O45" s="29"/>
      <c r="P45" s="11"/>
      <c r="Q45" s="29"/>
      <c r="R45" s="29"/>
      <c r="S45" s="29"/>
      <c r="T45" s="10">
        <v>15708.36</v>
      </c>
    </row>
    <row r="46" spans="1:20" ht="15" customHeight="1" x14ac:dyDescent="0.25">
      <c r="A46" s="5">
        <f t="shared" si="4"/>
        <v>31</v>
      </c>
      <c r="B46" s="23">
        <f t="shared" si="4"/>
        <v>27</v>
      </c>
      <c r="C46" s="14" t="s">
        <v>54</v>
      </c>
      <c r="D46" s="3" t="s">
        <v>173</v>
      </c>
      <c r="E46" s="27">
        <v>332384.5</v>
      </c>
      <c r="F46" s="29"/>
      <c r="G46" s="29"/>
      <c r="H46" s="29">
        <v>324943.92</v>
      </c>
      <c r="I46" s="29"/>
      <c r="J46" s="29"/>
      <c r="K46" s="29"/>
      <c r="L46" s="29"/>
      <c r="M46" s="29"/>
      <c r="N46" s="29"/>
      <c r="O46" s="29"/>
      <c r="P46" s="11"/>
      <c r="Q46" s="29"/>
      <c r="R46" s="29"/>
      <c r="S46" s="29"/>
      <c r="T46" s="10">
        <v>7440.58</v>
      </c>
    </row>
    <row r="47" spans="1:20" ht="15" customHeight="1" x14ac:dyDescent="0.25">
      <c r="A47" s="5">
        <f t="shared" si="4"/>
        <v>32</v>
      </c>
      <c r="B47" s="23">
        <f t="shared" si="4"/>
        <v>28</v>
      </c>
      <c r="C47" s="14" t="s">
        <v>54</v>
      </c>
      <c r="D47" s="3" t="s">
        <v>174</v>
      </c>
      <c r="E47" s="27">
        <v>2090462.7999999998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11"/>
      <c r="Q47" s="29">
        <v>2062530.14</v>
      </c>
      <c r="R47" s="29"/>
      <c r="S47" s="29"/>
      <c r="T47" s="10">
        <v>27932.66</v>
      </c>
    </row>
    <row r="48" spans="1:20" ht="15" customHeight="1" x14ac:dyDescent="0.25">
      <c r="A48" s="5">
        <f t="shared" si="4"/>
        <v>33</v>
      </c>
      <c r="B48" s="23">
        <f t="shared" si="4"/>
        <v>29</v>
      </c>
      <c r="C48" s="14" t="s">
        <v>54</v>
      </c>
      <c r="D48" s="3" t="s">
        <v>178</v>
      </c>
      <c r="E48" s="27">
        <v>2223508.5861500031</v>
      </c>
      <c r="F48" s="29">
        <v>535323.70615000324</v>
      </c>
      <c r="G48" s="29"/>
      <c r="H48" s="29"/>
      <c r="I48" s="29"/>
      <c r="J48" s="29"/>
      <c r="K48" s="29"/>
      <c r="L48" s="29"/>
      <c r="M48" s="29"/>
      <c r="N48" s="29"/>
      <c r="O48" s="29"/>
      <c r="P48" s="11">
        <v>1688184.88</v>
      </c>
      <c r="Q48" s="29"/>
      <c r="R48" s="29"/>
      <c r="S48" s="29"/>
      <c r="T48" s="10">
        <v>0</v>
      </c>
    </row>
    <row r="49" spans="1:20" ht="30" x14ac:dyDescent="0.25">
      <c r="A49" s="5">
        <f t="shared" si="4"/>
        <v>34</v>
      </c>
      <c r="B49" s="23">
        <f t="shared" si="4"/>
        <v>30</v>
      </c>
      <c r="C49" s="14" t="s">
        <v>210</v>
      </c>
      <c r="D49" s="322" t="s">
        <v>1585</v>
      </c>
      <c r="E49" s="27">
        <v>1351350.5299999998</v>
      </c>
      <c r="F49" s="29">
        <v>1128943.0799999998</v>
      </c>
      <c r="G49" s="29">
        <v>203800.14</v>
      </c>
      <c r="H49" s="29"/>
      <c r="I49" s="29"/>
      <c r="J49" s="29"/>
      <c r="K49" s="29"/>
      <c r="L49" s="29"/>
      <c r="M49" s="29"/>
      <c r="N49" s="29"/>
      <c r="O49" s="29"/>
      <c r="P49" s="11"/>
      <c r="Q49" s="29"/>
      <c r="R49" s="29"/>
      <c r="S49" s="29"/>
      <c r="T49" s="10">
        <v>18607.310000000001</v>
      </c>
    </row>
    <row r="50" spans="1:20" ht="15" customHeight="1" x14ac:dyDescent="0.25">
      <c r="A50" s="5">
        <f t="shared" si="4"/>
        <v>35</v>
      </c>
      <c r="B50" s="23">
        <f t="shared" si="4"/>
        <v>31</v>
      </c>
      <c r="C50" s="14" t="s">
        <v>212</v>
      </c>
      <c r="D50" s="3" t="s">
        <v>213</v>
      </c>
      <c r="E50" s="27">
        <f>SUBTOTAL(9,F50:T50)</f>
        <v>7657361.29</v>
      </c>
      <c r="F50" s="29">
        <v>2440343.7000000002</v>
      </c>
      <c r="G50" s="29">
        <v>1108525.46</v>
      </c>
      <c r="H50" s="29"/>
      <c r="I50" s="29"/>
      <c r="J50" s="29"/>
      <c r="K50" s="29"/>
      <c r="L50" s="29"/>
      <c r="M50" s="29"/>
      <c r="N50" s="29">
        <v>2446389.96</v>
      </c>
      <c r="O50" s="29"/>
      <c r="P50" s="11"/>
      <c r="Q50" s="29">
        <v>1662102.17</v>
      </c>
      <c r="R50" s="29"/>
      <c r="S50" s="29"/>
      <c r="T50" s="10">
        <v>0</v>
      </c>
    </row>
    <row r="51" spans="1:20" ht="15" customHeight="1" x14ac:dyDescent="0.25">
      <c r="A51" s="5">
        <f t="shared" si="4"/>
        <v>36</v>
      </c>
      <c r="B51" s="23">
        <f t="shared" si="4"/>
        <v>32</v>
      </c>
      <c r="C51" s="14" t="s">
        <v>212</v>
      </c>
      <c r="D51" s="3" t="s">
        <v>214</v>
      </c>
      <c r="E51" s="27">
        <f>SUBTOTAL(9,F51:T51)</f>
        <v>12798574.18</v>
      </c>
      <c r="F51" s="29">
        <v>4269762.03</v>
      </c>
      <c r="G51" s="29">
        <v>1786245.05</v>
      </c>
      <c r="H51" s="29">
        <v>1268248.69</v>
      </c>
      <c r="I51" s="29">
        <v>598346.28</v>
      </c>
      <c r="J51" s="29"/>
      <c r="K51" s="29"/>
      <c r="L51" s="29"/>
      <c r="M51" s="29"/>
      <c r="N51" s="29">
        <v>4875972.13</v>
      </c>
      <c r="O51" s="29"/>
      <c r="P51" s="11"/>
      <c r="Q51" s="29"/>
      <c r="R51" s="29"/>
      <c r="S51" s="29"/>
      <c r="T51" s="10">
        <v>0</v>
      </c>
    </row>
    <row r="52" spans="1:20" ht="15" customHeight="1" x14ac:dyDescent="0.25">
      <c r="A52" s="5">
        <f t="shared" si="4"/>
        <v>37</v>
      </c>
      <c r="B52" s="23">
        <f t="shared" si="4"/>
        <v>33</v>
      </c>
      <c r="C52" s="14" t="s">
        <v>221</v>
      </c>
      <c r="D52" s="3" t="s">
        <v>222</v>
      </c>
      <c r="E52" s="27">
        <v>1250808.5999999999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11">
        <v>1073468.17</v>
      </c>
      <c r="Q52" s="29">
        <v>177340.43</v>
      </c>
      <c r="R52" s="29"/>
      <c r="S52" s="29"/>
      <c r="T52" s="10">
        <v>0</v>
      </c>
    </row>
    <row r="53" spans="1:20" ht="30" x14ac:dyDescent="0.25">
      <c r="A53" s="5">
        <f t="shared" si="4"/>
        <v>38</v>
      </c>
      <c r="B53" s="23">
        <f t="shared" si="4"/>
        <v>34</v>
      </c>
      <c r="C53" s="14" t="s">
        <v>228</v>
      </c>
      <c r="D53" s="322" t="s">
        <v>229</v>
      </c>
      <c r="E53" s="27">
        <v>626721.99</v>
      </c>
      <c r="F53" s="29">
        <v>329427.11</v>
      </c>
      <c r="G53" s="29"/>
      <c r="H53" s="29">
        <v>102446.95</v>
      </c>
      <c r="I53" s="29">
        <v>194847.93</v>
      </c>
      <c r="J53" s="29"/>
      <c r="K53" s="29"/>
      <c r="L53" s="29"/>
      <c r="M53" s="29"/>
      <c r="N53" s="29"/>
      <c r="O53" s="29"/>
      <c r="P53" s="11"/>
      <c r="Q53" s="29"/>
      <c r="R53" s="29"/>
      <c r="S53" s="29"/>
      <c r="T53" s="10"/>
    </row>
    <row r="54" spans="1:20" ht="15" customHeight="1" x14ac:dyDescent="0.25">
      <c r="A54" s="5">
        <f t="shared" ref="A54:B69" si="5">A53+1</f>
        <v>39</v>
      </c>
      <c r="B54" s="23">
        <f t="shared" si="5"/>
        <v>35</v>
      </c>
      <c r="C54" s="14" t="s">
        <v>56</v>
      </c>
      <c r="D54" s="3" t="s">
        <v>58</v>
      </c>
      <c r="E54" s="27">
        <v>275572.86</v>
      </c>
      <c r="F54" s="29"/>
      <c r="G54" s="29"/>
      <c r="H54" s="29"/>
      <c r="I54" s="29">
        <v>271986.88</v>
      </c>
      <c r="J54" s="29"/>
      <c r="K54" s="29"/>
      <c r="L54" s="29"/>
      <c r="M54" s="29"/>
      <c r="N54" s="29"/>
      <c r="O54" s="29"/>
      <c r="P54" s="11"/>
      <c r="Q54" s="29"/>
      <c r="R54" s="29"/>
      <c r="S54" s="29"/>
      <c r="T54" s="10">
        <v>3585.98</v>
      </c>
    </row>
    <row r="55" spans="1:20" ht="15" customHeight="1" x14ac:dyDescent="0.25">
      <c r="A55" s="5">
        <f t="shared" si="5"/>
        <v>40</v>
      </c>
      <c r="B55" s="23">
        <f t="shared" si="5"/>
        <v>36</v>
      </c>
      <c r="C55" s="14" t="s">
        <v>234</v>
      </c>
      <c r="D55" s="3" t="s">
        <v>241</v>
      </c>
      <c r="E55" s="27">
        <v>854253.5392</v>
      </c>
      <c r="F55" s="29">
        <v>842229.74919999996</v>
      </c>
      <c r="G55" s="29"/>
      <c r="H55" s="29"/>
      <c r="I55" s="29"/>
      <c r="J55" s="29"/>
      <c r="K55" s="29"/>
      <c r="L55" s="29"/>
      <c r="M55" s="29"/>
      <c r="N55" s="29"/>
      <c r="O55" s="29"/>
      <c r="P55" s="11"/>
      <c r="Q55" s="29"/>
      <c r="R55" s="29"/>
      <c r="S55" s="29"/>
      <c r="T55" s="10">
        <v>12023.79</v>
      </c>
    </row>
    <row r="56" spans="1:20" ht="15" customHeight="1" x14ac:dyDescent="0.25">
      <c r="A56" s="5">
        <f t="shared" si="5"/>
        <v>41</v>
      </c>
      <c r="B56" s="23">
        <f t="shared" si="5"/>
        <v>37</v>
      </c>
      <c r="C56" s="14" t="s">
        <v>59</v>
      </c>
      <c r="D56" s="3" t="s">
        <v>61</v>
      </c>
      <c r="E56" s="27">
        <v>3123607.41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11">
        <v>3123607.41</v>
      </c>
      <c r="Q56" s="29"/>
      <c r="R56" s="29"/>
      <c r="S56" s="29"/>
      <c r="T56" s="10">
        <v>0</v>
      </c>
    </row>
    <row r="57" spans="1:20" ht="15" customHeight="1" x14ac:dyDescent="0.25">
      <c r="A57" s="5">
        <f t="shared" si="5"/>
        <v>42</v>
      </c>
      <c r="B57" s="23">
        <f t="shared" si="5"/>
        <v>38</v>
      </c>
      <c r="C57" s="14" t="s">
        <v>59</v>
      </c>
      <c r="D57" s="3" t="s">
        <v>247</v>
      </c>
      <c r="E57" s="27">
        <v>740991.17</v>
      </c>
      <c r="F57" s="29"/>
      <c r="G57" s="29"/>
      <c r="H57" s="29"/>
      <c r="I57" s="29"/>
      <c r="J57" s="29"/>
      <c r="K57" s="29"/>
      <c r="L57" s="29"/>
      <c r="M57" s="29"/>
      <c r="N57" s="29">
        <v>740991.17</v>
      </c>
      <c r="O57" s="29"/>
      <c r="P57" s="11"/>
      <c r="Q57" s="29"/>
      <c r="R57" s="29"/>
      <c r="S57" s="29"/>
      <c r="T57" s="10">
        <v>0</v>
      </c>
    </row>
    <row r="58" spans="1:20" ht="15" customHeight="1" x14ac:dyDescent="0.25">
      <c r="A58" s="5">
        <f t="shared" si="5"/>
        <v>43</v>
      </c>
      <c r="B58" s="23">
        <f t="shared" si="5"/>
        <v>39</v>
      </c>
      <c r="C58" s="14" t="s">
        <v>59</v>
      </c>
      <c r="D58" s="3" t="s">
        <v>252</v>
      </c>
      <c r="E58" s="27">
        <v>1083977.1200000001</v>
      </c>
      <c r="F58" s="29">
        <v>1083977.1200000001</v>
      </c>
      <c r="G58" s="29"/>
      <c r="H58" s="29"/>
      <c r="I58" s="29"/>
      <c r="J58" s="29"/>
      <c r="K58" s="29"/>
      <c r="L58" s="29"/>
      <c r="M58" s="29"/>
      <c r="N58" s="29"/>
      <c r="O58" s="29"/>
      <c r="P58" s="11"/>
      <c r="Q58" s="29"/>
      <c r="R58" s="29"/>
      <c r="S58" s="29"/>
      <c r="T58" s="10">
        <v>0</v>
      </c>
    </row>
    <row r="59" spans="1:20" ht="15" customHeight="1" x14ac:dyDescent="0.25">
      <c r="A59" s="5">
        <f t="shared" si="5"/>
        <v>44</v>
      </c>
      <c r="B59" s="23">
        <f t="shared" si="5"/>
        <v>40</v>
      </c>
      <c r="C59" s="14" t="s">
        <v>59</v>
      </c>
      <c r="D59" s="3" t="s">
        <v>253</v>
      </c>
      <c r="E59" s="27">
        <v>1651557.22</v>
      </c>
      <c r="F59" s="29">
        <v>1165383.29</v>
      </c>
      <c r="G59" s="29">
        <v>486173.93</v>
      </c>
      <c r="H59" s="29"/>
      <c r="I59" s="29"/>
      <c r="J59" s="29"/>
      <c r="K59" s="29"/>
      <c r="L59" s="29"/>
      <c r="M59" s="29"/>
      <c r="N59" s="29"/>
      <c r="O59" s="29"/>
      <c r="P59" s="11"/>
      <c r="Q59" s="29"/>
      <c r="R59" s="29"/>
      <c r="S59" s="29"/>
      <c r="T59" s="10">
        <v>0</v>
      </c>
    </row>
    <row r="60" spans="1:20" ht="15" customHeight="1" x14ac:dyDescent="0.25">
      <c r="A60" s="5">
        <f t="shared" si="5"/>
        <v>45</v>
      </c>
      <c r="B60" s="23">
        <f t="shared" si="5"/>
        <v>41</v>
      </c>
      <c r="C60" s="14" t="s">
        <v>59</v>
      </c>
      <c r="D60" s="3" t="s">
        <v>255</v>
      </c>
      <c r="E60" s="27">
        <v>438640.08</v>
      </c>
      <c r="F60" s="29">
        <v>335229.96000000002</v>
      </c>
      <c r="G60" s="29"/>
      <c r="H60" s="29"/>
      <c r="I60" s="29">
        <v>103410.12</v>
      </c>
      <c r="J60" s="29"/>
      <c r="K60" s="29"/>
      <c r="L60" s="29"/>
      <c r="M60" s="29"/>
      <c r="N60" s="29"/>
      <c r="O60" s="29"/>
      <c r="P60" s="11"/>
      <c r="Q60" s="29"/>
      <c r="R60" s="29"/>
      <c r="S60" s="29"/>
      <c r="T60" s="10">
        <v>0</v>
      </c>
    </row>
    <row r="61" spans="1:20" ht="15" customHeight="1" x14ac:dyDescent="0.25">
      <c r="A61" s="5">
        <f t="shared" si="5"/>
        <v>46</v>
      </c>
      <c r="B61" s="23">
        <f t="shared" si="5"/>
        <v>42</v>
      </c>
      <c r="C61" s="14" t="s">
        <v>59</v>
      </c>
      <c r="D61" s="3" t="s">
        <v>70</v>
      </c>
      <c r="E61" s="27">
        <v>1810567.17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11">
        <v>1810567.17</v>
      </c>
      <c r="Q61" s="29"/>
      <c r="R61" s="29"/>
      <c r="S61" s="29"/>
      <c r="T61" s="10">
        <v>0</v>
      </c>
    </row>
    <row r="62" spans="1:20" ht="15" customHeight="1" x14ac:dyDescent="0.25">
      <c r="A62" s="5">
        <f t="shared" si="5"/>
        <v>47</v>
      </c>
      <c r="B62" s="23">
        <f t="shared" si="5"/>
        <v>43</v>
      </c>
      <c r="C62" s="14" t="s">
        <v>59</v>
      </c>
      <c r="D62" s="3" t="s">
        <v>258</v>
      </c>
      <c r="E62" s="27">
        <v>4118635.23</v>
      </c>
      <c r="F62" s="29"/>
      <c r="G62" s="29">
        <v>1966954.02</v>
      </c>
      <c r="H62" s="29"/>
      <c r="I62" s="29">
        <v>2151681.21</v>
      </c>
      <c r="J62" s="29"/>
      <c r="K62" s="29"/>
      <c r="L62" s="29"/>
      <c r="M62" s="29"/>
      <c r="N62" s="29"/>
      <c r="O62" s="29"/>
      <c r="P62" s="11"/>
      <c r="Q62" s="29"/>
      <c r="R62" s="29"/>
      <c r="S62" s="29"/>
      <c r="T62" s="10">
        <v>0</v>
      </c>
    </row>
    <row r="63" spans="1:20" ht="15" customHeight="1" x14ac:dyDescent="0.25">
      <c r="A63" s="5">
        <f t="shared" si="5"/>
        <v>48</v>
      </c>
      <c r="B63" s="23">
        <f t="shared" si="5"/>
        <v>44</v>
      </c>
      <c r="C63" s="14" t="s">
        <v>59</v>
      </c>
      <c r="D63" s="3" t="s">
        <v>259</v>
      </c>
      <c r="E63" s="27">
        <v>1105638.07</v>
      </c>
      <c r="F63" s="29">
        <v>1105638.07</v>
      </c>
      <c r="G63" s="29"/>
      <c r="H63" s="29"/>
      <c r="I63" s="29"/>
      <c r="J63" s="29"/>
      <c r="K63" s="29"/>
      <c r="L63" s="29"/>
      <c r="M63" s="29"/>
      <c r="N63" s="29"/>
      <c r="O63" s="29"/>
      <c r="P63" s="11"/>
      <c r="Q63" s="29"/>
      <c r="R63" s="29"/>
      <c r="S63" s="29"/>
      <c r="T63" s="10">
        <v>0</v>
      </c>
    </row>
    <row r="64" spans="1:20" ht="15" customHeight="1" x14ac:dyDescent="0.25">
      <c r="A64" s="5">
        <f t="shared" si="5"/>
        <v>49</v>
      </c>
      <c r="B64" s="23">
        <f t="shared" si="5"/>
        <v>45</v>
      </c>
      <c r="C64" s="14" t="s">
        <v>59</v>
      </c>
      <c r="D64" s="3" t="s">
        <v>260</v>
      </c>
      <c r="E64" s="27">
        <v>709712.14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11"/>
      <c r="Q64" s="29">
        <v>709712.14</v>
      </c>
      <c r="R64" s="29"/>
      <c r="S64" s="29"/>
      <c r="T64" s="10">
        <v>0</v>
      </c>
    </row>
    <row r="65" spans="1:20" ht="15" customHeight="1" x14ac:dyDescent="0.25">
      <c r="A65" s="5">
        <f t="shared" si="5"/>
        <v>50</v>
      </c>
      <c r="B65" s="23">
        <f t="shared" si="5"/>
        <v>46</v>
      </c>
      <c r="C65" s="14" t="s">
        <v>59</v>
      </c>
      <c r="D65" s="3" t="s">
        <v>261</v>
      </c>
      <c r="E65" s="27">
        <v>284316.68</v>
      </c>
      <c r="F65" s="29">
        <v>284316.68</v>
      </c>
      <c r="G65" s="29"/>
      <c r="H65" s="29"/>
      <c r="I65" s="29"/>
      <c r="J65" s="29"/>
      <c r="K65" s="29"/>
      <c r="L65" s="29"/>
      <c r="M65" s="29"/>
      <c r="N65" s="29"/>
      <c r="O65" s="29"/>
      <c r="P65" s="11"/>
      <c r="Q65" s="29"/>
      <c r="R65" s="29"/>
      <c r="S65" s="29"/>
      <c r="T65" s="10">
        <v>0</v>
      </c>
    </row>
    <row r="66" spans="1:20" ht="15" customHeight="1" x14ac:dyDescent="0.25">
      <c r="A66" s="5">
        <f t="shared" si="5"/>
        <v>51</v>
      </c>
      <c r="B66" s="23">
        <f t="shared" si="5"/>
        <v>47</v>
      </c>
      <c r="C66" s="14" t="s">
        <v>270</v>
      </c>
      <c r="D66" s="3" t="s">
        <v>276</v>
      </c>
      <c r="E66" s="27">
        <v>1226731.7</v>
      </c>
      <c r="F66" s="29"/>
      <c r="G66" s="29"/>
      <c r="H66" s="29">
        <v>1226731.7</v>
      </c>
      <c r="I66" s="29"/>
      <c r="J66" s="29"/>
      <c r="K66" s="29"/>
      <c r="L66" s="29"/>
      <c r="M66" s="29"/>
      <c r="N66" s="29"/>
      <c r="O66" s="29"/>
      <c r="P66" s="11"/>
      <c r="Q66" s="29"/>
      <c r="R66" s="29"/>
      <c r="S66" s="29"/>
      <c r="T66" s="10">
        <v>0</v>
      </c>
    </row>
    <row r="67" spans="1:20" ht="15" customHeight="1" x14ac:dyDescent="0.25">
      <c r="A67" s="5">
        <f t="shared" si="5"/>
        <v>52</v>
      </c>
      <c r="B67" s="23">
        <f t="shared" si="5"/>
        <v>48</v>
      </c>
      <c r="C67" s="14" t="s">
        <v>300</v>
      </c>
      <c r="D67" s="3" t="s">
        <v>301</v>
      </c>
      <c r="E67" s="27">
        <v>1036969.5499999999</v>
      </c>
      <c r="F67" s="29">
        <v>640005.21</v>
      </c>
      <c r="G67" s="29">
        <v>246672.51</v>
      </c>
      <c r="H67" s="29"/>
      <c r="I67" s="29">
        <v>139680.85</v>
      </c>
      <c r="J67" s="29"/>
      <c r="K67" s="29"/>
      <c r="L67" s="29"/>
      <c r="M67" s="29"/>
      <c r="N67" s="29"/>
      <c r="O67" s="29"/>
      <c r="P67" s="11"/>
      <c r="Q67" s="29"/>
      <c r="R67" s="29"/>
      <c r="S67" s="29"/>
      <c r="T67" s="10">
        <v>10610.980000000001</v>
      </c>
    </row>
    <row r="68" spans="1:20" ht="15" customHeight="1" x14ac:dyDescent="0.25">
      <c r="A68" s="5">
        <f t="shared" si="5"/>
        <v>53</v>
      </c>
      <c r="B68" s="23">
        <f t="shared" si="5"/>
        <v>49</v>
      </c>
      <c r="C68" s="14" t="s">
        <v>300</v>
      </c>
      <c r="D68" s="3" t="s">
        <v>302</v>
      </c>
      <c r="E68" s="27">
        <v>15890105.379999999</v>
      </c>
      <c r="F68" s="29">
        <v>3105058.0999999996</v>
      </c>
      <c r="G68" s="29"/>
      <c r="H68" s="29"/>
      <c r="I68" s="29">
        <v>1071103.3700000001</v>
      </c>
      <c r="J68" s="29"/>
      <c r="K68" s="29"/>
      <c r="L68" s="29"/>
      <c r="M68" s="29"/>
      <c r="N68" s="29">
        <v>2478246.6</v>
      </c>
      <c r="O68" s="29"/>
      <c r="P68" s="11">
        <v>7404412.8799999999</v>
      </c>
      <c r="Q68" s="29">
        <v>1656695.64</v>
      </c>
      <c r="R68" s="29"/>
      <c r="S68" s="29"/>
      <c r="T68" s="10">
        <v>174588.78999999998</v>
      </c>
    </row>
    <row r="69" spans="1:20" ht="15" customHeight="1" x14ac:dyDescent="0.25">
      <c r="A69" s="5">
        <f t="shared" si="5"/>
        <v>54</v>
      </c>
      <c r="B69" s="23">
        <f t="shared" si="5"/>
        <v>50</v>
      </c>
      <c r="C69" s="14" t="s">
        <v>300</v>
      </c>
      <c r="D69" s="3" t="s">
        <v>303</v>
      </c>
      <c r="E69" s="27">
        <v>16888748.969999999</v>
      </c>
      <c r="F69" s="29">
        <v>2841079.34</v>
      </c>
      <c r="G69" s="29">
        <v>985727.46</v>
      </c>
      <c r="H69" s="29"/>
      <c r="I69" s="29">
        <v>1166615.7599999998</v>
      </c>
      <c r="J69" s="29"/>
      <c r="K69" s="29"/>
      <c r="L69" s="29"/>
      <c r="M69" s="29"/>
      <c r="N69" s="29">
        <v>2478246.6</v>
      </c>
      <c r="O69" s="29"/>
      <c r="P69" s="11">
        <v>7569947.4100000001</v>
      </c>
      <c r="Q69" s="29">
        <v>1678564.78</v>
      </c>
      <c r="R69" s="29"/>
      <c r="S69" s="29"/>
      <c r="T69" s="10">
        <v>168567.62</v>
      </c>
    </row>
    <row r="70" spans="1:20" ht="15" customHeight="1" x14ac:dyDescent="0.25">
      <c r="A70" s="5">
        <f t="shared" ref="A70:B76" si="6">A69+1</f>
        <v>55</v>
      </c>
      <c r="B70" s="23">
        <f t="shared" si="6"/>
        <v>51</v>
      </c>
      <c r="C70" s="14" t="s">
        <v>322</v>
      </c>
      <c r="D70" s="3" t="s">
        <v>325</v>
      </c>
      <c r="E70" s="27">
        <v>303727.27480000001</v>
      </c>
      <c r="F70" s="29"/>
      <c r="G70" s="29"/>
      <c r="H70" s="29"/>
      <c r="I70" s="29">
        <v>303727.27480000001</v>
      </c>
      <c r="J70" s="29"/>
      <c r="K70" s="29"/>
      <c r="L70" s="29"/>
      <c r="M70" s="29"/>
      <c r="N70" s="29"/>
      <c r="O70" s="29"/>
      <c r="P70" s="11"/>
      <c r="Q70" s="29"/>
      <c r="R70" s="29"/>
      <c r="S70" s="29"/>
      <c r="T70" s="10">
        <v>0</v>
      </c>
    </row>
    <row r="71" spans="1:20" ht="15" customHeight="1" x14ac:dyDescent="0.25">
      <c r="A71" s="5">
        <f t="shared" si="6"/>
        <v>56</v>
      </c>
      <c r="B71" s="23">
        <f t="shared" si="6"/>
        <v>52</v>
      </c>
      <c r="C71" s="14" t="s">
        <v>322</v>
      </c>
      <c r="D71" s="3" t="s">
        <v>327</v>
      </c>
      <c r="E71" s="27">
        <v>3608021.8700000006</v>
      </c>
      <c r="F71" s="29">
        <v>2587596.14</v>
      </c>
      <c r="G71" s="29"/>
      <c r="H71" s="29"/>
      <c r="I71" s="29">
        <v>955981.8</v>
      </c>
      <c r="J71" s="29"/>
      <c r="K71" s="29"/>
      <c r="L71" s="29"/>
      <c r="M71" s="29"/>
      <c r="N71" s="29"/>
      <c r="O71" s="29"/>
      <c r="P71" s="11"/>
      <c r="Q71" s="29"/>
      <c r="R71" s="29"/>
      <c r="S71" s="29"/>
      <c r="T71" s="10">
        <v>64443.93</v>
      </c>
    </row>
    <row r="72" spans="1:20" ht="15" customHeight="1" x14ac:dyDescent="0.25">
      <c r="A72" s="5">
        <f t="shared" si="6"/>
        <v>57</v>
      </c>
      <c r="B72" s="23">
        <f t="shared" si="6"/>
        <v>53</v>
      </c>
      <c r="C72" s="14" t="s">
        <v>322</v>
      </c>
      <c r="D72" s="3" t="s">
        <v>329</v>
      </c>
      <c r="E72" s="27">
        <v>676072.79</v>
      </c>
      <c r="F72" s="29"/>
      <c r="G72" s="29"/>
      <c r="H72" s="29"/>
      <c r="I72" s="29">
        <v>676072.79</v>
      </c>
      <c r="J72" s="29"/>
      <c r="K72" s="29"/>
      <c r="L72" s="29"/>
      <c r="M72" s="29"/>
      <c r="N72" s="29"/>
      <c r="O72" s="29"/>
      <c r="P72" s="11"/>
      <c r="Q72" s="29"/>
      <c r="R72" s="29"/>
      <c r="S72" s="29"/>
      <c r="T72" s="10">
        <v>0</v>
      </c>
    </row>
    <row r="73" spans="1:20" ht="15" customHeight="1" x14ac:dyDescent="0.25">
      <c r="A73" s="5">
        <f t="shared" si="6"/>
        <v>58</v>
      </c>
      <c r="B73" s="23">
        <f t="shared" si="6"/>
        <v>54</v>
      </c>
      <c r="C73" s="14" t="s">
        <v>322</v>
      </c>
      <c r="D73" s="3" t="s">
        <v>330</v>
      </c>
      <c r="E73" s="27">
        <v>638930.17000000004</v>
      </c>
      <c r="F73" s="29"/>
      <c r="G73" s="29"/>
      <c r="H73" s="29">
        <v>626461.29</v>
      </c>
      <c r="I73" s="29"/>
      <c r="J73" s="29"/>
      <c r="K73" s="29"/>
      <c r="L73" s="29"/>
      <c r="M73" s="29"/>
      <c r="N73" s="29"/>
      <c r="O73" s="29"/>
      <c r="P73" s="11"/>
      <c r="Q73" s="29"/>
      <c r="R73" s="29"/>
      <c r="S73" s="29"/>
      <c r="T73" s="10">
        <v>12468.88</v>
      </c>
    </row>
    <row r="74" spans="1:20" ht="15" customHeight="1" x14ac:dyDescent="0.25">
      <c r="A74" s="5">
        <f t="shared" si="6"/>
        <v>59</v>
      </c>
      <c r="B74" s="23">
        <f t="shared" si="6"/>
        <v>55</v>
      </c>
      <c r="C74" s="14" t="s">
        <v>322</v>
      </c>
      <c r="D74" s="3" t="s">
        <v>332</v>
      </c>
      <c r="E74" s="27">
        <v>703429.79</v>
      </c>
      <c r="F74" s="29"/>
      <c r="G74" s="29"/>
      <c r="H74" s="29">
        <v>693426.14</v>
      </c>
      <c r="I74" s="29"/>
      <c r="J74" s="29"/>
      <c r="K74" s="29"/>
      <c r="L74" s="29"/>
      <c r="M74" s="29"/>
      <c r="N74" s="29"/>
      <c r="O74" s="29"/>
      <c r="P74" s="11"/>
      <c r="Q74" s="29"/>
      <c r="R74" s="29"/>
      <c r="S74" s="29"/>
      <c r="T74" s="10">
        <v>10003.65</v>
      </c>
    </row>
    <row r="75" spans="1:20" ht="15" customHeight="1" x14ac:dyDescent="0.25">
      <c r="A75" s="5">
        <f t="shared" si="6"/>
        <v>60</v>
      </c>
      <c r="B75" s="23">
        <f t="shared" si="6"/>
        <v>56</v>
      </c>
      <c r="C75" s="14" t="s">
        <v>322</v>
      </c>
      <c r="D75" s="3" t="s">
        <v>333</v>
      </c>
      <c r="E75" s="27">
        <v>697259.78</v>
      </c>
      <c r="F75" s="29"/>
      <c r="G75" s="29"/>
      <c r="H75" s="29">
        <v>687515.97</v>
      </c>
      <c r="I75" s="29"/>
      <c r="J75" s="29"/>
      <c r="K75" s="29"/>
      <c r="L75" s="29"/>
      <c r="M75" s="29"/>
      <c r="N75" s="29"/>
      <c r="O75" s="29"/>
      <c r="P75" s="11"/>
      <c r="Q75" s="29"/>
      <c r="R75" s="29"/>
      <c r="S75" s="29"/>
      <c r="T75" s="10">
        <v>9743.81</v>
      </c>
    </row>
    <row r="76" spans="1:20" ht="15" customHeight="1" x14ac:dyDescent="0.25">
      <c r="A76" s="5">
        <f t="shared" si="6"/>
        <v>61</v>
      </c>
      <c r="B76" s="23">
        <f t="shared" si="6"/>
        <v>57</v>
      </c>
      <c r="C76" s="14" t="s">
        <v>334</v>
      </c>
      <c r="D76" s="3" t="s">
        <v>335</v>
      </c>
      <c r="E76" s="27">
        <v>2247440.52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11">
        <v>2247440.52</v>
      </c>
      <c r="Q76" s="29"/>
      <c r="R76" s="29"/>
      <c r="S76" s="29"/>
      <c r="T76" s="10">
        <v>0</v>
      </c>
    </row>
    <row r="77" spans="1:20" ht="15" customHeight="1" x14ac:dyDescent="0.25">
      <c r="A77" s="64"/>
      <c r="B77" s="65"/>
      <c r="C77" s="81"/>
      <c r="D77" s="73" t="s">
        <v>340</v>
      </c>
      <c r="E77" s="70">
        <f>SUM(F77:T77)</f>
        <v>247748151.08999997</v>
      </c>
      <c r="F77" s="69">
        <f t="shared" ref="F77:T77" si="7">SUM(F78:F145)</f>
        <v>23182709.870000001</v>
      </c>
      <c r="G77" s="69">
        <f t="shared" si="7"/>
        <v>15472919.949999999</v>
      </c>
      <c r="H77" s="69">
        <f t="shared" si="7"/>
        <v>23478353.860000003</v>
      </c>
      <c r="I77" s="69">
        <f t="shared" si="7"/>
        <v>10438009.83</v>
      </c>
      <c r="J77" s="69">
        <f t="shared" si="7"/>
        <v>0</v>
      </c>
      <c r="K77" s="69">
        <f t="shared" si="7"/>
        <v>0</v>
      </c>
      <c r="L77" s="69">
        <f t="shared" si="7"/>
        <v>0</v>
      </c>
      <c r="M77" s="69">
        <f t="shared" si="7"/>
        <v>16824000</v>
      </c>
      <c r="N77" s="69">
        <f t="shared" si="7"/>
        <v>73640526.410000011</v>
      </c>
      <c r="O77" s="69">
        <f t="shared" si="7"/>
        <v>0</v>
      </c>
      <c r="P77" s="69">
        <f t="shared" si="7"/>
        <v>57964474.139999993</v>
      </c>
      <c r="Q77" s="69">
        <f t="shared" si="7"/>
        <v>22383154.5</v>
      </c>
      <c r="R77" s="69">
        <f t="shared" si="7"/>
        <v>1041706.8900000001</v>
      </c>
      <c r="S77" s="69">
        <f t="shared" si="7"/>
        <v>81045.16</v>
      </c>
      <c r="T77" s="148">
        <f t="shared" si="7"/>
        <v>3241250.4799999991</v>
      </c>
    </row>
    <row r="78" spans="1:20" ht="15" customHeight="1" x14ac:dyDescent="0.25">
      <c r="A78" s="183">
        <f>+A76+1</f>
        <v>62</v>
      </c>
      <c r="B78" s="23">
        <v>1</v>
      </c>
      <c r="C78" s="14" t="s">
        <v>1452</v>
      </c>
      <c r="D78" s="3" t="s">
        <v>103</v>
      </c>
      <c r="E78" s="27">
        <v>688090.65</v>
      </c>
      <c r="F78" s="29"/>
      <c r="G78" s="29"/>
      <c r="H78" s="29">
        <v>683382.39</v>
      </c>
      <c r="I78" s="29"/>
      <c r="J78" s="29"/>
      <c r="K78" s="29"/>
      <c r="L78" s="29"/>
      <c r="M78" s="29"/>
      <c r="N78" s="29"/>
      <c r="O78" s="29"/>
      <c r="P78" s="11"/>
      <c r="Q78" s="29"/>
      <c r="R78" s="29"/>
      <c r="S78" s="29"/>
      <c r="T78" s="10">
        <v>4708.26</v>
      </c>
    </row>
    <row r="79" spans="1:20" ht="15" customHeight="1" x14ac:dyDescent="0.25">
      <c r="A79" s="5">
        <f t="shared" ref="A79:B94" si="8">A78+1</f>
        <v>63</v>
      </c>
      <c r="B79" s="23">
        <f t="shared" si="8"/>
        <v>2</v>
      </c>
      <c r="C79" s="14" t="s">
        <v>81</v>
      </c>
      <c r="D79" s="3" t="s">
        <v>344</v>
      </c>
      <c r="E79" s="27">
        <v>4306010.5999999996</v>
      </c>
      <c r="F79" s="29"/>
      <c r="G79" s="29"/>
      <c r="H79" s="29"/>
      <c r="I79" s="29"/>
      <c r="J79" s="29"/>
      <c r="K79" s="29"/>
      <c r="L79" s="29"/>
      <c r="M79" s="29"/>
      <c r="N79" s="29">
        <v>4240432.0999999996</v>
      </c>
      <c r="O79" s="29"/>
      <c r="P79" s="11"/>
      <c r="Q79" s="29"/>
      <c r="R79" s="29"/>
      <c r="S79" s="29"/>
      <c r="T79" s="10">
        <v>65578.5</v>
      </c>
    </row>
    <row r="80" spans="1:20" ht="15" customHeight="1" x14ac:dyDescent="0.25">
      <c r="A80" s="5">
        <f t="shared" si="8"/>
        <v>64</v>
      </c>
      <c r="B80" s="23">
        <f t="shared" si="8"/>
        <v>3</v>
      </c>
      <c r="C80" s="14" t="s">
        <v>81</v>
      </c>
      <c r="D80" s="3" t="s">
        <v>347</v>
      </c>
      <c r="E80" s="27">
        <v>17174000</v>
      </c>
      <c r="F80" s="29"/>
      <c r="G80" s="29"/>
      <c r="H80" s="29"/>
      <c r="I80" s="29"/>
      <c r="J80" s="29"/>
      <c r="K80" s="29"/>
      <c r="L80" s="29"/>
      <c r="M80" s="29">
        <v>16824000</v>
      </c>
      <c r="N80" s="29"/>
      <c r="O80" s="29"/>
      <c r="P80" s="11"/>
      <c r="Q80" s="29"/>
      <c r="R80" s="29">
        <v>350000</v>
      </c>
      <c r="S80" s="29"/>
      <c r="T80" s="10">
        <v>0</v>
      </c>
    </row>
    <row r="81" spans="1:20" ht="15" customHeight="1" x14ac:dyDescent="0.25">
      <c r="A81" s="5">
        <f t="shared" si="8"/>
        <v>65</v>
      </c>
      <c r="B81" s="23">
        <f t="shared" si="8"/>
        <v>4</v>
      </c>
      <c r="C81" s="14" t="s">
        <v>1452</v>
      </c>
      <c r="D81" s="3" t="s">
        <v>362</v>
      </c>
      <c r="E81" s="27">
        <v>1964690.76</v>
      </c>
      <c r="F81" s="29"/>
      <c r="G81" s="29"/>
      <c r="H81" s="29"/>
      <c r="I81" s="29"/>
      <c r="J81" s="29"/>
      <c r="K81" s="29"/>
      <c r="L81" s="29"/>
      <c r="M81" s="29"/>
      <c r="N81" s="29">
        <v>1936510.04</v>
      </c>
      <c r="O81" s="29"/>
      <c r="P81" s="11"/>
      <c r="Q81" s="29"/>
      <c r="R81" s="29"/>
      <c r="S81" s="29"/>
      <c r="T81" s="10">
        <v>28180.720000000001</v>
      </c>
    </row>
    <row r="82" spans="1:20" ht="15" customHeight="1" x14ac:dyDescent="0.25">
      <c r="A82" s="5">
        <f t="shared" si="8"/>
        <v>66</v>
      </c>
      <c r="B82" s="23">
        <f t="shared" si="8"/>
        <v>5</v>
      </c>
      <c r="C82" s="14" t="s">
        <v>1452</v>
      </c>
      <c r="D82" s="3" t="s">
        <v>363</v>
      </c>
      <c r="E82" s="27">
        <v>1290038.56</v>
      </c>
      <c r="F82" s="29"/>
      <c r="G82" s="29"/>
      <c r="H82" s="29"/>
      <c r="I82" s="29"/>
      <c r="J82" s="29"/>
      <c r="K82" s="29"/>
      <c r="L82" s="29"/>
      <c r="M82" s="29"/>
      <c r="N82" s="29">
        <v>1274024.6200000001</v>
      </c>
      <c r="O82" s="29"/>
      <c r="P82" s="11"/>
      <c r="Q82" s="29"/>
      <c r="R82" s="29"/>
      <c r="S82" s="29"/>
      <c r="T82" s="10">
        <v>16013.94</v>
      </c>
    </row>
    <row r="83" spans="1:20" ht="15" customHeight="1" x14ac:dyDescent="0.25">
      <c r="A83" s="5">
        <f t="shared" si="8"/>
        <v>67</v>
      </c>
      <c r="B83" s="23">
        <f t="shared" si="8"/>
        <v>6</v>
      </c>
      <c r="C83" s="14" t="s">
        <v>1452</v>
      </c>
      <c r="D83" s="3" t="s">
        <v>364</v>
      </c>
      <c r="E83" s="27">
        <v>1693030.5</v>
      </c>
      <c r="F83" s="29"/>
      <c r="G83" s="29"/>
      <c r="H83" s="29"/>
      <c r="I83" s="29"/>
      <c r="J83" s="29"/>
      <c r="K83" s="29"/>
      <c r="L83" s="29"/>
      <c r="M83" s="29"/>
      <c r="N83" s="29">
        <v>1671024.34</v>
      </c>
      <c r="O83" s="29"/>
      <c r="P83" s="11"/>
      <c r="Q83" s="29"/>
      <c r="R83" s="29"/>
      <c r="S83" s="29"/>
      <c r="T83" s="10">
        <v>22006.16</v>
      </c>
    </row>
    <row r="84" spans="1:20" ht="15" customHeight="1" x14ac:dyDescent="0.25">
      <c r="A84" s="5">
        <f t="shared" si="8"/>
        <v>68</v>
      </c>
      <c r="B84" s="23">
        <f t="shared" si="8"/>
        <v>7</v>
      </c>
      <c r="C84" s="14" t="s">
        <v>1452</v>
      </c>
      <c r="D84" s="3" t="s">
        <v>393</v>
      </c>
      <c r="E84" s="27">
        <v>703524.04</v>
      </c>
      <c r="F84" s="29"/>
      <c r="G84" s="29"/>
      <c r="H84" s="29">
        <v>703524.04</v>
      </c>
      <c r="I84" s="29"/>
      <c r="J84" s="29"/>
      <c r="K84" s="29"/>
      <c r="L84" s="29"/>
      <c r="M84" s="29"/>
      <c r="N84" s="29"/>
      <c r="O84" s="29"/>
      <c r="P84" s="11"/>
      <c r="Q84" s="29"/>
      <c r="R84" s="29"/>
      <c r="S84" s="29"/>
      <c r="T84" s="10">
        <v>0</v>
      </c>
    </row>
    <row r="85" spans="1:20" ht="15" customHeight="1" x14ac:dyDescent="0.25">
      <c r="A85" s="5">
        <f t="shared" si="8"/>
        <v>69</v>
      </c>
      <c r="B85" s="23">
        <f t="shared" si="8"/>
        <v>8</v>
      </c>
      <c r="C85" s="14" t="s">
        <v>1452</v>
      </c>
      <c r="D85" s="3" t="s">
        <v>419</v>
      </c>
      <c r="E85" s="27">
        <v>692116.79</v>
      </c>
      <c r="F85" s="29"/>
      <c r="G85" s="29"/>
      <c r="H85" s="29">
        <v>643668.61</v>
      </c>
      <c r="I85" s="29"/>
      <c r="J85" s="29"/>
      <c r="K85" s="29"/>
      <c r="L85" s="29"/>
      <c r="M85" s="29"/>
      <c r="N85" s="29"/>
      <c r="O85" s="29"/>
      <c r="P85" s="11"/>
      <c r="Q85" s="29"/>
      <c r="R85" s="29">
        <v>27684.68</v>
      </c>
      <c r="S85" s="29">
        <v>6921.16</v>
      </c>
      <c r="T85" s="10">
        <v>13842.34</v>
      </c>
    </row>
    <row r="86" spans="1:20" ht="15" customHeight="1" x14ac:dyDescent="0.25">
      <c r="A86" s="5">
        <f t="shared" si="8"/>
        <v>70</v>
      </c>
      <c r="B86" s="23">
        <f t="shared" si="8"/>
        <v>9</v>
      </c>
      <c r="C86" s="14" t="s">
        <v>1452</v>
      </c>
      <c r="D86" s="3" t="s">
        <v>421</v>
      </c>
      <c r="E86" s="27">
        <v>7453202</v>
      </c>
      <c r="F86" s="29"/>
      <c r="G86" s="29"/>
      <c r="H86" s="29"/>
      <c r="I86" s="29"/>
      <c r="J86" s="29"/>
      <c r="K86" s="29"/>
      <c r="L86" s="29"/>
      <c r="M86" s="29"/>
      <c r="N86" s="29">
        <v>7156706</v>
      </c>
      <c r="O86" s="29"/>
      <c r="P86" s="11"/>
      <c r="Q86" s="29"/>
      <c r="R86" s="29">
        <v>74124</v>
      </c>
      <c r="S86" s="29">
        <v>74124</v>
      </c>
      <c r="T86" s="10">
        <v>148248</v>
      </c>
    </row>
    <row r="87" spans="1:20" ht="15" customHeight="1" x14ac:dyDescent="0.25">
      <c r="A87" s="5">
        <f t="shared" si="8"/>
        <v>71</v>
      </c>
      <c r="B87" s="23">
        <f t="shared" si="8"/>
        <v>10</v>
      </c>
      <c r="C87" s="14" t="s">
        <v>1452</v>
      </c>
      <c r="D87" s="3" t="s">
        <v>435</v>
      </c>
      <c r="E87" s="27">
        <v>1977522.61</v>
      </c>
      <c r="F87" s="29">
        <v>1956750.35</v>
      </c>
      <c r="G87" s="29"/>
      <c r="H87" s="29"/>
      <c r="I87" s="29"/>
      <c r="J87" s="29"/>
      <c r="K87" s="29"/>
      <c r="L87" s="29"/>
      <c r="M87" s="29"/>
      <c r="N87" s="29"/>
      <c r="O87" s="29"/>
      <c r="P87" s="11"/>
      <c r="Q87" s="29"/>
      <c r="R87" s="29"/>
      <c r="S87" s="29"/>
      <c r="T87" s="10">
        <v>20772.259999999998</v>
      </c>
    </row>
    <row r="88" spans="1:20" ht="15" customHeight="1" x14ac:dyDescent="0.25">
      <c r="A88" s="5">
        <f t="shared" si="8"/>
        <v>72</v>
      </c>
      <c r="B88" s="23">
        <f t="shared" si="8"/>
        <v>11</v>
      </c>
      <c r="C88" s="14" t="s">
        <v>104</v>
      </c>
      <c r="D88" s="3" t="s">
        <v>446</v>
      </c>
      <c r="E88" s="27">
        <v>843949.52</v>
      </c>
      <c r="F88" s="29"/>
      <c r="G88" s="29">
        <v>832559.79</v>
      </c>
      <c r="H88" s="29"/>
      <c r="I88" s="29"/>
      <c r="J88" s="29"/>
      <c r="K88" s="29"/>
      <c r="L88" s="29"/>
      <c r="M88" s="29"/>
      <c r="N88" s="29"/>
      <c r="O88" s="29"/>
      <c r="P88" s="11"/>
      <c r="Q88" s="29"/>
      <c r="R88" s="29"/>
      <c r="S88" s="29"/>
      <c r="T88" s="10">
        <v>11389.73</v>
      </c>
    </row>
    <row r="89" spans="1:20" ht="15" customHeight="1" x14ac:dyDescent="0.25">
      <c r="A89" s="5">
        <f t="shared" si="8"/>
        <v>73</v>
      </c>
      <c r="B89" s="23">
        <f t="shared" si="8"/>
        <v>12</v>
      </c>
      <c r="C89" s="14" t="s">
        <v>104</v>
      </c>
      <c r="D89" s="3" t="s">
        <v>447</v>
      </c>
      <c r="E89" s="27">
        <v>4205296.74</v>
      </c>
      <c r="F89" s="29"/>
      <c r="G89" s="29">
        <v>1830914.5100000002</v>
      </c>
      <c r="H89" s="29"/>
      <c r="I89" s="29">
        <v>2317120.92</v>
      </c>
      <c r="J89" s="29"/>
      <c r="K89" s="29"/>
      <c r="L89" s="29"/>
      <c r="M89" s="29"/>
      <c r="N89" s="29"/>
      <c r="O89" s="29"/>
      <c r="P89" s="11"/>
      <c r="Q89" s="29"/>
      <c r="R89" s="29"/>
      <c r="S89" s="29"/>
      <c r="T89" s="10">
        <v>57261.31</v>
      </c>
    </row>
    <row r="90" spans="1:20" ht="15" customHeight="1" x14ac:dyDescent="0.25">
      <c r="A90" s="5">
        <f t="shared" si="8"/>
        <v>74</v>
      </c>
      <c r="B90" s="23">
        <f t="shared" si="8"/>
        <v>13</v>
      </c>
      <c r="C90" s="14" t="s">
        <v>104</v>
      </c>
      <c r="D90" s="3" t="s">
        <v>476</v>
      </c>
      <c r="E90" s="27">
        <v>2187839.4699999997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11">
        <v>2154180.5699999998</v>
      </c>
      <c r="Q90" s="29"/>
      <c r="R90" s="29"/>
      <c r="S90" s="29"/>
      <c r="T90" s="10">
        <v>33658.9</v>
      </c>
    </row>
    <row r="91" spans="1:20" ht="15" customHeight="1" x14ac:dyDescent="0.25">
      <c r="A91" s="5">
        <f t="shared" si="8"/>
        <v>75</v>
      </c>
      <c r="B91" s="23">
        <f t="shared" si="8"/>
        <v>14</v>
      </c>
      <c r="C91" s="14" t="s">
        <v>104</v>
      </c>
      <c r="D91" s="3" t="s">
        <v>478</v>
      </c>
      <c r="E91" s="27">
        <v>1122819.42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11"/>
      <c r="Q91" s="29">
        <v>1107574</v>
      </c>
      <c r="R91" s="29"/>
      <c r="S91" s="29"/>
      <c r="T91" s="10">
        <v>15245.42</v>
      </c>
    </row>
    <row r="92" spans="1:20" ht="15" customHeight="1" x14ac:dyDescent="0.25">
      <c r="A92" s="5">
        <f t="shared" si="8"/>
        <v>76</v>
      </c>
      <c r="B92" s="23">
        <f t="shared" si="8"/>
        <v>15</v>
      </c>
      <c r="C92" s="14" t="s">
        <v>104</v>
      </c>
      <c r="D92" s="3" t="s">
        <v>479</v>
      </c>
      <c r="E92" s="27">
        <v>4705774.24</v>
      </c>
      <c r="F92" s="29"/>
      <c r="G92" s="29"/>
      <c r="H92" s="29">
        <v>742034.28</v>
      </c>
      <c r="I92" s="29"/>
      <c r="J92" s="29"/>
      <c r="K92" s="29"/>
      <c r="L92" s="29"/>
      <c r="M92" s="29"/>
      <c r="N92" s="29">
        <v>574851.31000000006</v>
      </c>
      <c r="O92" s="29"/>
      <c r="P92" s="11">
        <v>2245327.2400000002</v>
      </c>
      <c r="Q92" s="29">
        <v>1070461.73</v>
      </c>
      <c r="R92" s="29"/>
      <c r="S92" s="29"/>
      <c r="T92" s="10">
        <v>73099.679999999993</v>
      </c>
    </row>
    <row r="93" spans="1:20" ht="15" customHeight="1" x14ac:dyDescent="0.25">
      <c r="A93" s="5">
        <f t="shared" si="8"/>
        <v>77</v>
      </c>
      <c r="B93" s="23">
        <f t="shared" si="8"/>
        <v>16</v>
      </c>
      <c r="C93" s="14" t="s">
        <v>104</v>
      </c>
      <c r="D93" s="3" t="s">
        <v>480</v>
      </c>
      <c r="E93" s="27">
        <v>6211872.25</v>
      </c>
      <c r="F93" s="29"/>
      <c r="G93" s="29">
        <v>980068.84</v>
      </c>
      <c r="H93" s="29">
        <v>465269.63999999996</v>
      </c>
      <c r="I93" s="29">
        <v>1571564.03</v>
      </c>
      <c r="J93" s="29"/>
      <c r="K93" s="29"/>
      <c r="L93" s="29"/>
      <c r="M93" s="29"/>
      <c r="N93" s="29">
        <v>3095616.3</v>
      </c>
      <c r="O93" s="29"/>
      <c r="P93" s="11"/>
      <c r="Q93" s="29"/>
      <c r="R93" s="29"/>
      <c r="S93" s="29"/>
      <c r="T93" s="10">
        <v>99353.44</v>
      </c>
    </row>
    <row r="94" spans="1:20" ht="15" customHeight="1" x14ac:dyDescent="0.25">
      <c r="A94" s="5">
        <f t="shared" si="8"/>
        <v>78</v>
      </c>
      <c r="B94" s="23">
        <f t="shared" si="8"/>
        <v>17</v>
      </c>
      <c r="C94" s="14" t="s">
        <v>104</v>
      </c>
      <c r="D94" s="3" t="s">
        <v>481</v>
      </c>
      <c r="E94" s="27">
        <v>5248474.0100000007</v>
      </c>
      <c r="F94" s="29"/>
      <c r="G94" s="29"/>
      <c r="H94" s="29">
        <v>496258.74</v>
      </c>
      <c r="I94" s="29"/>
      <c r="J94" s="29"/>
      <c r="K94" s="29"/>
      <c r="L94" s="29"/>
      <c r="M94" s="29"/>
      <c r="N94" s="29">
        <v>2974720.9800000004</v>
      </c>
      <c r="O94" s="29"/>
      <c r="P94" s="11"/>
      <c r="Q94" s="29">
        <v>1699440.08</v>
      </c>
      <c r="R94" s="29"/>
      <c r="S94" s="29"/>
      <c r="T94" s="10">
        <v>78054.210000000006</v>
      </c>
    </row>
    <row r="95" spans="1:20" ht="15" customHeight="1" x14ac:dyDescent="0.25">
      <c r="A95" s="5">
        <f t="shared" ref="A95:B110" si="9">A94+1</f>
        <v>79</v>
      </c>
      <c r="B95" s="23">
        <f t="shared" si="9"/>
        <v>18</v>
      </c>
      <c r="C95" s="14" t="s">
        <v>104</v>
      </c>
      <c r="D95" s="3" t="s">
        <v>482</v>
      </c>
      <c r="E95" s="27">
        <v>1917756.65</v>
      </c>
      <c r="F95" s="29"/>
      <c r="G95" s="29">
        <v>562667.65</v>
      </c>
      <c r="H95" s="29">
        <v>542344.75</v>
      </c>
      <c r="I95" s="29">
        <v>774733.7</v>
      </c>
      <c r="J95" s="29"/>
      <c r="K95" s="29"/>
      <c r="L95" s="29"/>
      <c r="M95" s="29"/>
      <c r="N95" s="29"/>
      <c r="O95" s="29"/>
      <c r="P95" s="11"/>
      <c r="Q95" s="29"/>
      <c r="R95" s="29"/>
      <c r="S95" s="29"/>
      <c r="T95" s="10">
        <v>38010.550000000003</v>
      </c>
    </row>
    <row r="96" spans="1:20" ht="15" customHeight="1" x14ac:dyDescent="0.25">
      <c r="A96" s="5">
        <f t="shared" si="9"/>
        <v>80</v>
      </c>
      <c r="B96" s="23">
        <f t="shared" si="9"/>
        <v>19</v>
      </c>
      <c r="C96" s="14" t="s">
        <v>104</v>
      </c>
      <c r="D96" s="3" t="s">
        <v>486</v>
      </c>
      <c r="E96" s="27">
        <v>1362419.27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11"/>
      <c r="Q96" s="29">
        <v>1346047.9</v>
      </c>
      <c r="R96" s="29"/>
      <c r="S96" s="29"/>
      <c r="T96" s="10">
        <v>16371.37</v>
      </c>
    </row>
    <row r="97" spans="1:20" ht="15" customHeight="1" x14ac:dyDescent="0.25">
      <c r="A97" s="5">
        <f t="shared" si="9"/>
        <v>81</v>
      </c>
      <c r="B97" s="23">
        <f t="shared" si="9"/>
        <v>20</v>
      </c>
      <c r="C97" s="14" t="s">
        <v>104</v>
      </c>
      <c r="D97" s="3" t="s">
        <v>487</v>
      </c>
      <c r="E97" s="27">
        <v>7057604.46</v>
      </c>
      <c r="F97" s="29"/>
      <c r="G97" s="29"/>
      <c r="H97" s="29"/>
      <c r="I97" s="29"/>
      <c r="J97" s="29"/>
      <c r="K97" s="29"/>
      <c r="L97" s="29"/>
      <c r="M97" s="29"/>
      <c r="N97" s="29">
        <v>4353293.17</v>
      </c>
      <c r="O97" s="29"/>
      <c r="P97" s="11"/>
      <c r="Q97" s="29">
        <v>2606793.17</v>
      </c>
      <c r="R97" s="29"/>
      <c r="S97" s="29"/>
      <c r="T97" s="10">
        <v>97518.12</v>
      </c>
    </row>
    <row r="98" spans="1:20" ht="15" customHeight="1" x14ac:dyDescent="0.25">
      <c r="A98" s="5">
        <f t="shared" si="9"/>
        <v>82</v>
      </c>
      <c r="B98" s="23">
        <f t="shared" si="9"/>
        <v>21</v>
      </c>
      <c r="C98" s="14" t="s">
        <v>104</v>
      </c>
      <c r="D98" s="3" t="s">
        <v>497</v>
      </c>
      <c r="E98" s="27">
        <v>2409277.5500000003</v>
      </c>
      <c r="F98" s="29"/>
      <c r="G98" s="29">
        <v>1868923.33</v>
      </c>
      <c r="H98" s="29"/>
      <c r="I98" s="29">
        <v>479479.18</v>
      </c>
      <c r="J98" s="29"/>
      <c r="K98" s="29"/>
      <c r="L98" s="29"/>
      <c r="M98" s="29"/>
      <c r="N98" s="29"/>
      <c r="O98" s="29"/>
      <c r="P98" s="11"/>
      <c r="Q98" s="29"/>
      <c r="R98" s="29"/>
      <c r="S98" s="29"/>
      <c r="T98" s="10">
        <v>60875.040000000001</v>
      </c>
    </row>
    <row r="99" spans="1:20" ht="15" customHeight="1" x14ac:dyDescent="0.25">
      <c r="A99" s="5">
        <f t="shared" si="9"/>
        <v>83</v>
      </c>
      <c r="B99" s="23">
        <f t="shared" si="9"/>
        <v>22</v>
      </c>
      <c r="C99" s="14" t="s">
        <v>104</v>
      </c>
      <c r="D99" s="3" t="s">
        <v>498</v>
      </c>
      <c r="E99" s="27">
        <v>1831934.3</v>
      </c>
      <c r="F99" s="29"/>
      <c r="G99" s="29">
        <v>1804582.6</v>
      </c>
      <c r="H99" s="29"/>
      <c r="I99" s="29"/>
      <c r="J99" s="29"/>
      <c r="K99" s="29"/>
      <c r="L99" s="29"/>
      <c r="M99" s="29"/>
      <c r="N99" s="29"/>
      <c r="O99" s="29"/>
      <c r="P99" s="11"/>
      <c r="Q99" s="29"/>
      <c r="R99" s="29"/>
      <c r="S99" s="29"/>
      <c r="T99" s="10">
        <v>27351.7</v>
      </c>
    </row>
    <row r="100" spans="1:20" ht="15" customHeight="1" x14ac:dyDescent="0.25">
      <c r="A100" s="5">
        <f t="shared" si="9"/>
        <v>84</v>
      </c>
      <c r="B100" s="23">
        <f t="shared" si="9"/>
        <v>23</v>
      </c>
      <c r="C100" s="14" t="s">
        <v>104</v>
      </c>
      <c r="D100" s="3" t="s">
        <v>503</v>
      </c>
      <c r="E100" s="27">
        <v>4554579.28</v>
      </c>
      <c r="F100" s="29"/>
      <c r="G100" s="29"/>
      <c r="H100" s="29">
        <v>967099.95</v>
      </c>
      <c r="I100" s="29"/>
      <c r="J100" s="29"/>
      <c r="K100" s="29"/>
      <c r="L100" s="29"/>
      <c r="M100" s="29"/>
      <c r="N100" s="29">
        <v>3525877.08</v>
      </c>
      <c r="O100" s="29"/>
      <c r="P100" s="11"/>
      <c r="Q100" s="29"/>
      <c r="R100" s="29"/>
      <c r="S100" s="29"/>
      <c r="T100" s="10">
        <v>61602.25</v>
      </c>
    </row>
    <row r="101" spans="1:20" ht="15" customHeight="1" x14ac:dyDescent="0.25">
      <c r="A101" s="5">
        <f t="shared" si="9"/>
        <v>85</v>
      </c>
      <c r="B101" s="23">
        <f t="shared" si="9"/>
        <v>24</v>
      </c>
      <c r="C101" s="14" t="s">
        <v>104</v>
      </c>
      <c r="D101" s="3" t="s">
        <v>505</v>
      </c>
      <c r="E101" s="27">
        <v>1882356.9499999997</v>
      </c>
      <c r="F101" s="29"/>
      <c r="G101" s="29">
        <v>1674361.1399999997</v>
      </c>
      <c r="H101" s="29"/>
      <c r="I101" s="29"/>
      <c r="J101" s="29"/>
      <c r="K101" s="29"/>
      <c r="L101" s="29"/>
      <c r="M101" s="29"/>
      <c r="N101" s="29"/>
      <c r="O101" s="29"/>
      <c r="P101" s="11"/>
      <c r="Q101" s="29"/>
      <c r="R101" s="29">
        <v>178343.57</v>
      </c>
      <c r="S101" s="29"/>
      <c r="T101" s="10">
        <v>29652.240000000002</v>
      </c>
    </row>
    <row r="102" spans="1:20" ht="15" customHeight="1" x14ac:dyDescent="0.25">
      <c r="A102" s="5">
        <f t="shared" si="9"/>
        <v>86</v>
      </c>
      <c r="B102" s="23">
        <f t="shared" si="9"/>
        <v>25</v>
      </c>
      <c r="C102" s="14" t="s">
        <v>104</v>
      </c>
      <c r="D102" s="3" t="s">
        <v>509</v>
      </c>
      <c r="E102" s="27">
        <v>4796660.8900000006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11">
        <v>4729770.6100000003</v>
      </c>
      <c r="Q102" s="29"/>
      <c r="R102" s="29"/>
      <c r="S102" s="29"/>
      <c r="T102" s="10">
        <v>66890.28</v>
      </c>
    </row>
    <row r="103" spans="1:20" ht="15" customHeight="1" x14ac:dyDescent="0.25">
      <c r="A103" s="5">
        <f t="shared" si="9"/>
        <v>87</v>
      </c>
      <c r="B103" s="23">
        <f t="shared" si="9"/>
        <v>26</v>
      </c>
      <c r="C103" s="14" t="s">
        <v>104</v>
      </c>
      <c r="D103" s="3" t="s">
        <v>510</v>
      </c>
      <c r="E103" s="27">
        <v>5116977.6800000006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11">
        <v>5034340.1900000004</v>
      </c>
      <c r="Q103" s="29"/>
      <c r="R103" s="29"/>
      <c r="S103" s="29"/>
      <c r="T103" s="10">
        <v>82637.490000000005</v>
      </c>
    </row>
    <row r="104" spans="1:20" ht="15" customHeight="1" x14ac:dyDescent="0.25">
      <c r="A104" s="5">
        <f t="shared" si="9"/>
        <v>88</v>
      </c>
      <c r="B104" s="23">
        <f t="shared" si="9"/>
        <v>27</v>
      </c>
      <c r="C104" s="14" t="s">
        <v>104</v>
      </c>
      <c r="D104" s="3" t="s">
        <v>512</v>
      </c>
      <c r="E104" s="27">
        <v>6285308.0600000005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11">
        <v>6201426.9100000001</v>
      </c>
      <c r="Q104" s="29"/>
      <c r="R104" s="29"/>
      <c r="S104" s="29"/>
      <c r="T104" s="10">
        <v>83881.149999999994</v>
      </c>
    </row>
    <row r="105" spans="1:20" ht="15" customHeight="1" x14ac:dyDescent="0.25">
      <c r="A105" s="5">
        <f t="shared" si="9"/>
        <v>89</v>
      </c>
      <c r="B105" s="23">
        <f t="shared" si="9"/>
        <v>28</v>
      </c>
      <c r="C105" s="14" t="s">
        <v>104</v>
      </c>
      <c r="D105" s="3" t="s">
        <v>513</v>
      </c>
      <c r="E105" s="27">
        <v>1147475.1700000002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11"/>
      <c r="Q105" s="29">
        <v>1132332.56</v>
      </c>
      <c r="R105" s="29"/>
      <c r="S105" s="29"/>
      <c r="T105" s="10">
        <v>15142.61</v>
      </c>
    </row>
    <row r="106" spans="1:20" ht="15" customHeight="1" x14ac:dyDescent="0.25">
      <c r="A106" s="5">
        <f t="shared" si="9"/>
        <v>90</v>
      </c>
      <c r="B106" s="23">
        <f t="shared" si="9"/>
        <v>29</v>
      </c>
      <c r="C106" s="14" t="s">
        <v>104</v>
      </c>
      <c r="D106" s="3" t="s">
        <v>514</v>
      </c>
      <c r="E106" s="27">
        <v>2668557.4000000004</v>
      </c>
      <c r="F106" s="29"/>
      <c r="G106" s="29"/>
      <c r="H106" s="29"/>
      <c r="I106" s="29"/>
      <c r="J106" s="29"/>
      <c r="K106" s="29"/>
      <c r="L106" s="29"/>
      <c r="M106" s="29"/>
      <c r="N106" s="29">
        <v>2637882.4300000002</v>
      </c>
      <c r="O106" s="29"/>
      <c r="P106" s="11"/>
      <c r="Q106" s="29"/>
      <c r="R106" s="29"/>
      <c r="S106" s="29"/>
      <c r="T106" s="10">
        <v>30674.97</v>
      </c>
    </row>
    <row r="107" spans="1:20" ht="15" customHeight="1" x14ac:dyDescent="0.25">
      <c r="A107" s="5">
        <f t="shared" si="9"/>
        <v>91</v>
      </c>
      <c r="B107" s="23">
        <f t="shared" si="9"/>
        <v>30</v>
      </c>
      <c r="C107" s="14" t="s">
        <v>104</v>
      </c>
      <c r="D107" s="3" t="s">
        <v>515</v>
      </c>
      <c r="E107" s="27">
        <v>5944243.1900000004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11">
        <v>5872388.9900000002</v>
      </c>
      <c r="Q107" s="29"/>
      <c r="R107" s="29"/>
      <c r="S107" s="29"/>
      <c r="T107" s="10">
        <v>71854.2</v>
      </c>
    </row>
    <row r="108" spans="1:20" ht="15" customHeight="1" x14ac:dyDescent="0.25">
      <c r="A108" s="5">
        <f t="shared" si="9"/>
        <v>92</v>
      </c>
      <c r="B108" s="23">
        <f t="shared" si="9"/>
        <v>31</v>
      </c>
      <c r="C108" s="14" t="s">
        <v>104</v>
      </c>
      <c r="D108" s="3" t="s">
        <v>527</v>
      </c>
      <c r="E108" s="27">
        <v>4221343.8499999996</v>
      </c>
      <c r="F108" s="29"/>
      <c r="G108" s="29"/>
      <c r="H108" s="29"/>
      <c r="I108" s="29"/>
      <c r="J108" s="29"/>
      <c r="K108" s="29"/>
      <c r="L108" s="29"/>
      <c r="M108" s="29"/>
      <c r="N108" s="29">
        <v>2904187.67</v>
      </c>
      <c r="O108" s="29"/>
      <c r="P108" s="11"/>
      <c r="Q108" s="29">
        <v>1258869.3400000001</v>
      </c>
      <c r="R108" s="29"/>
      <c r="S108" s="29"/>
      <c r="T108" s="10">
        <v>58286.84</v>
      </c>
    </row>
    <row r="109" spans="1:20" ht="15" customHeight="1" x14ac:dyDescent="0.25">
      <c r="A109" s="5">
        <f t="shared" si="9"/>
        <v>93</v>
      </c>
      <c r="B109" s="23">
        <f t="shared" si="9"/>
        <v>32</v>
      </c>
      <c r="C109" s="14" t="s">
        <v>104</v>
      </c>
      <c r="D109" s="3" t="s">
        <v>531</v>
      </c>
      <c r="E109" s="27">
        <v>7489690.1399999997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11">
        <v>5207227.17</v>
      </c>
      <c r="Q109" s="29">
        <v>2164829.9500000002</v>
      </c>
      <c r="R109" s="29"/>
      <c r="S109" s="29"/>
      <c r="T109" s="10">
        <v>117633.01999999999</v>
      </c>
    </row>
    <row r="110" spans="1:20" ht="15" customHeight="1" x14ac:dyDescent="0.25">
      <c r="A110" s="5">
        <f t="shared" si="9"/>
        <v>94</v>
      </c>
      <c r="B110" s="23">
        <f t="shared" si="9"/>
        <v>33</v>
      </c>
      <c r="C110" s="14" t="s">
        <v>104</v>
      </c>
      <c r="D110" s="3" t="s">
        <v>532</v>
      </c>
      <c r="E110" s="27">
        <v>2884903.67</v>
      </c>
      <c r="F110" s="29"/>
      <c r="G110" s="29"/>
      <c r="H110" s="29"/>
      <c r="I110" s="29"/>
      <c r="J110" s="29"/>
      <c r="K110" s="29"/>
      <c r="L110" s="29"/>
      <c r="M110" s="29"/>
      <c r="N110" s="29">
        <v>2846460.67</v>
      </c>
      <c r="O110" s="29"/>
      <c r="P110" s="11"/>
      <c r="Q110" s="29"/>
      <c r="R110" s="29"/>
      <c r="S110" s="29"/>
      <c r="T110" s="10">
        <v>38443</v>
      </c>
    </row>
    <row r="111" spans="1:20" ht="15" customHeight="1" x14ac:dyDescent="0.25">
      <c r="A111" s="5">
        <f t="shared" ref="A111:B126" si="10">A110+1</f>
        <v>95</v>
      </c>
      <c r="B111" s="23">
        <f t="shared" si="10"/>
        <v>34</v>
      </c>
      <c r="C111" s="14" t="s">
        <v>104</v>
      </c>
      <c r="D111" s="3" t="s">
        <v>545</v>
      </c>
      <c r="E111" s="27">
        <v>2771627.5500000003</v>
      </c>
      <c r="F111" s="29"/>
      <c r="G111" s="29">
        <v>2228698.69</v>
      </c>
      <c r="H111" s="29">
        <v>473272.87</v>
      </c>
      <c r="I111" s="29"/>
      <c r="J111" s="29"/>
      <c r="K111" s="29"/>
      <c r="L111" s="29"/>
      <c r="M111" s="29"/>
      <c r="N111" s="29"/>
      <c r="O111" s="29"/>
      <c r="P111" s="11"/>
      <c r="Q111" s="29"/>
      <c r="R111" s="29"/>
      <c r="S111" s="29"/>
      <c r="T111" s="10">
        <v>69655.990000000005</v>
      </c>
    </row>
    <row r="112" spans="1:20" ht="15" customHeight="1" x14ac:dyDescent="0.25">
      <c r="A112" s="5">
        <f t="shared" si="10"/>
        <v>96</v>
      </c>
      <c r="B112" s="23">
        <f t="shared" si="10"/>
        <v>35</v>
      </c>
      <c r="C112" s="14" t="s">
        <v>104</v>
      </c>
      <c r="D112" s="3" t="s">
        <v>547</v>
      </c>
      <c r="E112" s="27">
        <v>1522366.0100000002</v>
      </c>
      <c r="F112" s="29"/>
      <c r="G112" s="29"/>
      <c r="H112" s="29"/>
      <c r="I112" s="29"/>
      <c r="J112" s="29"/>
      <c r="K112" s="29"/>
      <c r="L112" s="29"/>
      <c r="M112" s="29"/>
      <c r="N112" s="29">
        <v>636864.06000000006</v>
      </c>
      <c r="O112" s="29"/>
      <c r="P112" s="11"/>
      <c r="Q112" s="29">
        <v>863884.83</v>
      </c>
      <c r="R112" s="29"/>
      <c r="S112" s="29"/>
      <c r="T112" s="10">
        <v>21617.120000000003</v>
      </c>
    </row>
    <row r="113" spans="1:20" ht="15" customHeight="1" x14ac:dyDescent="0.25">
      <c r="A113" s="5">
        <f t="shared" si="10"/>
        <v>97</v>
      </c>
      <c r="B113" s="23">
        <f t="shared" si="10"/>
        <v>36</v>
      </c>
      <c r="C113" s="14" t="s">
        <v>104</v>
      </c>
      <c r="D113" s="3" t="s">
        <v>548</v>
      </c>
      <c r="E113" s="27">
        <v>2302855.58</v>
      </c>
      <c r="F113" s="29"/>
      <c r="G113" s="29"/>
      <c r="H113" s="29"/>
      <c r="I113" s="29"/>
      <c r="J113" s="29"/>
      <c r="K113" s="29"/>
      <c r="L113" s="29"/>
      <c r="M113" s="29"/>
      <c r="N113" s="29">
        <v>1042813.67</v>
      </c>
      <c r="O113" s="29"/>
      <c r="P113" s="11"/>
      <c r="Q113" s="29">
        <v>1229657.53</v>
      </c>
      <c r="R113" s="29"/>
      <c r="S113" s="29"/>
      <c r="T113" s="10">
        <v>30384.379999999997</v>
      </c>
    </row>
    <row r="114" spans="1:20" ht="15" customHeight="1" x14ac:dyDescent="0.25">
      <c r="A114" s="5">
        <f t="shared" si="10"/>
        <v>98</v>
      </c>
      <c r="B114" s="23">
        <f t="shared" si="10"/>
        <v>37</v>
      </c>
      <c r="C114" s="14" t="s">
        <v>104</v>
      </c>
      <c r="D114" s="3" t="s">
        <v>550</v>
      </c>
      <c r="E114" s="27">
        <v>8140314.1700000009</v>
      </c>
      <c r="F114" s="29"/>
      <c r="G114" s="29">
        <v>2923653.04</v>
      </c>
      <c r="H114" s="29"/>
      <c r="I114" s="29">
        <v>895580.82</v>
      </c>
      <c r="J114" s="29"/>
      <c r="K114" s="29"/>
      <c r="L114" s="29"/>
      <c r="M114" s="29"/>
      <c r="N114" s="29">
        <v>4204351.87</v>
      </c>
      <c r="O114" s="29"/>
      <c r="P114" s="11"/>
      <c r="Q114" s="29"/>
      <c r="R114" s="29"/>
      <c r="S114" s="29"/>
      <c r="T114" s="10">
        <v>116728.44</v>
      </c>
    </row>
    <row r="115" spans="1:20" ht="15" customHeight="1" x14ac:dyDescent="0.25">
      <c r="A115" s="5">
        <f t="shared" si="10"/>
        <v>99</v>
      </c>
      <c r="B115" s="23">
        <f t="shared" si="10"/>
        <v>38</v>
      </c>
      <c r="C115" s="14" t="s">
        <v>104</v>
      </c>
      <c r="D115" s="3" t="s">
        <v>551</v>
      </c>
      <c r="E115" s="27">
        <v>8242576.6299999999</v>
      </c>
      <c r="F115" s="29"/>
      <c r="G115" s="29"/>
      <c r="H115" s="29">
        <v>806129.91</v>
      </c>
      <c r="I115" s="29"/>
      <c r="J115" s="29"/>
      <c r="K115" s="29"/>
      <c r="L115" s="29"/>
      <c r="M115" s="29"/>
      <c r="N115" s="29">
        <v>4560573.51</v>
      </c>
      <c r="O115" s="29"/>
      <c r="P115" s="11"/>
      <c r="Q115" s="29">
        <v>2768242.37</v>
      </c>
      <c r="R115" s="29"/>
      <c r="S115" s="29"/>
      <c r="T115" s="10">
        <v>107630.84</v>
      </c>
    </row>
    <row r="116" spans="1:20" ht="15" customHeight="1" x14ac:dyDescent="0.25">
      <c r="A116" s="5">
        <f t="shared" si="10"/>
        <v>100</v>
      </c>
      <c r="B116" s="23">
        <f t="shared" si="10"/>
        <v>39</v>
      </c>
      <c r="C116" s="14" t="s">
        <v>104</v>
      </c>
      <c r="D116" s="3" t="s">
        <v>552</v>
      </c>
      <c r="E116" s="27">
        <v>4905896.13</v>
      </c>
      <c r="F116" s="29"/>
      <c r="G116" s="29"/>
      <c r="H116" s="29">
        <v>621188.98</v>
      </c>
      <c r="I116" s="29"/>
      <c r="J116" s="29"/>
      <c r="K116" s="29"/>
      <c r="L116" s="29"/>
      <c r="M116" s="29"/>
      <c r="N116" s="29">
        <v>2802193</v>
      </c>
      <c r="O116" s="29"/>
      <c r="P116" s="11"/>
      <c r="Q116" s="29">
        <v>1420593.98</v>
      </c>
      <c r="R116" s="29"/>
      <c r="S116" s="29"/>
      <c r="T116" s="10">
        <v>61920.17</v>
      </c>
    </row>
    <row r="117" spans="1:20" ht="15" customHeight="1" x14ac:dyDescent="0.25">
      <c r="A117" s="5">
        <f t="shared" si="10"/>
        <v>101</v>
      </c>
      <c r="B117" s="23">
        <f t="shared" si="10"/>
        <v>40</v>
      </c>
      <c r="C117" s="14" t="s">
        <v>104</v>
      </c>
      <c r="D117" s="3" t="s">
        <v>553</v>
      </c>
      <c r="E117" s="27">
        <v>2253059.0099999998</v>
      </c>
      <c r="F117" s="29"/>
      <c r="G117" s="29"/>
      <c r="H117" s="29"/>
      <c r="I117" s="29"/>
      <c r="J117" s="29"/>
      <c r="K117" s="29"/>
      <c r="L117" s="29"/>
      <c r="M117" s="29"/>
      <c r="N117" s="29">
        <v>895793.24</v>
      </c>
      <c r="O117" s="29"/>
      <c r="P117" s="11"/>
      <c r="Q117" s="29">
        <v>1328436.2</v>
      </c>
      <c r="R117" s="29"/>
      <c r="S117" s="29"/>
      <c r="T117" s="10">
        <v>28829.57</v>
      </c>
    </row>
    <row r="118" spans="1:20" ht="15" customHeight="1" x14ac:dyDescent="0.25">
      <c r="A118" s="5">
        <f t="shared" si="10"/>
        <v>102</v>
      </c>
      <c r="B118" s="23">
        <f t="shared" si="10"/>
        <v>41</v>
      </c>
      <c r="C118" s="14" t="s">
        <v>599</v>
      </c>
      <c r="D118" s="3" t="s">
        <v>603</v>
      </c>
      <c r="E118" s="27">
        <v>1216292.75</v>
      </c>
      <c r="F118" s="29"/>
      <c r="G118" s="29"/>
      <c r="H118" s="29">
        <v>1216292.75</v>
      </c>
      <c r="I118" s="29"/>
      <c r="J118" s="29"/>
      <c r="K118" s="29"/>
      <c r="L118" s="29"/>
      <c r="M118" s="29"/>
      <c r="N118" s="29"/>
      <c r="O118" s="29"/>
      <c r="P118" s="11"/>
      <c r="Q118" s="29"/>
      <c r="R118" s="29"/>
      <c r="S118" s="29"/>
      <c r="T118" s="10">
        <v>0</v>
      </c>
    </row>
    <row r="119" spans="1:20" ht="15" customHeight="1" x14ac:dyDescent="0.25">
      <c r="A119" s="5">
        <f t="shared" si="10"/>
        <v>103</v>
      </c>
      <c r="B119" s="23">
        <f t="shared" si="10"/>
        <v>42</v>
      </c>
      <c r="C119" s="14" t="s">
        <v>599</v>
      </c>
      <c r="D119" s="3" t="s">
        <v>606</v>
      </c>
      <c r="E119" s="27">
        <v>904939.2699999999</v>
      </c>
      <c r="F119" s="29"/>
      <c r="G119" s="29"/>
      <c r="H119" s="29">
        <v>895705.2</v>
      </c>
      <c r="I119" s="29"/>
      <c r="J119" s="29"/>
      <c r="K119" s="29"/>
      <c r="L119" s="29"/>
      <c r="M119" s="29"/>
      <c r="N119" s="29"/>
      <c r="O119" s="29"/>
      <c r="P119" s="11"/>
      <c r="Q119" s="29"/>
      <c r="R119" s="29"/>
      <c r="S119" s="29"/>
      <c r="T119" s="10">
        <v>9234.07</v>
      </c>
    </row>
    <row r="120" spans="1:20" ht="15" customHeight="1" x14ac:dyDescent="0.25">
      <c r="A120" s="5">
        <f t="shared" si="10"/>
        <v>104</v>
      </c>
      <c r="B120" s="23">
        <f t="shared" si="10"/>
        <v>43</v>
      </c>
      <c r="C120" s="14" t="s">
        <v>599</v>
      </c>
      <c r="D120" s="3" t="s">
        <v>607</v>
      </c>
      <c r="E120" s="27">
        <v>856903.95000000007</v>
      </c>
      <c r="F120" s="29"/>
      <c r="G120" s="29"/>
      <c r="H120" s="29">
        <v>847689.93</v>
      </c>
      <c r="I120" s="29"/>
      <c r="J120" s="29"/>
      <c r="K120" s="29"/>
      <c r="L120" s="29"/>
      <c r="M120" s="29"/>
      <c r="N120" s="29"/>
      <c r="O120" s="29"/>
      <c r="P120" s="11"/>
      <c r="Q120" s="29"/>
      <c r="R120" s="29"/>
      <c r="S120" s="29"/>
      <c r="T120" s="10">
        <v>9214.02</v>
      </c>
    </row>
    <row r="121" spans="1:20" ht="15" customHeight="1" x14ac:dyDescent="0.25">
      <c r="A121" s="5">
        <f t="shared" si="10"/>
        <v>105</v>
      </c>
      <c r="B121" s="23">
        <f t="shared" si="10"/>
        <v>44</v>
      </c>
      <c r="C121" s="14" t="s">
        <v>599</v>
      </c>
      <c r="D121" s="3" t="s">
        <v>609</v>
      </c>
      <c r="E121" s="27">
        <v>1659637.9100000001</v>
      </c>
      <c r="F121" s="29"/>
      <c r="G121" s="29"/>
      <c r="H121" s="29">
        <v>1643205.85</v>
      </c>
      <c r="I121" s="29"/>
      <c r="J121" s="29"/>
      <c r="K121" s="29"/>
      <c r="L121" s="29"/>
      <c r="M121" s="29"/>
      <c r="N121" s="29"/>
      <c r="O121" s="29"/>
      <c r="P121" s="11"/>
      <c r="Q121" s="29"/>
      <c r="R121" s="29"/>
      <c r="S121" s="29"/>
      <c r="T121" s="10">
        <v>16432.060000000001</v>
      </c>
    </row>
    <row r="122" spans="1:20" ht="15" customHeight="1" x14ac:dyDescent="0.25">
      <c r="A122" s="5">
        <f t="shared" si="10"/>
        <v>106</v>
      </c>
      <c r="B122" s="23">
        <f t="shared" si="10"/>
        <v>45</v>
      </c>
      <c r="C122" s="14" t="s">
        <v>599</v>
      </c>
      <c r="D122" s="3" t="s">
        <v>610</v>
      </c>
      <c r="E122" s="27">
        <v>5009707.8899999997</v>
      </c>
      <c r="F122" s="29"/>
      <c r="G122" s="29"/>
      <c r="H122" s="29"/>
      <c r="I122" s="29">
        <v>531435.63</v>
      </c>
      <c r="J122" s="29"/>
      <c r="K122" s="29"/>
      <c r="L122" s="29"/>
      <c r="M122" s="29"/>
      <c r="N122" s="29">
        <v>4478272.26</v>
      </c>
      <c r="O122" s="29"/>
      <c r="P122" s="11"/>
      <c r="Q122" s="29"/>
      <c r="R122" s="29"/>
      <c r="S122" s="29"/>
      <c r="T122" s="10">
        <v>0</v>
      </c>
    </row>
    <row r="123" spans="1:20" ht="15" customHeight="1" x14ac:dyDescent="0.25">
      <c r="A123" s="5">
        <f t="shared" si="10"/>
        <v>107</v>
      </c>
      <c r="B123" s="23">
        <f t="shared" si="10"/>
        <v>46</v>
      </c>
      <c r="C123" s="14" t="s">
        <v>56</v>
      </c>
      <c r="D123" s="3" t="s">
        <v>624</v>
      </c>
      <c r="E123" s="27">
        <v>4990304.7899999991</v>
      </c>
      <c r="F123" s="29"/>
      <c r="G123" s="29"/>
      <c r="H123" s="29"/>
      <c r="I123" s="29"/>
      <c r="J123" s="29"/>
      <c r="K123" s="29"/>
      <c r="L123" s="29"/>
      <c r="M123" s="29"/>
      <c r="N123" s="29">
        <v>1401060.34</v>
      </c>
      <c r="O123" s="29"/>
      <c r="P123" s="11">
        <v>3379911.46</v>
      </c>
      <c r="Q123" s="29">
        <v>132590.64000000001</v>
      </c>
      <c r="R123" s="29"/>
      <c r="S123" s="29"/>
      <c r="T123" s="10">
        <v>76742.350000000006</v>
      </c>
    </row>
    <row r="124" spans="1:20" ht="15" customHeight="1" x14ac:dyDescent="0.25">
      <c r="A124" s="5">
        <f t="shared" si="10"/>
        <v>108</v>
      </c>
      <c r="B124" s="23">
        <f t="shared" si="10"/>
        <v>47</v>
      </c>
      <c r="C124" s="14" t="s">
        <v>56</v>
      </c>
      <c r="D124" s="3" t="s">
        <v>230</v>
      </c>
      <c r="E124" s="27">
        <v>3991516.06</v>
      </c>
      <c r="F124" s="29"/>
      <c r="G124" s="29"/>
      <c r="H124" s="29">
        <v>146841.51</v>
      </c>
      <c r="I124" s="29"/>
      <c r="J124" s="29"/>
      <c r="K124" s="29"/>
      <c r="L124" s="29"/>
      <c r="M124" s="29"/>
      <c r="N124" s="29">
        <v>289753.42</v>
      </c>
      <c r="O124" s="29"/>
      <c r="P124" s="11">
        <v>3354438.83</v>
      </c>
      <c r="Q124" s="29">
        <v>148728.04</v>
      </c>
      <c r="R124" s="29"/>
      <c r="S124" s="29"/>
      <c r="T124" s="10">
        <v>51754.26</v>
      </c>
    </row>
    <row r="125" spans="1:20" ht="15" customHeight="1" x14ac:dyDescent="0.25">
      <c r="A125" s="5">
        <f t="shared" si="10"/>
        <v>109</v>
      </c>
      <c r="B125" s="23">
        <f t="shared" si="10"/>
        <v>48</v>
      </c>
      <c r="C125" s="14" t="s">
        <v>56</v>
      </c>
      <c r="D125" s="3" t="s">
        <v>625</v>
      </c>
      <c r="E125" s="27">
        <v>4893035.9400000004</v>
      </c>
      <c r="F125" s="29"/>
      <c r="G125" s="29"/>
      <c r="H125" s="29"/>
      <c r="I125" s="29">
        <v>65712.06</v>
      </c>
      <c r="J125" s="29"/>
      <c r="K125" s="29"/>
      <c r="L125" s="29"/>
      <c r="M125" s="29"/>
      <c r="N125" s="29">
        <v>1319976.3999999999</v>
      </c>
      <c r="O125" s="29"/>
      <c r="P125" s="11">
        <v>3340412.68</v>
      </c>
      <c r="Q125" s="29">
        <v>103494.3</v>
      </c>
      <c r="R125" s="29"/>
      <c r="S125" s="29"/>
      <c r="T125" s="10">
        <v>63440.5</v>
      </c>
    </row>
    <row r="126" spans="1:20" ht="15" customHeight="1" x14ac:dyDescent="0.25">
      <c r="A126" s="5">
        <f t="shared" si="10"/>
        <v>110</v>
      </c>
      <c r="B126" s="23">
        <f t="shared" si="10"/>
        <v>49</v>
      </c>
      <c r="C126" s="14" t="s">
        <v>56</v>
      </c>
      <c r="D126" s="3" t="s">
        <v>626</v>
      </c>
      <c r="E126" s="27">
        <v>5875365.2999999998</v>
      </c>
      <c r="F126" s="29">
        <v>381336.25</v>
      </c>
      <c r="G126" s="29">
        <v>366381.51</v>
      </c>
      <c r="H126" s="29"/>
      <c r="I126" s="29">
        <v>230302.57</v>
      </c>
      <c r="J126" s="29"/>
      <c r="K126" s="29"/>
      <c r="L126" s="29"/>
      <c r="M126" s="29"/>
      <c r="N126" s="29">
        <v>1148746.27</v>
      </c>
      <c r="O126" s="29"/>
      <c r="P126" s="11">
        <v>3538340.19</v>
      </c>
      <c r="Q126" s="29">
        <v>120182.99</v>
      </c>
      <c r="R126" s="29"/>
      <c r="S126" s="29"/>
      <c r="T126" s="10">
        <v>90075.520000000004</v>
      </c>
    </row>
    <row r="127" spans="1:20" ht="15" customHeight="1" x14ac:dyDescent="0.25">
      <c r="A127" s="5">
        <f t="shared" ref="A127:B142" si="11">A126+1</f>
        <v>111</v>
      </c>
      <c r="B127" s="23">
        <f t="shared" si="11"/>
        <v>50</v>
      </c>
      <c r="C127" s="14" t="s">
        <v>56</v>
      </c>
      <c r="D127" s="3" t="s">
        <v>627</v>
      </c>
      <c r="E127" s="27">
        <v>6419485.5300000003</v>
      </c>
      <c r="F127" s="29">
        <v>655836.46</v>
      </c>
      <c r="G127" s="29">
        <v>400108.85</v>
      </c>
      <c r="H127" s="29"/>
      <c r="I127" s="29">
        <v>206346.62</v>
      </c>
      <c r="J127" s="29"/>
      <c r="K127" s="29"/>
      <c r="L127" s="29"/>
      <c r="M127" s="29"/>
      <c r="N127" s="29">
        <v>1408179.06</v>
      </c>
      <c r="O127" s="29"/>
      <c r="P127" s="11">
        <v>3535858.1599999997</v>
      </c>
      <c r="Q127" s="29">
        <v>115728.51999999999</v>
      </c>
      <c r="R127" s="29"/>
      <c r="S127" s="29"/>
      <c r="T127" s="10">
        <v>97427.86</v>
      </c>
    </row>
    <row r="128" spans="1:20" ht="15" customHeight="1" x14ac:dyDescent="0.25">
      <c r="A128" s="5">
        <f t="shared" si="11"/>
        <v>112</v>
      </c>
      <c r="B128" s="23">
        <f t="shared" si="11"/>
        <v>51</v>
      </c>
      <c r="C128" s="14" t="s">
        <v>56</v>
      </c>
      <c r="D128" s="3" t="s">
        <v>628</v>
      </c>
      <c r="E128" s="27">
        <v>7000477.2599999988</v>
      </c>
      <c r="F128" s="29"/>
      <c r="G128" s="29"/>
      <c r="H128" s="29">
        <v>150016.46</v>
      </c>
      <c r="I128" s="29">
        <v>76357.740000000005</v>
      </c>
      <c r="J128" s="29"/>
      <c r="K128" s="29"/>
      <c r="L128" s="29"/>
      <c r="M128" s="29"/>
      <c r="N128" s="29">
        <v>2146535.58</v>
      </c>
      <c r="O128" s="29"/>
      <c r="P128" s="11">
        <v>4048194.48</v>
      </c>
      <c r="Q128" s="29">
        <v>84171.09</v>
      </c>
      <c r="R128" s="29">
        <v>411554.64000000007</v>
      </c>
      <c r="S128" s="29"/>
      <c r="T128" s="10">
        <v>83647.27</v>
      </c>
    </row>
    <row r="129" spans="1:20" ht="15" customHeight="1" x14ac:dyDescent="0.25">
      <c r="A129" s="5">
        <f t="shared" si="11"/>
        <v>113</v>
      </c>
      <c r="B129" s="23">
        <f t="shared" si="11"/>
        <v>52</v>
      </c>
      <c r="C129" s="14" t="s">
        <v>270</v>
      </c>
      <c r="D129" s="3" t="s">
        <v>658</v>
      </c>
      <c r="E129" s="27">
        <v>2068469.8900000001</v>
      </c>
      <c r="F129" s="29"/>
      <c r="G129" s="29"/>
      <c r="H129" s="29"/>
      <c r="I129" s="29"/>
      <c r="J129" s="29"/>
      <c r="K129" s="29"/>
      <c r="L129" s="29"/>
      <c r="M129" s="29"/>
      <c r="N129" s="29">
        <v>2048889.8</v>
      </c>
      <c r="O129" s="29"/>
      <c r="P129" s="11"/>
      <c r="Q129" s="29"/>
      <c r="R129" s="29"/>
      <c r="S129" s="29"/>
      <c r="T129" s="10">
        <v>19580.09</v>
      </c>
    </row>
    <row r="130" spans="1:20" ht="15" customHeight="1" x14ac:dyDescent="0.25">
      <c r="A130" s="5">
        <f t="shared" si="11"/>
        <v>114</v>
      </c>
      <c r="B130" s="23">
        <f t="shared" si="11"/>
        <v>53</v>
      </c>
      <c r="C130" s="14" t="s">
        <v>270</v>
      </c>
      <c r="D130" s="3" t="s">
        <v>660</v>
      </c>
      <c r="E130" s="27">
        <v>2099909.2399999998</v>
      </c>
      <c r="F130" s="29"/>
      <c r="G130" s="29"/>
      <c r="H130" s="29"/>
      <c r="I130" s="29"/>
      <c r="J130" s="29"/>
      <c r="K130" s="29"/>
      <c r="L130" s="29"/>
      <c r="M130" s="29"/>
      <c r="N130" s="29">
        <v>2080032.9499999997</v>
      </c>
      <c r="O130" s="29"/>
      <c r="P130" s="11"/>
      <c r="Q130" s="29"/>
      <c r="R130" s="29"/>
      <c r="S130" s="29"/>
      <c r="T130" s="10">
        <v>19876.29</v>
      </c>
    </row>
    <row r="131" spans="1:20" ht="15" customHeight="1" x14ac:dyDescent="0.25">
      <c r="A131" s="5">
        <f t="shared" si="11"/>
        <v>115</v>
      </c>
      <c r="B131" s="23">
        <f t="shared" si="11"/>
        <v>54</v>
      </c>
      <c r="C131" s="14" t="s">
        <v>297</v>
      </c>
      <c r="D131" s="3" t="s">
        <v>672</v>
      </c>
      <c r="E131" s="27">
        <v>9416688.5700000003</v>
      </c>
      <c r="F131" s="29"/>
      <c r="G131" s="29"/>
      <c r="H131" s="29"/>
      <c r="I131" s="29"/>
      <c r="J131" s="29"/>
      <c r="K131" s="29"/>
      <c r="L131" s="29"/>
      <c r="M131" s="29"/>
      <c r="N131" s="29">
        <v>3984904.27</v>
      </c>
      <c r="O131" s="29"/>
      <c r="P131" s="11">
        <v>5322656.6599999992</v>
      </c>
      <c r="Q131" s="29"/>
      <c r="R131" s="29"/>
      <c r="S131" s="29"/>
      <c r="T131" s="10">
        <v>109127.64</v>
      </c>
    </row>
    <row r="132" spans="1:20" ht="15" customHeight="1" x14ac:dyDescent="0.25">
      <c r="A132" s="5">
        <f t="shared" si="11"/>
        <v>116</v>
      </c>
      <c r="B132" s="23">
        <f t="shared" si="11"/>
        <v>55</v>
      </c>
      <c r="C132" s="14" t="s">
        <v>319</v>
      </c>
      <c r="D132" s="3" t="s">
        <v>700</v>
      </c>
      <c r="E132" s="27">
        <v>2603728.8199999998</v>
      </c>
      <c r="F132" s="29"/>
      <c r="G132" s="29"/>
      <c r="H132" s="29">
        <v>1122279.3699999999</v>
      </c>
      <c r="I132" s="29">
        <v>1441970.42</v>
      </c>
      <c r="J132" s="29"/>
      <c r="K132" s="29"/>
      <c r="L132" s="29"/>
      <c r="M132" s="29"/>
      <c r="N132" s="29"/>
      <c r="O132" s="29"/>
      <c r="P132" s="11"/>
      <c r="Q132" s="29"/>
      <c r="R132" s="29"/>
      <c r="S132" s="29"/>
      <c r="T132" s="10">
        <v>39479.03</v>
      </c>
    </row>
    <row r="133" spans="1:20" ht="15" customHeight="1" x14ac:dyDescent="0.25">
      <c r="A133" s="5">
        <f t="shared" si="11"/>
        <v>117</v>
      </c>
      <c r="B133" s="23">
        <f t="shared" si="11"/>
        <v>56</v>
      </c>
      <c r="C133" s="14" t="s">
        <v>319</v>
      </c>
      <c r="D133" s="3" t="s">
        <v>701</v>
      </c>
      <c r="E133" s="27">
        <v>181993.15</v>
      </c>
      <c r="F133" s="29"/>
      <c r="G133" s="29"/>
      <c r="H133" s="29">
        <v>180304.25</v>
      </c>
      <c r="I133" s="29"/>
      <c r="J133" s="29"/>
      <c r="K133" s="29"/>
      <c r="L133" s="29"/>
      <c r="M133" s="29"/>
      <c r="N133" s="29"/>
      <c r="O133" s="29"/>
      <c r="P133" s="11"/>
      <c r="Q133" s="29"/>
      <c r="R133" s="29"/>
      <c r="S133" s="29"/>
      <c r="T133" s="10">
        <v>1688.9</v>
      </c>
    </row>
    <row r="134" spans="1:20" ht="15" customHeight="1" x14ac:dyDescent="0.25">
      <c r="A134" s="5">
        <f t="shared" si="11"/>
        <v>118</v>
      </c>
      <c r="B134" s="23">
        <f t="shared" si="11"/>
        <v>57</v>
      </c>
      <c r="C134" s="14" t="s">
        <v>319</v>
      </c>
      <c r="D134" s="3" t="s">
        <v>702</v>
      </c>
      <c r="E134" s="27">
        <v>773687.49</v>
      </c>
      <c r="F134" s="29"/>
      <c r="G134" s="29"/>
      <c r="H134" s="29">
        <v>168886.88</v>
      </c>
      <c r="I134" s="29">
        <v>594333.61</v>
      </c>
      <c r="J134" s="29"/>
      <c r="K134" s="29"/>
      <c r="L134" s="29"/>
      <c r="M134" s="29"/>
      <c r="N134" s="29"/>
      <c r="O134" s="29"/>
      <c r="P134" s="11"/>
      <c r="Q134" s="29"/>
      <c r="R134" s="29"/>
      <c r="S134" s="29"/>
      <c r="T134" s="10">
        <v>10467</v>
      </c>
    </row>
    <row r="135" spans="1:20" ht="15" customHeight="1" x14ac:dyDescent="0.25">
      <c r="A135" s="5">
        <f t="shared" si="11"/>
        <v>119</v>
      </c>
      <c r="B135" s="23">
        <f t="shared" si="11"/>
        <v>58</v>
      </c>
      <c r="C135" s="14" t="s">
        <v>322</v>
      </c>
      <c r="D135" s="3" t="s">
        <v>705</v>
      </c>
      <c r="E135" s="27">
        <v>1059810.8</v>
      </c>
      <c r="F135" s="29"/>
      <c r="G135" s="29"/>
      <c r="H135" s="29">
        <v>1042484.41</v>
      </c>
      <c r="I135" s="29"/>
      <c r="J135" s="29"/>
      <c r="K135" s="29"/>
      <c r="L135" s="29"/>
      <c r="M135" s="29"/>
      <c r="N135" s="29"/>
      <c r="O135" s="29"/>
      <c r="P135" s="11"/>
      <c r="Q135" s="29"/>
      <c r="R135" s="29"/>
      <c r="S135" s="29"/>
      <c r="T135" s="10">
        <v>17326.39</v>
      </c>
    </row>
    <row r="136" spans="1:20" ht="15" customHeight="1" x14ac:dyDescent="0.25">
      <c r="A136" s="5">
        <f t="shared" si="11"/>
        <v>120</v>
      </c>
      <c r="B136" s="23">
        <f t="shared" si="11"/>
        <v>59</v>
      </c>
      <c r="C136" s="14" t="s">
        <v>322</v>
      </c>
      <c r="D136" s="3" t="s">
        <v>323</v>
      </c>
      <c r="E136" s="27">
        <v>409388.53</v>
      </c>
      <c r="F136" s="29"/>
      <c r="G136" s="29"/>
      <c r="H136" s="29">
        <v>401612.63</v>
      </c>
      <c r="I136" s="29"/>
      <c r="J136" s="29"/>
      <c r="K136" s="29"/>
      <c r="L136" s="29"/>
      <c r="M136" s="29"/>
      <c r="N136" s="29"/>
      <c r="O136" s="29"/>
      <c r="P136" s="11"/>
      <c r="Q136" s="29"/>
      <c r="R136" s="29"/>
      <c r="S136" s="29"/>
      <c r="T136" s="10">
        <v>7775.9</v>
      </c>
    </row>
    <row r="137" spans="1:20" ht="15" customHeight="1" x14ac:dyDescent="0.25">
      <c r="A137" s="5">
        <f t="shared" si="11"/>
        <v>121</v>
      </c>
      <c r="B137" s="23">
        <f t="shared" si="11"/>
        <v>60</v>
      </c>
      <c r="C137" s="14" t="s">
        <v>322</v>
      </c>
      <c r="D137" s="3" t="s">
        <v>324</v>
      </c>
      <c r="E137" s="27">
        <v>360173.08999999997</v>
      </c>
      <c r="F137" s="29"/>
      <c r="G137" s="29"/>
      <c r="H137" s="29">
        <v>356860.35</v>
      </c>
      <c r="I137" s="29"/>
      <c r="J137" s="29"/>
      <c r="K137" s="29"/>
      <c r="L137" s="29"/>
      <c r="M137" s="29"/>
      <c r="N137" s="29"/>
      <c r="O137" s="29"/>
      <c r="P137" s="11"/>
      <c r="Q137" s="29"/>
      <c r="R137" s="29"/>
      <c r="S137" s="29"/>
      <c r="T137" s="10">
        <v>3312.74</v>
      </c>
    </row>
    <row r="138" spans="1:20" ht="15" customHeight="1" x14ac:dyDescent="0.25">
      <c r="A138" s="5">
        <f t="shared" si="11"/>
        <v>122</v>
      </c>
      <c r="B138" s="23">
        <f t="shared" si="11"/>
        <v>61</v>
      </c>
      <c r="C138" s="14" t="s">
        <v>322</v>
      </c>
      <c r="D138" s="3" t="s">
        <v>706</v>
      </c>
      <c r="E138" s="27">
        <v>5855376.7599999998</v>
      </c>
      <c r="F138" s="29">
        <v>4666829.2699999996</v>
      </c>
      <c r="G138" s="29"/>
      <c r="H138" s="29">
        <v>1085451.98</v>
      </c>
      <c r="I138" s="29"/>
      <c r="J138" s="29"/>
      <c r="K138" s="29"/>
      <c r="L138" s="29"/>
      <c r="M138" s="29"/>
      <c r="N138" s="29"/>
      <c r="O138" s="29"/>
      <c r="P138" s="11"/>
      <c r="Q138" s="29"/>
      <c r="R138" s="29"/>
      <c r="S138" s="29"/>
      <c r="T138" s="10">
        <v>103095.51</v>
      </c>
    </row>
    <row r="139" spans="1:20" ht="15" customHeight="1" x14ac:dyDescent="0.25">
      <c r="A139" s="5">
        <f t="shared" si="11"/>
        <v>123</v>
      </c>
      <c r="B139" s="23">
        <f t="shared" si="11"/>
        <v>62</v>
      </c>
      <c r="C139" s="14" t="s">
        <v>322</v>
      </c>
      <c r="D139" s="3" t="s">
        <v>707</v>
      </c>
      <c r="E139" s="27">
        <v>2487594.48</v>
      </c>
      <c r="F139" s="29">
        <v>2054846.54</v>
      </c>
      <c r="G139" s="29"/>
      <c r="H139" s="29">
        <v>392427.17</v>
      </c>
      <c r="I139" s="29"/>
      <c r="J139" s="29"/>
      <c r="K139" s="29"/>
      <c r="L139" s="29"/>
      <c r="M139" s="29"/>
      <c r="N139" s="29"/>
      <c r="O139" s="29"/>
      <c r="P139" s="11"/>
      <c r="Q139" s="29"/>
      <c r="R139" s="29"/>
      <c r="S139" s="29"/>
      <c r="T139" s="10">
        <v>40320.769999999997</v>
      </c>
    </row>
    <row r="140" spans="1:20" ht="15" customHeight="1" x14ac:dyDescent="0.25">
      <c r="A140" s="5">
        <f t="shared" si="11"/>
        <v>124</v>
      </c>
      <c r="B140" s="23">
        <f t="shared" si="11"/>
        <v>63</v>
      </c>
      <c r="C140" s="14" t="s">
        <v>322</v>
      </c>
      <c r="D140" s="3" t="s">
        <v>708</v>
      </c>
      <c r="E140" s="27">
        <v>1669468.4500000002</v>
      </c>
      <c r="F140" s="29"/>
      <c r="G140" s="29"/>
      <c r="H140" s="29">
        <v>1653574.1</v>
      </c>
      <c r="I140" s="29"/>
      <c r="J140" s="29"/>
      <c r="K140" s="29"/>
      <c r="L140" s="29"/>
      <c r="M140" s="29"/>
      <c r="N140" s="29"/>
      <c r="O140" s="29"/>
      <c r="P140" s="11"/>
      <c r="Q140" s="29"/>
      <c r="R140" s="29"/>
      <c r="S140" s="29"/>
      <c r="T140" s="10">
        <v>15894.35</v>
      </c>
    </row>
    <row r="141" spans="1:20" ht="15" customHeight="1" x14ac:dyDescent="0.25">
      <c r="A141" s="5">
        <f t="shared" si="11"/>
        <v>125</v>
      </c>
      <c r="B141" s="23">
        <f t="shared" si="11"/>
        <v>64</v>
      </c>
      <c r="C141" s="14" t="s">
        <v>322</v>
      </c>
      <c r="D141" s="3" t="s">
        <v>709</v>
      </c>
      <c r="E141" s="27">
        <v>1477877.88</v>
      </c>
      <c r="F141" s="29"/>
      <c r="G141" s="29"/>
      <c r="H141" s="29">
        <v>1448946.23</v>
      </c>
      <c r="I141" s="29"/>
      <c r="J141" s="29"/>
      <c r="K141" s="29"/>
      <c r="L141" s="29"/>
      <c r="M141" s="29"/>
      <c r="N141" s="29"/>
      <c r="O141" s="29"/>
      <c r="P141" s="11"/>
      <c r="Q141" s="29"/>
      <c r="R141" s="29"/>
      <c r="S141" s="29"/>
      <c r="T141" s="10">
        <v>28931.65</v>
      </c>
    </row>
    <row r="142" spans="1:20" ht="15" customHeight="1" x14ac:dyDescent="0.25">
      <c r="A142" s="5">
        <f t="shared" si="11"/>
        <v>126</v>
      </c>
      <c r="B142" s="23">
        <f t="shared" si="11"/>
        <v>65</v>
      </c>
      <c r="C142" s="14" t="s">
        <v>322</v>
      </c>
      <c r="D142" s="3" t="s">
        <v>710</v>
      </c>
      <c r="E142" s="27">
        <v>6294364.330000001</v>
      </c>
      <c r="F142" s="29">
        <v>4050346.62</v>
      </c>
      <c r="G142" s="29"/>
      <c r="H142" s="29">
        <v>895831.78</v>
      </c>
      <c r="I142" s="29">
        <v>1253072.53</v>
      </c>
      <c r="J142" s="29"/>
      <c r="K142" s="29"/>
      <c r="L142" s="29"/>
      <c r="M142" s="29"/>
      <c r="N142" s="29"/>
      <c r="O142" s="29"/>
      <c r="P142" s="11"/>
      <c r="Q142" s="29"/>
      <c r="R142" s="29"/>
      <c r="S142" s="29"/>
      <c r="T142" s="10">
        <v>95113.4</v>
      </c>
    </row>
    <row r="143" spans="1:20" ht="15" customHeight="1" x14ac:dyDescent="0.25">
      <c r="A143" s="5">
        <f t="shared" ref="A143:B145" si="12">A142+1</f>
        <v>127</v>
      </c>
      <c r="B143" s="23">
        <f t="shared" si="12"/>
        <v>66</v>
      </c>
      <c r="C143" s="14" t="s">
        <v>322</v>
      </c>
      <c r="D143" s="3" t="s">
        <v>711</v>
      </c>
      <c r="E143" s="27">
        <v>8296847.8399999999</v>
      </c>
      <c r="F143" s="29">
        <v>6528475.25</v>
      </c>
      <c r="G143" s="29"/>
      <c r="H143" s="29">
        <v>1640790.63</v>
      </c>
      <c r="I143" s="29"/>
      <c r="J143" s="29"/>
      <c r="K143" s="29"/>
      <c r="L143" s="29"/>
      <c r="M143" s="29"/>
      <c r="N143" s="29"/>
      <c r="O143" s="29"/>
      <c r="P143" s="11"/>
      <c r="Q143" s="29"/>
      <c r="R143" s="29"/>
      <c r="S143" s="29"/>
      <c r="T143" s="10">
        <v>127581.96</v>
      </c>
    </row>
    <row r="144" spans="1:20" ht="15" customHeight="1" x14ac:dyDescent="0.25">
      <c r="A144" s="5">
        <f t="shared" si="12"/>
        <v>128</v>
      </c>
      <c r="B144" s="23">
        <f t="shared" si="12"/>
        <v>67</v>
      </c>
      <c r="C144" s="14" t="s">
        <v>322</v>
      </c>
      <c r="D144" s="3" t="s">
        <v>712</v>
      </c>
      <c r="E144" s="27">
        <v>3992996.0199999996</v>
      </c>
      <c r="F144" s="29">
        <v>2888289.13</v>
      </c>
      <c r="G144" s="29"/>
      <c r="H144" s="29">
        <v>1044978.22</v>
      </c>
      <c r="I144" s="29"/>
      <c r="J144" s="29"/>
      <c r="K144" s="29"/>
      <c r="L144" s="29"/>
      <c r="M144" s="29"/>
      <c r="N144" s="29"/>
      <c r="O144" s="29"/>
      <c r="P144" s="11"/>
      <c r="Q144" s="29"/>
      <c r="R144" s="29"/>
      <c r="S144" s="29"/>
      <c r="T144" s="10">
        <v>59728.67</v>
      </c>
    </row>
    <row r="145" spans="1:44" ht="15" customHeight="1" x14ac:dyDescent="0.25">
      <c r="A145" s="5">
        <f t="shared" si="12"/>
        <v>129</v>
      </c>
      <c r="B145" s="23">
        <f t="shared" si="12"/>
        <v>68</v>
      </c>
      <c r="C145" s="14" t="s">
        <v>714</v>
      </c>
      <c r="D145" s="3" t="s">
        <v>715</v>
      </c>
      <c r="E145" s="27">
        <v>1704073.35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11"/>
      <c r="Q145" s="29">
        <v>1681095.28</v>
      </c>
      <c r="R145" s="29"/>
      <c r="S145" s="29"/>
      <c r="T145" s="10">
        <v>22978.07</v>
      </c>
    </row>
    <row r="146" spans="1:44" ht="15" customHeight="1" x14ac:dyDescent="0.25">
      <c r="A146" s="64"/>
      <c r="B146" s="65"/>
      <c r="C146" s="184"/>
      <c r="D146" s="185" t="s">
        <v>1418</v>
      </c>
      <c r="E146" s="63">
        <f t="shared" ref="E146:T146" si="13">+E147+E192+E286+E326</f>
        <v>771519106.28859842</v>
      </c>
      <c r="F146" s="63">
        <f t="shared" si="13"/>
        <v>113104784.63671987</v>
      </c>
      <c r="G146" s="63">
        <f t="shared" si="13"/>
        <v>68267158.249369293</v>
      </c>
      <c r="H146" s="63">
        <f t="shared" si="13"/>
        <v>23685571.162643991</v>
      </c>
      <c r="I146" s="63">
        <f t="shared" si="13"/>
        <v>40261749.031465396</v>
      </c>
      <c r="J146" s="63">
        <f t="shared" si="13"/>
        <v>1503627.44</v>
      </c>
      <c r="K146" s="63">
        <f t="shared" si="13"/>
        <v>0</v>
      </c>
      <c r="L146" s="63">
        <f t="shared" si="13"/>
        <v>222016.91</v>
      </c>
      <c r="M146" s="63">
        <f t="shared" si="13"/>
        <v>208813172.13840002</v>
      </c>
      <c r="N146" s="63">
        <f t="shared" si="13"/>
        <v>98325361.299999997</v>
      </c>
      <c r="O146" s="63">
        <f t="shared" si="13"/>
        <v>22978536.66</v>
      </c>
      <c r="P146" s="63">
        <f t="shared" si="13"/>
        <v>149115510.88000003</v>
      </c>
      <c r="Q146" s="63">
        <f t="shared" si="13"/>
        <v>32669254.460000001</v>
      </c>
      <c r="R146" s="63">
        <f t="shared" si="13"/>
        <v>6077229.3000000026</v>
      </c>
      <c r="S146" s="63">
        <f t="shared" si="13"/>
        <v>1041208.08</v>
      </c>
      <c r="T146" s="149">
        <f t="shared" si="13"/>
        <v>5453926.04</v>
      </c>
      <c r="U146" s="28">
        <f>+U147+U192+U286+U326</f>
        <v>344</v>
      </c>
    </row>
    <row r="147" spans="1:44" ht="15" customHeight="1" x14ac:dyDescent="0.25">
      <c r="A147" s="64"/>
      <c r="B147" s="65"/>
      <c r="C147" s="80"/>
      <c r="D147" s="67" t="s">
        <v>73</v>
      </c>
      <c r="E147" s="63">
        <f t="shared" ref="E147:U147" si="14">SUM(E148:E191)</f>
        <v>120959951.29019853</v>
      </c>
      <c r="F147" s="63">
        <f t="shared" si="14"/>
        <v>14706263.320000002</v>
      </c>
      <c r="G147" s="63">
        <f t="shared" si="14"/>
        <v>17112822.647554524</v>
      </c>
      <c r="H147" s="63">
        <f t="shared" si="14"/>
        <v>9711916.6926439926</v>
      </c>
      <c r="I147" s="63">
        <f t="shared" si="14"/>
        <v>7040200.0399999991</v>
      </c>
      <c r="J147" s="63">
        <f t="shared" si="14"/>
        <v>0</v>
      </c>
      <c r="K147" s="63">
        <f t="shared" si="14"/>
        <v>0</v>
      </c>
      <c r="L147" s="63">
        <f t="shared" si="14"/>
        <v>0</v>
      </c>
      <c r="M147" s="63">
        <f t="shared" si="14"/>
        <v>0</v>
      </c>
      <c r="N147" s="63">
        <f t="shared" si="14"/>
        <v>22924716.239999998</v>
      </c>
      <c r="O147" s="63">
        <f t="shared" si="14"/>
        <v>0</v>
      </c>
      <c r="P147" s="63">
        <f t="shared" si="14"/>
        <v>39943886.07</v>
      </c>
      <c r="Q147" s="63">
        <f t="shared" si="14"/>
        <v>9026584.1999999993</v>
      </c>
      <c r="R147" s="63">
        <f t="shared" si="14"/>
        <v>0</v>
      </c>
      <c r="S147" s="63">
        <f t="shared" si="14"/>
        <v>0</v>
      </c>
      <c r="T147" s="149">
        <f t="shared" si="14"/>
        <v>493562.08000000007</v>
      </c>
      <c r="U147" s="152">
        <f t="shared" si="14"/>
        <v>101</v>
      </c>
      <c r="V147" s="38" t="s">
        <v>73</v>
      </c>
      <c r="AN147" s="28">
        <f t="shared" ref="AN147:AN210" si="15">+E147-W147</f>
        <v>120959951.29019853</v>
      </c>
      <c r="AO147" s="12">
        <f t="shared" ref="AO147:AQ162" si="16">+R147-AJ147</f>
        <v>0</v>
      </c>
      <c r="AP147" s="12">
        <f t="shared" si="16"/>
        <v>0</v>
      </c>
      <c r="AQ147" s="12">
        <f t="shared" si="16"/>
        <v>493562.08000000007</v>
      </c>
      <c r="AR147" s="12">
        <f t="shared" ref="AR147:AR210" si="17">+AN147-AO147-AP147-AQ147</f>
        <v>120466389.21019854</v>
      </c>
    </row>
    <row r="148" spans="1:44" ht="15" customHeight="1" x14ac:dyDescent="0.25">
      <c r="A148" s="5">
        <f>+A145+1</f>
        <v>130</v>
      </c>
      <c r="B148" s="23">
        <v>1</v>
      </c>
      <c r="C148" s="14" t="s">
        <v>75</v>
      </c>
      <c r="D148" s="3" t="s">
        <v>76</v>
      </c>
      <c r="E148" s="27">
        <v>6314960.3100000005</v>
      </c>
      <c r="F148" s="29">
        <v>785763.1</v>
      </c>
      <c r="G148" s="29">
        <v>1333141.8899999999</v>
      </c>
      <c r="H148" s="29">
        <v>355904.72</v>
      </c>
      <c r="I148" s="29">
        <v>611118.54</v>
      </c>
      <c r="J148" s="29">
        <v>0</v>
      </c>
      <c r="K148" s="29">
        <v>0</v>
      </c>
      <c r="L148" s="29">
        <v>0</v>
      </c>
      <c r="M148" s="29">
        <v>0</v>
      </c>
      <c r="N148" s="29">
        <v>1541675.37</v>
      </c>
      <c r="O148" s="29"/>
      <c r="P148" s="29">
        <v>1687356.69</v>
      </c>
      <c r="Q148" s="29">
        <v>0</v>
      </c>
      <c r="R148" s="29"/>
      <c r="S148" s="29"/>
      <c r="T148" s="10"/>
      <c r="U148" s="111">
        <f>COUNTIF(F148:Q148,"&gt;0")</f>
        <v>6</v>
      </c>
      <c r="V148" s="2" t="s">
        <v>76</v>
      </c>
      <c r="W148" s="9">
        <v>22807569.609999999</v>
      </c>
      <c r="X148" s="9">
        <v>3640646.22</v>
      </c>
      <c r="Y148" s="9">
        <v>2019633.17</v>
      </c>
      <c r="Z148" s="9">
        <v>656346.6</v>
      </c>
      <c r="AA148" s="9">
        <v>868134.08</v>
      </c>
      <c r="AB148" s="9">
        <v>0</v>
      </c>
      <c r="AC148" s="9">
        <v>0</v>
      </c>
      <c r="AD148" s="9">
        <v>0</v>
      </c>
      <c r="AE148" s="9">
        <v>0</v>
      </c>
      <c r="AF148" s="9">
        <v>1593191.95</v>
      </c>
      <c r="AG148" s="9">
        <v>1257813.57</v>
      </c>
      <c r="AH148" s="9">
        <v>11717548.550000001</v>
      </c>
      <c r="AI148" s="9">
        <v>0</v>
      </c>
      <c r="AJ148" s="9">
        <v>580310.31000000006</v>
      </c>
      <c r="AK148" s="9">
        <v>30000</v>
      </c>
      <c r="AL148" s="9">
        <v>443945.16000000003</v>
      </c>
      <c r="AN148" s="28">
        <f t="shared" si="15"/>
        <v>-16492609.299999999</v>
      </c>
      <c r="AO148" s="12">
        <f t="shared" si="16"/>
        <v>-580310.31000000006</v>
      </c>
      <c r="AP148" s="12">
        <f t="shared" si="16"/>
        <v>-30000</v>
      </c>
      <c r="AQ148" s="12">
        <f t="shared" si="16"/>
        <v>-443945.16000000003</v>
      </c>
      <c r="AR148" s="12">
        <f t="shared" si="17"/>
        <v>-15438353.829999998</v>
      </c>
    </row>
    <row r="149" spans="1:44" ht="15" customHeight="1" x14ac:dyDescent="0.25">
      <c r="A149" s="5">
        <f t="shared" ref="A149:A191" si="18">+A148+1</f>
        <v>131</v>
      </c>
      <c r="B149" s="23">
        <f t="shared" ref="B149:B191" si="19">B148+1</f>
        <v>2</v>
      </c>
      <c r="C149" s="14" t="s">
        <v>75</v>
      </c>
      <c r="D149" s="3" t="s">
        <v>77</v>
      </c>
      <c r="E149" s="27">
        <v>1282965.05</v>
      </c>
      <c r="F149" s="29">
        <v>0</v>
      </c>
      <c r="G149" s="29">
        <v>0</v>
      </c>
      <c r="H149" s="29">
        <v>267002.63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1015962.42</v>
      </c>
      <c r="O149" s="29"/>
      <c r="P149" s="29"/>
      <c r="Q149" s="29">
        <v>0</v>
      </c>
      <c r="R149" s="29"/>
      <c r="S149" s="29"/>
      <c r="T149" s="10"/>
      <c r="U149" s="111">
        <f t="shared" ref="U149:U212" si="20">COUNTIF(F149:Q149,"&gt;0")</f>
        <v>2</v>
      </c>
      <c r="V149" s="2" t="s">
        <v>77</v>
      </c>
      <c r="W149" s="9">
        <v>15913347.070000002</v>
      </c>
      <c r="X149" s="9">
        <v>0</v>
      </c>
      <c r="Y149" s="9">
        <v>0</v>
      </c>
      <c r="Z149" s="9">
        <v>657615.91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1596273.06</v>
      </c>
      <c r="AG149" s="9">
        <v>1260246.0900000001</v>
      </c>
      <c r="AH149" s="9">
        <v>11740209.380000001</v>
      </c>
      <c r="AI149" s="9">
        <v>0</v>
      </c>
      <c r="AJ149" s="9">
        <v>317689.49</v>
      </c>
      <c r="AK149" s="9">
        <v>30000</v>
      </c>
      <c r="AL149" s="9">
        <v>311313.14</v>
      </c>
      <c r="AN149" s="28">
        <f t="shared" si="15"/>
        <v>-14630382.020000001</v>
      </c>
      <c r="AO149" s="12">
        <f t="shared" si="16"/>
        <v>-317689.49</v>
      </c>
      <c r="AP149" s="12">
        <f t="shared" si="16"/>
        <v>-30000</v>
      </c>
      <c r="AQ149" s="12">
        <f t="shared" si="16"/>
        <v>-311313.14</v>
      </c>
      <c r="AR149" s="12">
        <f t="shared" si="17"/>
        <v>-13971379.390000001</v>
      </c>
    </row>
    <row r="150" spans="1:44" ht="15" customHeight="1" x14ac:dyDescent="0.25">
      <c r="A150" s="5">
        <f t="shared" si="18"/>
        <v>132</v>
      </c>
      <c r="B150" s="23">
        <f t="shared" si="19"/>
        <v>3</v>
      </c>
      <c r="C150" s="14" t="s">
        <v>75</v>
      </c>
      <c r="D150" s="3" t="s">
        <v>79</v>
      </c>
      <c r="E150" s="27">
        <v>7224548.4799999995</v>
      </c>
      <c r="F150" s="29">
        <v>0</v>
      </c>
      <c r="G150" s="29">
        <v>7118390.0199999996</v>
      </c>
      <c r="H150" s="29"/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/>
      <c r="P150" s="11">
        <v>0</v>
      </c>
      <c r="Q150" s="29">
        <v>0</v>
      </c>
      <c r="R150" s="29"/>
      <c r="S150" s="29"/>
      <c r="T150" s="10">
        <v>106158.46</v>
      </c>
      <c r="U150" s="28">
        <f t="shared" si="20"/>
        <v>1</v>
      </c>
      <c r="V150" s="2" t="s">
        <v>79</v>
      </c>
      <c r="W150" s="9">
        <v>20272248.559999999</v>
      </c>
      <c r="X150" s="9">
        <v>0</v>
      </c>
      <c r="Y150" s="9">
        <v>9815360.9900000002</v>
      </c>
      <c r="Z150" s="9">
        <v>3189826.17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6112938.9299999997</v>
      </c>
      <c r="AH150" s="9">
        <v>0</v>
      </c>
      <c r="AI150" s="9">
        <v>0</v>
      </c>
      <c r="AJ150" s="9">
        <v>733956.63</v>
      </c>
      <c r="AK150" s="9">
        <v>30000</v>
      </c>
      <c r="AL150" s="9">
        <v>390165.83999999997</v>
      </c>
      <c r="AN150" s="28">
        <f t="shared" si="15"/>
        <v>-13047700.079999998</v>
      </c>
      <c r="AO150" s="12">
        <f t="shared" si="16"/>
        <v>-733956.63</v>
      </c>
      <c r="AP150" s="12">
        <f t="shared" si="16"/>
        <v>-30000</v>
      </c>
      <c r="AQ150" s="12">
        <f t="shared" si="16"/>
        <v>-284007.37999999995</v>
      </c>
      <c r="AR150" s="12">
        <f t="shared" si="17"/>
        <v>-11999736.069999997</v>
      </c>
    </row>
    <row r="151" spans="1:44" ht="15" customHeight="1" x14ac:dyDescent="0.25">
      <c r="A151" s="5">
        <f t="shared" si="18"/>
        <v>133</v>
      </c>
      <c r="B151" s="23">
        <f t="shared" si="19"/>
        <v>4</v>
      </c>
      <c r="C151" s="14" t="s">
        <v>1452</v>
      </c>
      <c r="D151" s="3" t="s">
        <v>87</v>
      </c>
      <c r="E151" s="27">
        <v>1014525.1</v>
      </c>
      <c r="F151" s="29"/>
      <c r="G151" s="29"/>
      <c r="H151" s="29"/>
      <c r="I151" s="29"/>
      <c r="J151" s="29">
        <v>0</v>
      </c>
      <c r="K151" s="29">
        <v>0</v>
      </c>
      <c r="L151" s="29">
        <v>0</v>
      </c>
      <c r="M151" s="29">
        <v>0</v>
      </c>
      <c r="N151" s="29">
        <v>1014525.1</v>
      </c>
      <c r="O151" s="29">
        <v>0</v>
      </c>
      <c r="P151" s="11">
        <v>0</v>
      </c>
      <c r="Q151" s="29">
        <v>0</v>
      </c>
      <c r="R151" s="29"/>
      <c r="S151" s="29"/>
      <c r="T151" s="147"/>
      <c r="U151" s="28">
        <f t="shared" si="20"/>
        <v>1</v>
      </c>
      <c r="V151" s="2" t="s">
        <v>87</v>
      </c>
      <c r="W151" s="9">
        <v>9434733.0300000012</v>
      </c>
      <c r="X151" s="9">
        <v>3747823.91</v>
      </c>
      <c r="Y151" s="9">
        <v>2124830.61</v>
      </c>
      <c r="Z151" s="9">
        <v>685517.03</v>
      </c>
      <c r="AA151" s="9">
        <v>914369.57</v>
      </c>
      <c r="AB151" s="9">
        <v>0</v>
      </c>
      <c r="AC151" s="9">
        <v>0</v>
      </c>
      <c r="AD151" s="9">
        <v>0</v>
      </c>
      <c r="AE151" s="9">
        <v>0</v>
      </c>
      <c r="AF151" s="9">
        <v>1571123.26</v>
      </c>
      <c r="AG151" s="9">
        <v>0</v>
      </c>
      <c r="AH151" s="9">
        <v>0</v>
      </c>
      <c r="AI151" s="9">
        <v>0</v>
      </c>
      <c r="AJ151" s="9">
        <v>282616.02</v>
      </c>
      <c r="AK151" s="9">
        <v>30000</v>
      </c>
      <c r="AL151" s="9">
        <v>78452.63</v>
      </c>
      <c r="AN151" s="28">
        <f t="shared" si="15"/>
        <v>-8420207.9300000016</v>
      </c>
      <c r="AO151" s="12">
        <f t="shared" si="16"/>
        <v>-282616.02</v>
      </c>
      <c r="AP151" s="12">
        <f t="shared" si="16"/>
        <v>-30000</v>
      </c>
      <c r="AQ151" s="12">
        <f t="shared" si="16"/>
        <v>-78452.63</v>
      </c>
      <c r="AR151" s="12">
        <f t="shared" si="17"/>
        <v>-8029139.2800000021</v>
      </c>
    </row>
    <row r="152" spans="1:44" ht="15" customHeight="1" x14ac:dyDescent="0.25">
      <c r="A152" s="5">
        <f t="shared" si="18"/>
        <v>134</v>
      </c>
      <c r="B152" s="23">
        <f t="shared" si="19"/>
        <v>5</v>
      </c>
      <c r="C152" s="14" t="s">
        <v>1452</v>
      </c>
      <c r="D152" s="3" t="s">
        <v>93</v>
      </c>
      <c r="E152" s="27">
        <v>2216253.0700000003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2201860.1800000002</v>
      </c>
      <c r="O152" s="29">
        <v>0</v>
      </c>
      <c r="P152" s="11">
        <v>0</v>
      </c>
      <c r="Q152" s="29">
        <v>0</v>
      </c>
      <c r="R152" s="29"/>
      <c r="S152" s="29"/>
      <c r="T152" s="10">
        <v>14392.89</v>
      </c>
      <c r="U152" s="28">
        <f t="shared" si="20"/>
        <v>1</v>
      </c>
      <c r="V152" s="2" t="s">
        <v>93</v>
      </c>
      <c r="W152" s="9">
        <v>3246592.0313541498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3199981.65</v>
      </c>
      <c r="AG152" s="9">
        <v>0</v>
      </c>
      <c r="AH152" s="9">
        <v>0</v>
      </c>
      <c r="AI152" s="9">
        <v>0</v>
      </c>
      <c r="AK152" s="9">
        <v>30000</v>
      </c>
      <c r="AL152" s="9">
        <v>16610.381354150028</v>
      </c>
      <c r="AN152" s="28">
        <f t="shared" si="15"/>
        <v>-1030338.9613541495</v>
      </c>
      <c r="AO152" s="12">
        <f t="shared" si="16"/>
        <v>0</v>
      </c>
      <c r="AP152" s="12">
        <f t="shared" si="16"/>
        <v>-30000</v>
      </c>
      <c r="AQ152" s="12">
        <f t="shared" si="16"/>
        <v>-2217.4913541500282</v>
      </c>
      <c r="AR152" s="12">
        <f t="shared" si="17"/>
        <v>-998121.46999999951</v>
      </c>
    </row>
    <row r="153" spans="1:44" ht="15" customHeight="1" x14ac:dyDescent="0.25">
      <c r="A153" s="5">
        <f t="shared" si="18"/>
        <v>135</v>
      </c>
      <c r="B153" s="23">
        <f t="shared" si="19"/>
        <v>6</v>
      </c>
      <c r="C153" s="14" t="s">
        <v>104</v>
      </c>
      <c r="D153" s="3" t="s">
        <v>105</v>
      </c>
      <c r="E153" s="27">
        <v>3433102.9099999997</v>
      </c>
      <c r="F153" s="29">
        <v>0</v>
      </c>
      <c r="G153" s="11"/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1">
        <v>2561294.3199999998</v>
      </c>
      <c r="Q153" s="11">
        <v>826564.13</v>
      </c>
      <c r="R153" s="15"/>
      <c r="S153" s="29"/>
      <c r="T153" s="160">
        <v>45244.46</v>
      </c>
      <c r="U153" s="28">
        <f t="shared" si="20"/>
        <v>2</v>
      </c>
      <c r="V153" s="2" t="s">
        <v>105</v>
      </c>
      <c r="W153" s="9">
        <v>10381683.749999998</v>
      </c>
      <c r="X153" s="9">
        <v>0</v>
      </c>
      <c r="Y153" s="9">
        <v>1134329.3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5401618.3899999997</v>
      </c>
      <c r="AI153" s="9">
        <v>3388799.61</v>
      </c>
      <c r="AJ153" s="9">
        <v>377794.02</v>
      </c>
      <c r="AK153" s="9">
        <v>10000</v>
      </c>
      <c r="AL153" s="9">
        <v>49142.43</v>
      </c>
      <c r="AN153" s="28">
        <f t="shared" si="15"/>
        <v>-6948580.839999998</v>
      </c>
      <c r="AO153" s="12">
        <f t="shared" si="16"/>
        <v>-377794.02</v>
      </c>
      <c r="AP153" s="12">
        <f t="shared" si="16"/>
        <v>-10000</v>
      </c>
      <c r="AQ153" s="12">
        <f t="shared" si="16"/>
        <v>-3897.9700000000012</v>
      </c>
      <c r="AR153" s="12">
        <f t="shared" si="17"/>
        <v>-6556888.8499999987</v>
      </c>
    </row>
    <row r="154" spans="1:44" ht="15" customHeight="1" x14ac:dyDescent="0.25">
      <c r="A154" s="5">
        <f t="shared" si="18"/>
        <v>136</v>
      </c>
      <c r="B154" s="23">
        <f t="shared" si="19"/>
        <v>7</v>
      </c>
      <c r="C154" s="14" t="s">
        <v>104</v>
      </c>
      <c r="D154" s="3" t="s">
        <v>111</v>
      </c>
      <c r="E154" s="27">
        <v>209546.27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209546.27</v>
      </c>
      <c r="Q154" s="13">
        <v>0</v>
      </c>
      <c r="R154" s="159"/>
      <c r="S154" s="1"/>
      <c r="T154" s="161"/>
      <c r="U154" s="28">
        <f t="shared" si="20"/>
        <v>1</v>
      </c>
      <c r="V154" s="2" t="s">
        <v>111</v>
      </c>
      <c r="W154" s="9">
        <v>2419071.2100000004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2371481.85</v>
      </c>
      <c r="AI154" s="9">
        <v>0</v>
      </c>
      <c r="AJ154" s="9">
        <v>13464.14</v>
      </c>
      <c r="AK154" s="9">
        <v>30000</v>
      </c>
      <c r="AL154" s="9">
        <v>4125.22</v>
      </c>
      <c r="AN154" s="28">
        <f t="shared" si="15"/>
        <v>-2209524.9400000004</v>
      </c>
      <c r="AO154" s="12">
        <f t="shared" si="16"/>
        <v>-13464.14</v>
      </c>
      <c r="AP154" s="12">
        <f t="shared" si="16"/>
        <v>-30000</v>
      </c>
      <c r="AQ154" s="12">
        <f t="shared" si="16"/>
        <v>-4125.22</v>
      </c>
      <c r="AR154" s="12">
        <f t="shared" si="17"/>
        <v>-2161935.58</v>
      </c>
    </row>
    <row r="155" spans="1:44" ht="15" customHeight="1" x14ac:dyDescent="0.25">
      <c r="A155" s="5">
        <f t="shared" si="18"/>
        <v>137</v>
      </c>
      <c r="B155" s="23">
        <f t="shared" si="19"/>
        <v>8</v>
      </c>
      <c r="C155" s="14" t="s">
        <v>104</v>
      </c>
      <c r="D155" s="3" t="s">
        <v>136</v>
      </c>
      <c r="E155" s="27">
        <v>3400014.8299999996</v>
      </c>
      <c r="F155" s="29"/>
      <c r="G155" s="29">
        <v>0</v>
      </c>
      <c r="H155" s="29">
        <v>935165.07</v>
      </c>
      <c r="I155" s="29">
        <v>0</v>
      </c>
      <c r="J155" s="29"/>
      <c r="K155" s="29">
        <v>0</v>
      </c>
      <c r="L155" s="29">
        <v>0</v>
      </c>
      <c r="M155" s="29">
        <v>0</v>
      </c>
      <c r="N155" s="29">
        <v>2464849.7599999998</v>
      </c>
      <c r="O155" s="29">
        <v>0</v>
      </c>
      <c r="P155" s="11">
        <v>0</v>
      </c>
      <c r="Q155" s="29">
        <v>0</v>
      </c>
      <c r="R155" s="158"/>
      <c r="S155" s="29"/>
      <c r="T155" s="10"/>
      <c r="U155" s="28">
        <f t="shared" si="20"/>
        <v>2</v>
      </c>
      <c r="V155" s="2" t="s">
        <v>136</v>
      </c>
      <c r="W155" s="9">
        <v>10437069.329999998</v>
      </c>
      <c r="X155" s="9">
        <v>4830780.63</v>
      </c>
      <c r="Y155" s="9">
        <v>0</v>
      </c>
      <c r="Z155" s="9">
        <v>951484.06</v>
      </c>
      <c r="AA155" s="9">
        <v>0</v>
      </c>
      <c r="AB155" s="9">
        <v>547917.5</v>
      </c>
      <c r="AC155" s="9">
        <v>0</v>
      </c>
      <c r="AD155" s="9">
        <v>0</v>
      </c>
      <c r="AE155" s="9">
        <v>0</v>
      </c>
      <c r="AF155" s="9">
        <v>3507010.58</v>
      </c>
      <c r="AG155" s="9">
        <v>0</v>
      </c>
      <c r="AH155" s="9">
        <v>0</v>
      </c>
      <c r="AI155" s="9">
        <v>0</v>
      </c>
      <c r="AJ155" s="9">
        <v>369117.52</v>
      </c>
      <c r="AK155" s="9">
        <v>30000</v>
      </c>
      <c r="AL155" s="9">
        <v>200759.03999999998</v>
      </c>
      <c r="AN155" s="28">
        <f t="shared" si="15"/>
        <v>-7037054.4999999981</v>
      </c>
      <c r="AO155" s="12">
        <f t="shared" si="16"/>
        <v>-369117.52</v>
      </c>
      <c r="AP155" s="12">
        <f t="shared" si="16"/>
        <v>-30000</v>
      </c>
      <c r="AQ155" s="12">
        <f t="shared" si="16"/>
        <v>-200759.03999999998</v>
      </c>
      <c r="AR155" s="12">
        <f t="shared" si="17"/>
        <v>-6437177.9399999985</v>
      </c>
    </row>
    <row r="156" spans="1:44" ht="15" customHeight="1" x14ac:dyDescent="0.25">
      <c r="A156" s="5">
        <f t="shared" si="18"/>
        <v>138</v>
      </c>
      <c r="B156" s="23">
        <f t="shared" si="19"/>
        <v>9</v>
      </c>
      <c r="C156" s="14" t="s">
        <v>104</v>
      </c>
      <c r="D156" s="3" t="s">
        <v>144</v>
      </c>
      <c r="E156" s="27">
        <v>835095.2</v>
      </c>
      <c r="F156" s="29"/>
      <c r="G156" s="29"/>
      <c r="H156" s="29">
        <v>417822.36</v>
      </c>
      <c r="I156" s="29">
        <v>417272.84</v>
      </c>
      <c r="J156" s="29"/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/>
      <c r="Q156" s="29">
        <v>0</v>
      </c>
      <c r="R156" s="29"/>
      <c r="S156" s="29"/>
      <c r="T156" s="10"/>
      <c r="U156" s="28">
        <f t="shared" si="20"/>
        <v>2</v>
      </c>
      <c r="V156" s="2" t="s">
        <v>144</v>
      </c>
      <c r="W156" s="9">
        <v>6498135.0000000009</v>
      </c>
      <c r="X156" s="9">
        <v>2125769.8199999998</v>
      </c>
      <c r="Y156" s="9">
        <v>1145774.96</v>
      </c>
      <c r="Z156" s="9">
        <v>482824.1</v>
      </c>
      <c r="AA156" s="9">
        <v>716392.5</v>
      </c>
      <c r="AB156" s="9">
        <v>230856.24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1230976.5</v>
      </c>
      <c r="AI156" s="9">
        <v>0</v>
      </c>
      <c r="AJ156" s="9">
        <v>414467.52</v>
      </c>
      <c r="AK156" s="9">
        <v>12938.71</v>
      </c>
      <c r="AL156" s="9">
        <v>121073.35999999999</v>
      </c>
      <c r="AN156" s="28">
        <f t="shared" si="15"/>
        <v>-5663039.8000000007</v>
      </c>
      <c r="AO156" s="12">
        <f t="shared" si="16"/>
        <v>-414467.52</v>
      </c>
      <c r="AP156" s="12">
        <f t="shared" si="16"/>
        <v>-12938.71</v>
      </c>
      <c r="AQ156" s="12">
        <f t="shared" si="16"/>
        <v>-121073.35999999999</v>
      </c>
      <c r="AR156" s="12">
        <f t="shared" si="17"/>
        <v>-5114560.2100000009</v>
      </c>
    </row>
    <row r="157" spans="1:44" ht="15" customHeight="1" x14ac:dyDescent="0.25">
      <c r="A157" s="5">
        <f t="shared" si="18"/>
        <v>139</v>
      </c>
      <c r="B157" s="23">
        <f t="shared" si="19"/>
        <v>10</v>
      </c>
      <c r="C157" s="14" t="s">
        <v>104</v>
      </c>
      <c r="D157" s="3" t="s">
        <v>145</v>
      </c>
      <c r="E157" s="27">
        <v>3137074.0300000003</v>
      </c>
      <c r="F157" s="29"/>
      <c r="G157" s="29"/>
      <c r="H157" s="29">
        <v>995757.87</v>
      </c>
      <c r="I157" s="29">
        <v>922321.63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1218994.53</v>
      </c>
      <c r="Q157" s="29">
        <v>0</v>
      </c>
      <c r="R157" s="29"/>
      <c r="S157" s="29"/>
      <c r="T157" s="10"/>
      <c r="U157" s="28">
        <f t="shared" si="20"/>
        <v>3</v>
      </c>
      <c r="V157" s="2" t="s">
        <v>145</v>
      </c>
      <c r="W157" s="9">
        <v>21562127.470000003</v>
      </c>
      <c r="X157" s="9">
        <v>4773848.18</v>
      </c>
      <c r="Y157" s="9">
        <v>2710880.17</v>
      </c>
      <c r="Z157" s="9">
        <v>940270.47</v>
      </c>
      <c r="AA157" s="9">
        <v>1431749.66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10974595.15</v>
      </c>
      <c r="AI157" s="9">
        <v>0</v>
      </c>
      <c r="AJ157" s="9">
        <v>275654.38</v>
      </c>
      <c r="AK157" s="9">
        <v>5495.94</v>
      </c>
      <c r="AL157" s="9">
        <v>425129.46</v>
      </c>
      <c r="AN157" s="28">
        <f t="shared" si="15"/>
        <v>-18425053.440000001</v>
      </c>
      <c r="AO157" s="12">
        <f t="shared" si="16"/>
        <v>-275654.38</v>
      </c>
      <c r="AP157" s="12">
        <f t="shared" si="16"/>
        <v>-5495.94</v>
      </c>
      <c r="AQ157" s="12">
        <f t="shared" si="16"/>
        <v>-425129.46</v>
      </c>
      <c r="AR157" s="12">
        <f t="shared" si="17"/>
        <v>-17718773.66</v>
      </c>
    </row>
    <row r="158" spans="1:44" ht="15" customHeight="1" x14ac:dyDescent="0.25">
      <c r="A158" s="5">
        <f t="shared" si="18"/>
        <v>140</v>
      </c>
      <c r="B158" s="23">
        <f t="shared" si="19"/>
        <v>11</v>
      </c>
      <c r="C158" s="14" t="s">
        <v>104</v>
      </c>
      <c r="D158" s="3" t="s">
        <v>148</v>
      </c>
      <c r="E158" s="27">
        <v>916587.97</v>
      </c>
      <c r="F158" s="29"/>
      <c r="G158" s="29"/>
      <c r="H158" s="29"/>
      <c r="I158" s="29"/>
      <c r="J158" s="29">
        <v>0</v>
      </c>
      <c r="K158" s="29">
        <v>0</v>
      </c>
      <c r="L158" s="29">
        <v>0</v>
      </c>
      <c r="M158" s="29">
        <v>0</v>
      </c>
      <c r="N158" s="29"/>
      <c r="O158" s="29">
        <v>0</v>
      </c>
      <c r="P158" s="29"/>
      <c r="Q158" s="29">
        <v>916587.97</v>
      </c>
      <c r="R158" s="29"/>
      <c r="S158" s="29"/>
      <c r="T158" s="10"/>
      <c r="U158" s="28">
        <f t="shared" si="20"/>
        <v>1</v>
      </c>
      <c r="V158" s="2" t="s">
        <v>148</v>
      </c>
      <c r="W158" s="9">
        <v>9488304.1199999992</v>
      </c>
      <c r="X158" s="9">
        <v>2064293.4</v>
      </c>
      <c r="Y158" s="9">
        <v>1112639.5900000001</v>
      </c>
      <c r="Z158" s="9">
        <v>468861.02</v>
      </c>
      <c r="AA158" s="9">
        <v>695674.72</v>
      </c>
      <c r="AB158" s="9">
        <v>0</v>
      </c>
      <c r="AC158" s="9">
        <v>0</v>
      </c>
      <c r="AD158" s="9">
        <v>0</v>
      </c>
      <c r="AE158" s="9">
        <v>0</v>
      </c>
      <c r="AF158" s="9">
        <v>1866181.21</v>
      </c>
      <c r="AG158" s="9">
        <v>0</v>
      </c>
      <c r="AH158" s="9">
        <v>1195377.1399999999</v>
      </c>
      <c r="AI158" s="9">
        <v>1289352.8600000001</v>
      </c>
      <c r="AJ158" s="9">
        <v>588528.64000000001</v>
      </c>
      <c r="AK158" s="9">
        <v>26284.46</v>
      </c>
      <c r="AL158" s="9">
        <v>177395.54</v>
      </c>
      <c r="AN158" s="28">
        <f t="shared" si="15"/>
        <v>-8571716.1499999985</v>
      </c>
      <c r="AO158" s="12">
        <f t="shared" si="16"/>
        <v>-588528.64000000001</v>
      </c>
      <c r="AP158" s="12">
        <f t="shared" si="16"/>
        <v>-26284.46</v>
      </c>
      <c r="AQ158" s="12">
        <f t="shared" si="16"/>
        <v>-177395.54</v>
      </c>
      <c r="AR158" s="12">
        <f t="shared" si="17"/>
        <v>-7779507.5099999988</v>
      </c>
    </row>
    <row r="159" spans="1:44" ht="15" customHeight="1" x14ac:dyDescent="0.25">
      <c r="A159" s="5">
        <f t="shared" si="18"/>
        <v>141</v>
      </c>
      <c r="B159" s="23">
        <f t="shared" si="19"/>
        <v>12</v>
      </c>
      <c r="C159" s="14" t="s">
        <v>104</v>
      </c>
      <c r="D159" s="3" t="s">
        <v>150</v>
      </c>
      <c r="E159" s="27">
        <v>322833.81</v>
      </c>
      <c r="F159" s="29">
        <v>0</v>
      </c>
      <c r="G159" s="29">
        <v>0</v>
      </c>
      <c r="H159" s="29">
        <v>318148.81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1">
        <v>0</v>
      </c>
      <c r="Q159" s="29">
        <v>0</v>
      </c>
      <c r="R159" s="29"/>
      <c r="S159" s="29"/>
      <c r="T159" s="10">
        <v>4685</v>
      </c>
      <c r="U159" s="28">
        <f t="shared" si="20"/>
        <v>1</v>
      </c>
      <c r="V159" s="2" t="s">
        <v>150</v>
      </c>
      <c r="W159" s="9">
        <v>2122636.6100000003</v>
      </c>
      <c r="X159" s="9">
        <v>0</v>
      </c>
      <c r="Y159" s="9">
        <v>1401848.07</v>
      </c>
      <c r="Z159" s="9">
        <v>590732.09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59391.55</v>
      </c>
      <c r="AK159" s="9">
        <v>5326.26</v>
      </c>
      <c r="AL159" s="9">
        <v>40664.9</v>
      </c>
      <c r="AN159" s="28">
        <f t="shared" si="15"/>
        <v>-1799802.8000000003</v>
      </c>
      <c r="AO159" s="12">
        <f t="shared" si="16"/>
        <v>-59391.55</v>
      </c>
      <c r="AP159" s="12">
        <f t="shared" si="16"/>
        <v>-5326.26</v>
      </c>
      <c r="AQ159" s="12">
        <f t="shared" si="16"/>
        <v>-35979.9</v>
      </c>
      <c r="AR159" s="12">
        <f t="shared" si="17"/>
        <v>-1699105.0900000003</v>
      </c>
    </row>
    <row r="160" spans="1:44" ht="15" customHeight="1" x14ac:dyDescent="0.25">
      <c r="A160" s="5">
        <f t="shared" si="18"/>
        <v>142</v>
      </c>
      <c r="B160" s="23">
        <f t="shared" si="19"/>
        <v>13</v>
      </c>
      <c r="C160" s="14" t="s">
        <v>104</v>
      </c>
      <c r="D160" s="3" t="s">
        <v>156</v>
      </c>
      <c r="E160" s="27">
        <v>14667617.480000002</v>
      </c>
      <c r="F160" s="29">
        <v>4064322.33</v>
      </c>
      <c r="G160" s="29">
        <v>2179244.79</v>
      </c>
      <c r="H160" s="29">
        <v>887355.44</v>
      </c>
      <c r="I160" s="29">
        <v>1608624.41</v>
      </c>
      <c r="J160" s="29"/>
      <c r="K160" s="29">
        <v>0</v>
      </c>
      <c r="L160" s="29">
        <v>0</v>
      </c>
      <c r="M160" s="29">
        <v>0</v>
      </c>
      <c r="N160" s="29">
        <v>1830278.29</v>
      </c>
      <c r="O160" s="29">
        <v>0</v>
      </c>
      <c r="P160" s="29">
        <v>4097792.22</v>
      </c>
      <c r="Q160" s="29">
        <v>0</v>
      </c>
      <c r="R160" s="29"/>
      <c r="S160" s="29"/>
      <c r="T160" s="10"/>
      <c r="U160" s="28">
        <f t="shared" si="20"/>
        <v>6</v>
      </c>
      <c r="V160" s="2" t="s">
        <v>156</v>
      </c>
      <c r="W160" s="9">
        <v>56801668.900000006</v>
      </c>
      <c r="X160" s="9">
        <v>9445571.4600000009</v>
      </c>
      <c r="Y160" s="9">
        <v>5297602.18</v>
      </c>
      <c r="Z160" s="9">
        <v>1721634.99</v>
      </c>
      <c r="AA160" s="9">
        <v>2277138.85</v>
      </c>
      <c r="AB160" s="9">
        <v>725467.62</v>
      </c>
      <c r="AC160" s="9">
        <v>0</v>
      </c>
      <c r="AD160" s="9">
        <v>0</v>
      </c>
      <c r="AE160" s="9">
        <v>0</v>
      </c>
      <c r="AF160" s="9">
        <v>4178960</v>
      </c>
      <c r="AG160" s="9">
        <v>0</v>
      </c>
      <c r="AH160" s="9">
        <v>30735681.07</v>
      </c>
      <c r="AI160" s="9">
        <v>0</v>
      </c>
      <c r="AJ160" s="9">
        <v>1279774.8500000001</v>
      </c>
      <c r="AK160" s="9">
        <v>30000</v>
      </c>
      <c r="AL160" s="9">
        <v>1109837.8799999999</v>
      </c>
      <c r="AN160" s="28">
        <f t="shared" si="15"/>
        <v>-42134051.420000002</v>
      </c>
      <c r="AO160" s="12">
        <f t="shared" si="16"/>
        <v>-1279774.8500000001</v>
      </c>
      <c r="AP160" s="12">
        <f t="shared" si="16"/>
        <v>-30000</v>
      </c>
      <c r="AQ160" s="12">
        <f t="shared" si="16"/>
        <v>-1109837.8799999999</v>
      </c>
      <c r="AR160" s="12">
        <f t="shared" si="17"/>
        <v>-39714438.689999998</v>
      </c>
    </row>
    <row r="161" spans="1:44" ht="15" customHeight="1" x14ac:dyDescent="0.25">
      <c r="A161" s="5">
        <f t="shared" si="18"/>
        <v>143</v>
      </c>
      <c r="B161" s="23">
        <f t="shared" si="19"/>
        <v>14</v>
      </c>
      <c r="C161" s="14" t="s">
        <v>104</v>
      </c>
      <c r="D161" s="3" t="s">
        <v>158</v>
      </c>
      <c r="E161" s="27">
        <v>1031109.8300000001</v>
      </c>
      <c r="F161" s="29"/>
      <c r="G161" s="29"/>
      <c r="H161" s="29">
        <v>611952.43999999994</v>
      </c>
      <c r="I161" s="29">
        <v>408314.83</v>
      </c>
      <c r="J161" s="29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11">
        <v>0</v>
      </c>
      <c r="Q161" s="29">
        <v>0</v>
      </c>
      <c r="R161" s="29"/>
      <c r="S161" s="29"/>
      <c r="T161" s="10">
        <v>10842.56</v>
      </c>
      <c r="U161" s="28">
        <f t="shared" si="20"/>
        <v>2</v>
      </c>
      <c r="V161" s="2" t="s">
        <v>158</v>
      </c>
      <c r="W161" s="9">
        <v>10546445.470000001</v>
      </c>
      <c r="X161" s="9">
        <v>4530963.17</v>
      </c>
      <c r="Y161" s="9">
        <v>2442157.23</v>
      </c>
      <c r="Z161" s="9">
        <v>1029113.41</v>
      </c>
      <c r="AA161" s="9">
        <v>1526951.8</v>
      </c>
      <c r="AB161" s="9">
        <v>492057.57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290687.11</v>
      </c>
      <c r="AK161" s="9">
        <v>30000</v>
      </c>
      <c r="AL161" s="9">
        <v>204515.18000000002</v>
      </c>
      <c r="AN161" s="28">
        <f t="shared" si="15"/>
        <v>-9515335.6400000006</v>
      </c>
      <c r="AO161" s="12">
        <f t="shared" si="16"/>
        <v>-290687.11</v>
      </c>
      <c r="AP161" s="12">
        <f t="shared" si="16"/>
        <v>-30000</v>
      </c>
      <c r="AQ161" s="12">
        <f t="shared" si="16"/>
        <v>-193672.62000000002</v>
      </c>
      <c r="AR161" s="12">
        <f t="shared" si="17"/>
        <v>-9000975.910000002</v>
      </c>
    </row>
    <row r="162" spans="1:44" ht="15" customHeight="1" x14ac:dyDescent="0.25">
      <c r="A162" s="5">
        <f t="shared" si="18"/>
        <v>144</v>
      </c>
      <c r="B162" s="23">
        <f t="shared" si="19"/>
        <v>15</v>
      </c>
      <c r="C162" s="14" t="s">
        <v>104</v>
      </c>
      <c r="D162" s="3" t="s">
        <v>168</v>
      </c>
      <c r="E162" s="27">
        <v>383825.46264399268</v>
      </c>
      <c r="F162" s="29"/>
      <c r="G162" s="29"/>
      <c r="H162" s="29">
        <v>383825.46264399268</v>
      </c>
      <c r="I162" s="29"/>
      <c r="J162" s="29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11">
        <v>0</v>
      </c>
      <c r="Q162" s="29">
        <v>0</v>
      </c>
      <c r="R162" s="29"/>
      <c r="S162" s="29"/>
      <c r="T162" s="10"/>
      <c r="U162" s="28">
        <f t="shared" si="20"/>
        <v>1</v>
      </c>
      <c r="V162" s="2" t="s">
        <v>168</v>
      </c>
      <c r="W162" s="9">
        <v>8449958.4400000013</v>
      </c>
      <c r="X162" s="9">
        <v>3636646.29</v>
      </c>
      <c r="Y162" s="9">
        <v>1960126.74</v>
      </c>
      <c r="Z162" s="9">
        <v>825988.07</v>
      </c>
      <c r="AA162" s="9">
        <v>1225563.6200000001</v>
      </c>
      <c r="AB162" s="9">
        <v>394935.75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212549.79</v>
      </c>
      <c r="AK162" s="9">
        <v>30000</v>
      </c>
      <c r="AL162" s="9">
        <v>164148.18000000002</v>
      </c>
      <c r="AN162" s="28">
        <f t="shared" si="15"/>
        <v>-8066132.9773560083</v>
      </c>
      <c r="AO162" s="12">
        <f t="shared" si="16"/>
        <v>-212549.79</v>
      </c>
      <c r="AP162" s="12">
        <f t="shared" si="16"/>
        <v>-30000</v>
      </c>
      <c r="AQ162" s="12">
        <f t="shared" si="16"/>
        <v>-164148.18000000002</v>
      </c>
      <c r="AR162" s="12">
        <f t="shared" si="17"/>
        <v>-7659435.0073560085</v>
      </c>
    </row>
    <row r="163" spans="1:44" ht="15" customHeight="1" x14ac:dyDescent="0.25">
      <c r="A163" s="5">
        <f t="shared" si="18"/>
        <v>145</v>
      </c>
      <c r="B163" s="23">
        <f t="shared" si="19"/>
        <v>16</v>
      </c>
      <c r="C163" s="14" t="s">
        <v>104</v>
      </c>
      <c r="D163" s="3" t="s">
        <v>169</v>
      </c>
      <c r="E163" s="27">
        <v>6860350.1500000004</v>
      </c>
      <c r="F163" s="29"/>
      <c r="G163" s="29"/>
      <c r="H163" s="29"/>
      <c r="I163" s="29"/>
      <c r="J163" s="29"/>
      <c r="K163" s="29">
        <v>0</v>
      </c>
      <c r="L163" s="29">
        <v>0</v>
      </c>
      <c r="M163" s="29">
        <v>0</v>
      </c>
      <c r="N163" s="29">
        <v>6860350.1500000004</v>
      </c>
      <c r="O163" s="29">
        <v>0</v>
      </c>
      <c r="P163" s="29"/>
      <c r="Q163" s="29"/>
      <c r="R163" s="29"/>
      <c r="S163" s="29"/>
      <c r="T163" s="10"/>
      <c r="U163" s="28">
        <f t="shared" si="20"/>
        <v>1</v>
      </c>
      <c r="V163" s="2" t="s">
        <v>169</v>
      </c>
      <c r="W163" s="9">
        <v>38229520.350000009</v>
      </c>
      <c r="X163" s="9">
        <v>8129331.75</v>
      </c>
      <c r="Y163" s="9">
        <v>4381652.53</v>
      </c>
      <c r="Z163" s="9">
        <v>1846407.51</v>
      </c>
      <c r="AA163" s="9">
        <v>2739615.68</v>
      </c>
      <c r="AB163" s="9">
        <v>882836.43</v>
      </c>
      <c r="AC163" s="9">
        <v>0</v>
      </c>
      <c r="AD163" s="9">
        <v>0</v>
      </c>
      <c r="AE163" s="9">
        <v>0</v>
      </c>
      <c r="AF163" s="9">
        <v>7349152.0800000001</v>
      </c>
      <c r="AG163" s="9">
        <v>0</v>
      </c>
      <c r="AH163" s="9">
        <v>4707478.74</v>
      </c>
      <c r="AI163" s="9">
        <v>5077561.71</v>
      </c>
      <c r="AJ163" s="9">
        <v>2368870.96</v>
      </c>
      <c r="AK163" s="9">
        <v>65702.959600000002</v>
      </c>
      <c r="AL163" s="9">
        <v>716612.96</v>
      </c>
      <c r="AN163" s="28">
        <f t="shared" si="15"/>
        <v>-31369170.20000001</v>
      </c>
      <c r="AO163" s="12">
        <f t="shared" ref="AO163:AQ178" si="21">+R163-AJ163</f>
        <v>-2368870.96</v>
      </c>
      <c r="AP163" s="12">
        <f t="shared" si="21"/>
        <v>-65702.959600000002</v>
      </c>
      <c r="AQ163" s="12">
        <f t="shared" si="21"/>
        <v>-716612.96</v>
      </c>
      <c r="AR163" s="12">
        <f t="shared" si="17"/>
        <v>-28217983.320400007</v>
      </c>
    </row>
    <row r="164" spans="1:44" ht="15" customHeight="1" x14ac:dyDescent="0.25">
      <c r="A164" s="5">
        <f t="shared" si="18"/>
        <v>146</v>
      </c>
      <c r="B164" s="23">
        <f t="shared" si="19"/>
        <v>17</v>
      </c>
      <c r="C164" s="14" t="s">
        <v>1431</v>
      </c>
      <c r="D164" s="3" t="s">
        <v>174</v>
      </c>
      <c r="E164" s="27">
        <v>861554.16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11">
        <v>0</v>
      </c>
      <c r="Q164" s="29">
        <v>833621.5</v>
      </c>
      <c r="R164" s="29"/>
      <c r="S164" s="29"/>
      <c r="T164" s="10">
        <v>27932.66</v>
      </c>
      <c r="U164" s="28">
        <f t="shared" si="20"/>
        <v>1</v>
      </c>
      <c r="V164" s="2"/>
      <c r="AN164" s="28"/>
      <c r="AO164" s="12"/>
      <c r="AP164" s="12"/>
      <c r="AQ164" s="12"/>
      <c r="AR164" s="12"/>
    </row>
    <row r="165" spans="1:44" ht="15" customHeight="1" x14ac:dyDescent="0.25">
      <c r="A165" s="5">
        <f t="shared" si="18"/>
        <v>147</v>
      </c>
      <c r="B165" s="23">
        <f t="shared" si="19"/>
        <v>18</v>
      </c>
      <c r="C165" s="14" t="s">
        <v>181</v>
      </c>
      <c r="D165" s="3" t="s">
        <v>182</v>
      </c>
      <c r="E165" s="27">
        <v>179932.78</v>
      </c>
      <c r="F165" s="29">
        <v>0</v>
      </c>
      <c r="G165" s="29">
        <v>0</v>
      </c>
      <c r="H165" s="29">
        <v>179932.78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1">
        <v>0</v>
      </c>
      <c r="Q165" s="29">
        <v>0</v>
      </c>
      <c r="R165" s="29"/>
      <c r="S165" s="29"/>
      <c r="T165" s="10"/>
      <c r="U165" s="28">
        <f t="shared" si="20"/>
        <v>1</v>
      </c>
      <c r="V165" s="2" t="s">
        <v>182</v>
      </c>
      <c r="W165" s="9">
        <v>194948.83850000001</v>
      </c>
      <c r="X165" s="9">
        <v>0</v>
      </c>
      <c r="Y165" s="9">
        <v>0</v>
      </c>
      <c r="Z165" s="9">
        <v>156121.95000000001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5640.7285000000011</v>
      </c>
      <c r="AK165" s="9">
        <v>30000</v>
      </c>
      <c r="AL165" s="9">
        <v>3186.16</v>
      </c>
      <c r="AN165" s="28">
        <f t="shared" si="15"/>
        <v>-15016.058500000014</v>
      </c>
      <c r="AO165" s="12">
        <f t="shared" si="21"/>
        <v>-5640.7285000000011</v>
      </c>
      <c r="AP165" s="12">
        <f t="shared" si="21"/>
        <v>-30000</v>
      </c>
      <c r="AQ165" s="12">
        <f t="shared" si="21"/>
        <v>-3186.16</v>
      </c>
      <c r="AR165" s="12">
        <f t="shared" si="17"/>
        <v>23810.829999999987</v>
      </c>
    </row>
    <row r="166" spans="1:44" ht="15" customHeight="1" x14ac:dyDescent="0.25">
      <c r="A166" s="5">
        <f t="shared" si="18"/>
        <v>148</v>
      </c>
      <c r="B166" s="23">
        <f t="shared" si="19"/>
        <v>19</v>
      </c>
      <c r="C166" s="14" t="s">
        <v>186</v>
      </c>
      <c r="D166" s="3" t="s">
        <v>187</v>
      </c>
      <c r="E166" s="27">
        <v>1175296.3399999999</v>
      </c>
      <c r="F166" s="29">
        <v>606586.71</v>
      </c>
      <c r="G166" s="29">
        <v>380836.38</v>
      </c>
      <c r="H166" s="29">
        <v>0</v>
      </c>
      <c r="I166" s="29">
        <v>187873.25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1">
        <v>0</v>
      </c>
      <c r="Q166" s="29">
        <v>0</v>
      </c>
      <c r="R166" s="29"/>
      <c r="S166" s="29"/>
      <c r="T166" s="10"/>
      <c r="U166" s="28">
        <f t="shared" si="20"/>
        <v>3</v>
      </c>
      <c r="V166" s="2" t="s">
        <v>187</v>
      </c>
      <c r="W166" s="9">
        <v>1792303.28</v>
      </c>
      <c r="X166" s="9">
        <v>921648.77</v>
      </c>
      <c r="Y166" s="9">
        <v>468092.15999999997</v>
      </c>
      <c r="Z166" s="9">
        <v>0</v>
      </c>
      <c r="AA166" s="9">
        <v>290607.40000000002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47662.13</v>
      </c>
      <c r="AK166" s="9">
        <v>30000</v>
      </c>
      <c r="AL166" s="9">
        <v>34292.82</v>
      </c>
      <c r="AN166" s="28">
        <f t="shared" si="15"/>
        <v>-617006.94000000018</v>
      </c>
      <c r="AO166" s="12">
        <f t="shared" si="21"/>
        <v>-47662.13</v>
      </c>
      <c r="AP166" s="12">
        <f t="shared" si="21"/>
        <v>-30000</v>
      </c>
      <c r="AQ166" s="12">
        <f t="shared" si="21"/>
        <v>-34292.82</v>
      </c>
      <c r="AR166" s="12">
        <f t="shared" si="17"/>
        <v>-505051.99000000017</v>
      </c>
    </row>
    <row r="167" spans="1:44" ht="15" customHeight="1" x14ac:dyDescent="0.25">
      <c r="A167" s="5">
        <f t="shared" si="18"/>
        <v>149</v>
      </c>
      <c r="B167" s="23">
        <f t="shared" si="19"/>
        <v>20</v>
      </c>
      <c r="C167" s="14" t="s">
        <v>186</v>
      </c>
      <c r="D167" s="3" t="s">
        <v>188</v>
      </c>
      <c r="E167" s="27">
        <v>1034000.82</v>
      </c>
      <c r="F167" s="29">
        <v>574893.19999999995</v>
      </c>
      <c r="G167" s="29">
        <v>286245.03999999998</v>
      </c>
      <c r="H167" s="29">
        <v>0</v>
      </c>
      <c r="I167" s="29">
        <v>172862.58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11">
        <v>0</v>
      </c>
      <c r="Q167" s="29">
        <v>0</v>
      </c>
      <c r="R167" s="29"/>
      <c r="S167" s="29"/>
      <c r="T167" s="10"/>
      <c r="U167" s="28">
        <f t="shared" si="20"/>
        <v>3</v>
      </c>
      <c r="V167" s="2" t="s">
        <v>188</v>
      </c>
      <c r="W167" s="9">
        <v>1672960.93</v>
      </c>
      <c r="X167" s="9">
        <v>860330.39</v>
      </c>
      <c r="Y167" s="9">
        <v>436949.43</v>
      </c>
      <c r="Z167" s="9">
        <v>0</v>
      </c>
      <c r="AA167" s="9">
        <v>271272.94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42396.89</v>
      </c>
      <c r="AK167" s="9">
        <v>30000</v>
      </c>
      <c r="AL167" s="9">
        <v>32011.279999999999</v>
      </c>
      <c r="AN167" s="28">
        <f t="shared" si="15"/>
        <v>-638960.11</v>
      </c>
      <c r="AO167" s="12">
        <f t="shared" si="21"/>
        <v>-42396.89</v>
      </c>
      <c r="AP167" s="12">
        <f t="shared" si="21"/>
        <v>-30000</v>
      </c>
      <c r="AQ167" s="12">
        <f t="shared" si="21"/>
        <v>-32011.279999999999</v>
      </c>
      <c r="AR167" s="12">
        <f t="shared" si="17"/>
        <v>-534551.93999999994</v>
      </c>
    </row>
    <row r="168" spans="1:44" ht="15" customHeight="1" x14ac:dyDescent="0.25">
      <c r="A168" s="5">
        <f t="shared" si="18"/>
        <v>150</v>
      </c>
      <c r="B168" s="23">
        <f t="shared" si="19"/>
        <v>21</v>
      </c>
      <c r="C168" s="14" t="s">
        <v>186</v>
      </c>
      <c r="D168" s="3" t="s">
        <v>193</v>
      </c>
      <c r="E168" s="27">
        <v>1279451.48</v>
      </c>
      <c r="F168" s="29">
        <v>709884.29</v>
      </c>
      <c r="G168" s="29">
        <v>381693.94</v>
      </c>
      <c r="H168" s="29">
        <v>0</v>
      </c>
      <c r="I168" s="29">
        <v>187873.25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1">
        <v>0</v>
      </c>
      <c r="Q168" s="29">
        <v>0</v>
      </c>
      <c r="R168" s="29"/>
      <c r="S168" s="29"/>
      <c r="T168" s="10"/>
      <c r="U168" s="28">
        <f t="shared" si="20"/>
        <v>3</v>
      </c>
      <c r="V168" s="2" t="s">
        <v>193</v>
      </c>
      <c r="W168" s="9">
        <v>1790195.47</v>
      </c>
      <c r="X168" s="9">
        <v>920545.91</v>
      </c>
      <c r="Y168" s="9">
        <v>467532.03</v>
      </c>
      <c r="Z168" s="9">
        <v>0</v>
      </c>
      <c r="AA168" s="9">
        <v>290259.65000000002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47606.080000000002</v>
      </c>
      <c r="AK168" s="9">
        <v>30000</v>
      </c>
      <c r="AL168" s="9">
        <v>34251.800000000003</v>
      </c>
      <c r="AN168" s="28">
        <f t="shared" si="15"/>
        <v>-510743.99</v>
      </c>
      <c r="AO168" s="12">
        <f t="shared" si="21"/>
        <v>-47606.080000000002</v>
      </c>
      <c r="AP168" s="12">
        <f t="shared" si="21"/>
        <v>-30000</v>
      </c>
      <c r="AQ168" s="12">
        <f t="shared" si="21"/>
        <v>-34251.800000000003</v>
      </c>
      <c r="AR168" s="12">
        <f t="shared" si="17"/>
        <v>-398886.11</v>
      </c>
    </row>
    <row r="169" spans="1:44" ht="15" customHeight="1" x14ac:dyDescent="0.25">
      <c r="A169" s="5">
        <f t="shared" si="18"/>
        <v>151</v>
      </c>
      <c r="B169" s="23">
        <f t="shared" si="19"/>
        <v>22</v>
      </c>
      <c r="C169" s="14" t="s">
        <v>186</v>
      </c>
      <c r="D169" s="3" t="s">
        <v>194</v>
      </c>
      <c r="E169" s="27">
        <v>1267907.8999999999</v>
      </c>
      <c r="F169" s="29">
        <v>698175.15</v>
      </c>
      <c r="G169" s="29">
        <v>386167.54</v>
      </c>
      <c r="H169" s="29">
        <v>0</v>
      </c>
      <c r="I169" s="29">
        <v>183565.21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1">
        <v>0</v>
      </c>
      <c r="Q169" s="29">
        <v>0</v>
      </c>
      <c r="R169" s="29"/>
      <c r="S169" s="29"/>
      <c r="T169" s="10"/>
      <c r="U169" s="28">
        <f t="shared" si="20"/>
        <v>3</v>
      </c>
      <c r="V169" s="2" t="s">
        <v>194</v>
      </c>
      <c r="W169" s="9">
        <v>1742559.24</v>
      </c>
      <c r="X169" s="9">
        <v>895621.53</v>
      </c>
      <c r="Y169" s="9">
        <v>454873.31</v>
      </c>
      <c r="Z169" s="9">
        <v>0</v>
      </c>
      <c r="AA169" s="9">
        <v>282400.69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46339.31</v>
      </c>
      <c r="AK169" s="9">
        <v>30000</v>
      </c>
      <c r="AL169" s="9">
        <v>33324.400000000001</v>
      </c>
      <c r="AN169" s="28">
        <f t="shared" si="15"/>
        <v>-474651.34000000008</v>
      </c>
      <c r="AO169" s="12">
        <f t="shared" si="21"/>
        <v>-46339.31</v>
      </c>
      <c r="AP169" s="12">
        <f t="shared" si="21"/>
        <v>-30000</v>
      </c>
      <c r="AQ169" s="12">
        <f t="shared" si="21"/>
        <v>-33324.400000000001</v>
      </c>
      <c r="AR169" s="12">
        <f t="shared" si="17"/>
        <v>-364987.63000000006</v>
      </c>
    </row>
    <row r="170" spans="1:44" ht="15" customHeight="1" x14ac:dyDescent="0.25">
      <c r="A170" s="5">
        <f t="shared" si="18"/>
        <v>152</v>
      </c>
      <c r="B170" s="23">
        <f t="shared" si="19"/>
        <v>23</v>
      </c>
      <c r="C170" s="14" t="s">
        <v>186</v>
      </c>
      <c r="D170" s="3" t="s">
        <v>195</v>
      </c>
      <c r="E170" s="27">
        <v>1435553.1800000002</v>
      </c>
      <c r="F170" s="29">
        <v>754056.96</v>
      </c>
      <c r="G170" s="29">
        <v>442049.34</v>
      </c>
      <c r="H170" s="29">
        <v>0</v>
      </c>
      <c r="I170" s="29">
        <v>239446.88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11">
        <v>0</v>
      </c>
      <c r="Q170" s="29">
        <v>0</v>
      </c>
      <c r="R170" s="29"/>
      <c r="S170" s="29"/>
      <c r="T170" s="10"/>
      <c r="U170" s="28">
        <f t="shared" si="20"/>
        <v>3</v>
      </c>
      <c r="V170" s="2" t="s">
        <v>195</v>
      </c>
      <c r="W170" s="9">
        <v>1727102.05</v>
      </c>
      <c r="X170" s="9">
        <v>887533.99</v>
      </c>
      <c r="Y170" s="9">
        <v>450765.75</v>
      </c>
      <c r="Z170" s="9">
        <v>0</v>
      </c>
      <c r="AA170" s="9">
        <v>279850.57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45928.26</v>
      </c>
      <c r="AK170" s="9">
        <v>30000</v>
      </c>
      <c r="AL170" s="9">
        <v>33023.479999999996</v>
      </c>
      <c r="AN170" s="28">
        <f t="shared" si="15"/>
        <v>-291548.86999999988</v>
      </c>
      <c r="AO170" s="12">
        <f t="shared" si="21"/>
        <v>-45928.26</v>
      </c>
      <c r="AP170" s="12">
        <f t="shared" si="21"/>
        <v>-30000</v>
      </c>
      <c r="AQ170" s="12">
        <f t="shared" si="21"/>
        <v>-33023.479999999996</v>
      </c>
      <c r="AR170" s="12">
        <f t="shared" si="17"/>
        <v>-182597.12999999989</v>
      </c>
    </row>
    <row r="171" spans="1:44" ht="15" customHeight="1" x14ac:dyDescent="0.25">
      <c r="A171" s="5">
        <f t="shared" si="18"/>
        <v>153</v>
      </c>
      <c r="B171" s="23">
        <f t="shared" si="19"/>
        <v>24</v>
      </c>
      <c r="C171" s="14" t="s">
        <v>212</v>
      </c>
      <c r="D171" s="3" t="s">
        <v>213</v>
      </c>
      <c r="E171" s="27">
        <v>436755.22</v>
      </c>
      <c r="F171" s="29">
        <v>0</v>
      </c>
      <c r="G171" s="29">
        <v>0</v>
      </c>
      <c r="H171" s="29">
        <v>436755.22</v>
      </c>
      <c r="I171" s="29"/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/>
      <c r="Q171" s="29">
        <v>0</v>
      </c>
      <c r="R171" s="29"/>
      <c r="S171" s="29"/>
      <c r="T171" s="10"/>
      <c r="U171" s="28">
        <f t="shared" si="20"/>
        <v>1</v>
      </c>
      <c r="V171" s="2" t="s">
        <v>213</v>
      </c>
      <c r="W171" s="9">
        <v>3989758.9699999997</v>
      </c>
      <c r="X171" s="9">
        <v>0</v>
      </c>
      <c r="Y171" s="9">
        <v>0</v>
      </c>
      <c r="Z171" s="9">
        <v>669735.17000000004</v>
      </c>
      <c r="AA171" s="9">
        <v>1025334.85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1737031.88</v>
      </c>
      <c r="AI171" s="9">
        <v>0</v>
      </c>
      <c r="AJ171" s="9">
        <v>457614.19</v>
      </c>
      <c r="AK171" s="9">
        <v>30000</v>
      </c>
      <c r="AL171" s="9">
        <v>70042.880000000005</v>
      </c>
      <c r="AN171" s="28">
        <f t="shared" si="15"/>
        <v>-3553003.75</v>
      </c>
      <c r="AO171" s="12">
        <f t="shared" si="21"/>
        <v>-457614.19</v>
      </c>
      <c r="AP171" s="12">
        <f t="shared" si="21"/>
        <v>-30000</v>
      </c>
      <c r="AQ171" s="12">
        <f t="shared" si="21"/>
        <v>-70042.880000000005</v>
      </c>
      <c r="AR171" s="12">
        <f t="shared" si="17"/>
        <v>-2995346.68</v>
      </c>
    </row>
    <row r="172" spans="1:44" ht="15" customHeight="1" x14ac:dyDescent="0.25">
      <c r="A172" s="5">
        <f t="shared" si="18"/>
        <v>154</v>
      </c>
      <c r="B172" s="23">
        <f t="shared" si="19"/>
        <v>25</v>
      </c>
      <c r="C172" s="14" t="s">
        <v>212</v>
      </c>
      <c r="D172" s="3" t="s">
        <v>215</v>
      </c>
      <c r="E172" s="27">
        <v>2088196.5999999999</v>
      </c>
      <c r="F172" s="1"/>
      <c r="G172" s="1"/>
      <c r="H172" s="1">
        <v>72504.92</v>
      </c>
      <c r="I172" s="1">
        <v>132414.12</v>
      </c>
      <c r="J172" s="1">
        <v>0</v>
      </c>
      <c r="K172" s="1">
        <v>0</v>
      </c>
      <c r="L172" s="1">
        <v>0</v>
      </c>
      <c r="M172" s="1">
        <v>0</v>
      </c>
      <c r="N172" s="1">
        <v>496559.9</v>
      </c>
      <c r="O172" s="1">
        <v>0</v>
      </c>
      <c r="P172" s="1">
        <v>1386717.66</v>
      </c>
      <c r="Q172" s="1"/>
      <c r="R172" s="29"/>
      <c r="S172" s="1"/>
      <c r="T172" s="10"/>
      <c r="U172" s="28">
        <f t="shared" si="20"/>
        <v>4</v>
      </c>
      <c r="V172" s="2" t="s">
        <v>215</v>
      </c>
      <c r="W172" s="9">
        <v>5713535.1800000006</v>
      </c>
      <c r="X172" s="9">
        <v>715942.68</v>
      </c>
      <c r="Y172" s="9">
        <v>261726.44</v>
      </c>
      <c r="Z172" s="9">
        <v>100936.94</v>
      </c>
      <c r="AA172" s="9">
        <v>404425.98</v>
      </c>
      <c r="AB172" s="9">
        <v>0</v>
      </c>
      <c r="AC172" s="9">
        <v>0</v>
      </c>
      <c r="AD172" s="9">
        <v>0</v>
      </c>
      <c r="AE172" s="9">
        <v>0</v>
      </c>
      <c r="AF172" s="9">
        <v>882454.85</v>
      </c>
      <c r="AG172" s="9">
        <v>0</v>
      </c>
      <c r="AH172" s="9">
        <v>1522871.01</v>
      </c>
      <c r="AI172" s="9">
        <v>1411280.43</v>
      </c>
      <c r="AJ172" s="9">
        <v>275740.95</v>
      </c>
      <c r="AK172" s="9">
        <v>30000</v>
      </c>
      <c r="AL172" s="9">
        <v>108155.9</v>
      </c>
      <c r="AN172" s="28">
        <f t="shared" si="15"/>
        <v>-3625338.580000001</v>
      </c>
      <c r="AO172" s="12">
        <f t="shared" si="21"/>
        <v>-275740.95</v>
      </c>
      <c r="AP172" s="12">
        <f t="shared" si="21"/>
        <v>-30000</v>
      </c>
      <c r="AQ172" s="12">
        <f t="shared" si="21"/>
        <v>-108155.9</v>
      </c>
      <c r="AR172" s="12">
        <f t="shared" si="17"/>
        <v>-3211441.7300000009</v>
      </c>
    </row>
    <row r="173" spans="1:44" ht="15" customHeight="1" x14ac:dyDescent="0.25">
      <c r="A173" s="5">
        <f t="shared" si="18"/>
        <v>155</v>
      </c>
      <c r="B173" s="23">
        <f t="shared" si="19"/>
        <v>26</v>
      </c>
      <c r="C173" s="14" t="s">
        <v>212</v>
      </c>
      <c r="D173" s="3" t="s">
        <v>216</v>
      </c>
      <c r="E173" s="27">
        <v>14404764.93</v>
      </c>
      <c r="F173" s="29">
        <v>1919428.09</v>
      </c>
      <c r="G173" s="29">
        <v>2618513.73</v>
      </c>
      <c r="H173" s="29">
        <v>847581.16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/>
      <c r="O173" s="29">
        <v>0</v>
      </c>
      <c r="P173" s="29">
        <v>9019241.9499999993</v>
      </c>
      <c r="Q173" s="29"/>
      <c r="R173" s="29"/>
      <c r="S173" s="29"/>
      <c r="T173" s="10"/>
      <c r="U173" s="28">
        <f t="shared" si="20"/>
        <v>4</v>
      </c>
      <c r="V173" s="2" t="s">
        <v>1359</v>
      </c>
      <c r="W173" s="9">
        <v>44561631.600000009</v>
      </c>
      <c r="X173" s="9">
        <v>5596689.8899999997</v>
      </c>
      <c r="Y173" s="9">
        <v>2845039.85</v>
      </c>
      <c r="Z173" s="9">
        <v>1094828.07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11029001.880000001</v>
      </c>
      <c r="AG173" s="9">
        <v>0</v>
      </c>
      <c r="AH173" s="9">
        <v>13444212.17</v>
      </c>
      <c r="AI173" s="9">
        <v>7972120.8399999999</v>
      </c>
      <c r="AJ173" s="9">
        <v>1692965.56</v>
      </c>
      <c r="AK173" s="9">
        <v>30000</v>
      </c>
      <c r="AL173" s="9">
        <v>856773.34</v>
      </c>
      <c r="AN173" s="28">
        <f t="shared" si="15"/>
        <v>-30156866.670000009</v>
      </c>
      <c r="AO173" s="12">
        <f t="shared" si="21"/>
        <v>-1692965.56</v>
      </c>
      <c r="AP173" s="12">
        <f t="shared" si="21"/>
        <v>-30000</v>
      </c>
      <c r="AQ173" s="12">
        <f t="shared" si="21"/>
        <v>-856773.34</v>
      </c>
      <c r="AR173" s="12">
        <f t="shared" si="17"/>
        <v>-27577127.770000011</v>
      </c>
    </row>
    <row r="174" spans="1:44" ht="15" customHeight="1" x14ac:dyDescent="0.25">
      <c r="A174" s="5">
        <f t="shared" si="18"/>
        <v>156</v>
      </c>
      <c r="B174" s="23">
        <f t="shared" si="19"/>
        <v>27</v>
      </c>
      <c r="C174" s="14" t="s">
        <v>212</v>
      </c>
      <c r="D174" s="3" t="s">
        <v>217</v>
      </c>
      <c r="E174" s="27">
        <v>2476585.89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2476585.89</v>
      </c>
      <c r="Q174" s="1">
        <v>0</v>
      </c>
      <c r="R174" s="29"/>
      <c r="S174" s="1"/>
      <c r="T174" s="10"/>
      <c r="U174" s="28">
        <f t="shared" si="20"/>
        <v>1</v>
      </c>
      <c r="V174" s="2" t="s">
        <v>217</v>
      </c>
      <c r="W174" s="9">
        <v>4143684.1045145723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3838453.55</v>
      </c>
      <c r="AI174" s="9">
        <v>0</v>
      </c>
      <c r="AJ174" s="9">
        <v>196894.77451457272</v>
      </c>
      <c r="AK174" s="9">
        <v>30000</v>
      </c>
      <c r="AL174" s="9">
        <v>78335.78</v>
      </c>
      <c r="AN174" s="28">
        <f t="shared" si="15"/>
        <v>-1667098.2145145722</v>
      </c>
      <c r="AO174" s="12">
        <f t="shared" si="21"/>
        <v>-196894.77451457272</v>
      </c>
      <c r="AP174" s="12">
        <f t="shared" si="21"/>
        <v>-30000</v>
      </c>
      <c r="AQ174" s="12">
        <f t="shared" si="21"/>
        <v>-78335.78</v>
      </c>
      <c r="AR174" s="12">
        <f t="shared" si="17"/>
        <v>-1361867.6599999995</v>
      </c>
    </row>
    <row r="175" spans="1:44" ht="15" customHeight="1" x14ac:dyDescent="0.25">
      <c r="A175" s="5">
        <f t="shared" si="18"/>
        <v>157</v>
      </c>
      <c r="B175" s="23">
        <f t="shared" si="19"/>
        <v>28</v>
      </c>
      <c r="C175" s="14" t="s">
        <v>218</v>
      </c>
      <c r="D175" s="3" t="s">
        <v>219</v>
      </c>
      <c r="E175" s="27">
        <v>6618879.1399999997</v>
      </c>
      <c r="F175" s="1">
        <v>94066.9</v>
      </c>
      <c r="G175" s="1"/>
      <c r="H175" s="1">
        <v>190429.25</v>
      </c>
      <c r="I175" s="1">
        <v>256480.51</v>
      </c>
      <c r="J175" s="1">
        <v>0</v>
      </c>
      <c r="K175" s="1">
        <v>0</v>
      </c>
      <c r="L175" s="1">
        <v>0</v>
      </c>
      <c r="M175" s="1">
        <v>0</v>
      </c>
      <c r="N175" s="1">
        <v>812155.7</v>
      </c>
      <c r="O175" s="1">
        <v>0</v>
      </c>
      <c r="P175" s="1">
        <v>2560631.2799999998</v>
      </c>
      <c r="Q175" s="1">
        <v>2638062.06</v>
      </c>
      <c r="R175" s="29"/>
      <c r="S175" s="1"/>
      <c r="T175" s="10">
        <v>67053.440000000002</v>
      </c>
      <c r="U175" s="28">
        <f t="shared" si="20"/>
        <v>6</v>
      </c>
      <c r="V175" s="2" t="s">
        <v>219</v>
      </c>
      <c r="W175" s="9">
        <v>11844318.039999999</v>
      </c>
      <c r="X175" s="9">
        <v>1506291.18</v>
      </c>
      <c r="Y175" s="9">
        <v>550653.07999999996</v>
      </c>
      <c r="Z175" s="9">
        <v>212361.25</v>
      </c>
      <c r="AA175" s="9">
        <v>850877.28</v>
      </c>
      <c r="AB175" s="9">
        <v>0</v>
      </c>
      <c r="AC175" s="9">
        <v>0</v>
      </c>
      <c r="AD175" s="9">
        <v>0</v>
      </c>
      <c r="AE175" s="9">
        <v>0</v>
      </c>
      <c r="AF175" s="9">
        <v>1856615.14</v>
      </c>
      <c r="AG175" s="9">
        <v>0</v>
      </c>
      <c r="AH175" s="9">
        <v>3204003.44</v>
      </c>
      <c r="AI175" s="9">
        <v>2969224.81</v>
      </c>
      <c r="AJ175" s="9">
        <v>563716.29</v>
      </c>
      <c r="AK175" s="9">
        <v>30000</v>
      </c>
      <c r="AL175" s="9">
        <v>100575.57</v>
      </c>
      <c r="AN175" s="28">
        <f t="shared" si="15"/>
        <v>-5225438.8999999994</v>
      </c>
      <c r="AO175" s="12">
        <f t="shared" si="21"/>
        <v>-563716.29</v>
      </c>
      <c r="AP175" s="12">
        <f t="shared" si="21"/>
        <v>-30000</v>
      </c>
      <c r="AQ175" s="12">
        <f t="shared" si="21"/>
        <v>-33522.130000000005</v>
      </c>
      <c r="AR175" s="12">
        <f t="shared" si="17"/>
        <v>-4598200.4799999995</v>
      </c>
    </row>
    <row r="176" spans="1:44" ht="15" customHeight="1" x14ac:dyDescent="0.25">
      <c r="A176" s="5">
        <f t="shared" si="18"/>
        <v>158</v>
      </c>
      <c r="B176" s="23">
        <f t="shared" si="19"/>
        <v>29</v>
      </c>
      <c r="C176" s="14" t="s">
        <v>218</v>
      </c>
      <c r="D176" s="3" t="s">
        <v>220</v>
      </c>
      <c r="E176" s="27">
        <v>4815261.3</v>
      </c>
      <c r="F176" s="1">
        <v>576333.49</v>
      </c>
      <c r="G176" s="1"/>
      <c r="H176" s="1">
        <v>119659.15000000001</v>
      </c>
      <c r="I176" s="1">
        <v>129572.27</v>
      </c>
      <c r="J176" s="1">
        <v>0</v>
      </c>
      <c r="K176" s="1">
        <v>0</v>
      </c>
      <c r="L176" s="1">
        <v>0</v>
      </c>
      <c r="M176" s="1">
        <v>0</v>
      </c>
      <c r="N176" s="1">
        <v>728974.13</v>
      </c>
      <c r="O176" s="1">
        <v>0</v>
      </c>
      <c r="P176" s="1">
        <v>1769927.71</v>
      </c>
      <c r="Q176" s="1">
        <v>1437923.77</v>
      </c>
      <c r="R176" s="29"/>
      <c r="S176" s="1"/>
      <c r="T176" s="10">
        <v>52870.78</v>
      </c>
      <c r="U176" s="28">
        <f t="shared" si="20"/>
        <v>6</v>
      </c>
      <c r="V176" s="2" t="s">
        <v>220</v>
      </c>
      <c r="W176" s="9">
        <v>7708480.1299999999</v>
      </c>
      <c r="X176" s="9">
        <v>978520.61</v>
      </c>
      <c r="Y176" s="9">
        <v>357716.61</v>
      </c>
      <c r="Z176" s="9">
        <v>137954.64000000001</v>
      </c>
      <c r="AA176" s="9">
        <v>552748.99</v>
      </c>
      <c r="AB176" s="9">
        <v>0</v>
      </c>
      <c r="AC176" s="9">
        <v>0</v>
      </c>
      <c r="AD176" s="9">
        <v>0</v>
      </c>
      <c r="AE176" s="9">
        <v>0</v>
      </c>
      <c r="AF176" s="9">
        <v>1206098.9099999999</v>
      </c>
      <c r="AG176" s="9">
        <v>0</v>
      </c>
      <c r="AH176" s="9">
        <v>2081392.62</v>
      </c>
      <c r="AI176" s="9">
        <v>1928875.14</v>
      </c>
      <c r="AJ176" s="9">
        <v>366722.2</v>
      </c>
      <c r="AK176" s="9">
        <v>30000</v>
      </c>
      <c r="AL176" s="9">
        <v>68450.41</v>
      </c>
      <c r="AN176" s="28">
        <f t="shared" si="15"/>
        <v>-2893218.83</v>
      </c>
      <c r="AO176" s="12">
        <f t="shared" si="21"/>
        <v>-366722.2</v>
      </c>
      <c r="AP176" s="12">
        <f t="shared" si="21"/>
        <v>-30000</v>
      </c>
      <c r="AQ176" s="12">
        <f t="shared" si="21"/>
        <v>-15579.630000000005</v>
      </c>
      <c r="AR176" s="12">
        <f t="shared" si="17"/>
        <v>-2480917</v>
      </c>
    </row>
    <row r="177" spans="1:44" ht="30" x14ac:dyDescent="0.25">
      <c r="A177" s="5">
        <f t="shared" si="18"/>
        <v>159</v>
      </c>
      <c r="B177" s="23">
        <f t="shared" si="19"/>
        <v>30</v>
      </c>
      <c r="C177" s="14" t="s">
        <v>228</v>
      </c>
      <c r="D177" s="322" t="s">
        <v>1586</v>
      </c>
      <c r="E177" s="27">
        <v>4336251.76</v>
      </c>
      <c r="F177" s="1">
        <v>0</v>
      </c>
      <c r="G177" s="1"/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1487193.41</v>
      </c>
      <c r="O177" s="1">
        <v>0</v>
      </c>
      <c r="P177" s="1">
        <v>1554241.68</v>
      </c>
      <c r="Q177" s="1">
        <v>1294816.67</v>
      </c>
      <c r="R177" s="29"/>
      <c r="S177" s="1"/>
      <c r="T177" s="10"/>
      <c r="U177" s="28">
        <f t="shared" si="20"/>
        <v>3</v>
      </c>
      <c r="V177" s="2" t="s">
        <v>229</v>
      </c>
      <c r="W177" s="9">
        <v>8074893.9199999999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1747389.18</v>
      </c>
      <c r="AG177" s="9">
        <v>0</v>
      </c>
      <c r="AH177" s="9">
        <v>3015509.91</v>
      </c>
      <c r="AI177" s="9">
        <v>2794542.29</v>
      </c>
      <c r="AJ177" s="9">
        <v>333219.03999999998</v>
      </c>
      <c r="AK177" s="9">
        <v>13822.89</v>
      </c>
      <c r="AL177" s="9">
        <v>154233.5</v>
      </c>
      <c r="AN177" s="28">
        <f t="shared" si="15"/>
        <v>-3738642.16</v>
      </c>
      <c r="AO177" s="12">
        <f t="shared" si="21"/>
        <v>-333219.03999999998</v>
      </c>
      <c r="AP177" s="12">
        <f t="shared" si="21"/>
        <v>-13822.89</v>
      </c>
      <c r="AQ177" s="12">
        <f t="shared" si="21"/>
        <v>-154233.5</v>
      </c>
      <c r="AR177" s="12">
        <f t="shared" si="17"/>
        <v>-3237366.73</v>
      </c>
    </row>
    <row r="178" spans="1:44" ht="15" customHeight="1" x14ac:dyDescent="0.25">
      <c r="A178" s="5">
        <f t="shared" si="18"/>
        <v>160</v>
      </c>
      <c r="B178" s="23">
        <f t="shared" si="19"/>
        <v>31</v>
      </c>
      <c r="C178" s="14" t="s">
        <v>56</v>
      </c>
      <c r="D178" s="3" t="s">
        <v>57</v>
      </c>
      <c r="E178" s="27">
        <v>609760.22</v>
      </c>
      <c r="F178" s="29"/>
      <c r="G178" s="29"/>
      <c r="H178" s="29">
        <v>333923.17</v>
      </c>
      <c r="I178" s="29">
        <v>275837.05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11">
        <v>0</v>
      </c>
      <c r="Q178" s="29">
        <v>0</v>
      </c>
      <c r="R178" s="29"/>
      <c r="S178" s="29"/>
      <c r="T178" s="10"/>
      <c r="U178" s="28">
        <f t="shared" si="20"/>
        <v>2</v>
      </c>
      <c r="V178" s="2" t="s">
        <v>57</v>
      </c>
      <c r="W178" s="9">
        <v>3403145.87</v>
      </c>
      <c r="X178" s="9">
        <v>1626252.62</v>
      </c>
      <c r="Y178" s="9">
        <v>825949.64</v>
      </c>
      <c r="Z178" s="9">
        <v>317847.55</v>
      </c>
      <c r="AA178" s="9">
        <v>512773.71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23325.97</v>
      </c>
      <c r="AK178" s="9">
        <v>30000</v>
      </c>
      <c r="AL178" s="9">
        <v>66996.38</v>
      </c>
      <c r="AN178" s="28">
        <f t="shared" si="15"/>
        <v>-2793385.6500000004</v>
      </c>
      <c r="AO178" s="12">
        <f t="shared" si="21"/>
        <v>-23325.97</v>
      </c>
      <c r="AP178" s="12">
        <f t="shared" si="21"/>
        <v>-30000</v>
      </c>
      <c r="AQ178" s="12">
        <f t="shared" si="21"/>
        <v>-66996.38</v>
      </c>
      <c r="AR178" s="12">
        <f t="shared" si="17"/>
        <v>-2673063.3000000003</v>
      </c>
    </row>
    <row r="179" spans="1:44" ht="15" customHeight="1" x14ac:dyDescent="0.25">
      <c r="A179" s="5">
        <f t="shared" si="18"/>
        <v>161</v>
      </c>
      <c r="B179" s="23">
        <f t="shared" si="19"/>
        <v>32</v>
      </c>
      <c r="C179" s="14" t="s">
        <v>56</v>
      </c>
      <c r="D179" s="3" t="s">
        <v>230</v>
      </c>
      <c r="E179" s="27">
        <v>434437.08</v>
      </c>
      <c r="F179" s="29"/>
      <c r="G179" s="29"/>
      <c r="H179" s="29">
        <v>0</v>
      </c>
      <c r="I179" s="29">
        <v>434437.08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11">
        <v>0</v>
      </c>
      <c r="Q179" s="29">
        <v>0</v>
      </c>
      <c r="R179" s="29"/>
      <c r="S179" s="29"/>
      <c r="T179" s="10"/>
      <c r="U179" s="28">
        <f t="shared" si="20"/>
        <v>1</v>
      </c>
      <c r="V179" s="2" t="s">
        <v>230</v>
      </c>
      <c r="W179" s="9">
        <v>3022952.8779999996</v>
      </c>
      <c r="X179" s="9">
        <v>1601699.41</v>
      </c>
      <c r="Y179" s="9">
        <v>813479.44</v>
      </c>
      <c r="Z179" s="9">
        <v>0</v>
      </c>
      <c r="AA179" s="9">
        <v>505031.82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13146.067999999999</v>
      </c>
      <c r="AK179" s="9">
        <v>30000</v>
      </c>
      <c r="AL179" s="9">
        <v>59596.14</v>
      </c>
      <c r="AN179" s="28">
        <f t="shared" si="15"/>
        <v>-2588515.7979999995</v>
      </c>
      <c r="AO179" s="12">
        <f t="shared" ref="AO179:AQ194" si="22">+R179-AJ179</f>
        <v>-13146.067999999999</v>
      </c>
      <c r="AP179" s="12">
        <f t="shared" si="22"/>
        <v>-30000</v>
      </c>
      <c r="AQ179" s="12">
        <f t="shared" si="22"/>
        <v>-59596.14</v>
      </c>
      <c r="AR179" s="12">
        <f t="shared" si="17"/>
        <v>-2485773.5899999994</v>
      </c>
    </row>
    <row r="180" spans="1:44" ht="15" customHeight="1" x14ac:dyDescent="0.25">
      <c r="A180" s="5">
        <f t="shared" si="18"/>
        <v>162</v>
      </c>
      <c r="B180" s="23">
        <f t="shared" si="19"/>
        <v>33</v>
      </c>
      <c r="C180" s="14" t="s">
        <v>234</v>
      </c>
      <c r="D180" s="3" t="s">
        <v>242</v>
      </c>
      <c r="E180" s="27">
        <v>1145109.51</v>
      </c>
      <c r="F180" s="1">
        <v>569084.66</v>
      </c>
      <c r="G180" s="1">
        <v>397867.12</v>
      </c>
      <c r="H180" s="1">
        <v>178157.72999999998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29"/>
      <c r="S180" s="1"/>
      <c r="T180" s="10"/>
      <c r="U180" s="28">
        <f t="shared" si="20"/>
        <v>3</v>
      </c>
      <c r="V180" s="2" t="s">
        <v>242</v>
      </c>
      <c r="W180" s="9">
        <v>1816160.3099999998</v>
      </c>
      <c r="X180" s="9">
        <v>1136753.1100000001</v>
      </c>
      <c r="Y180" s="9">
        <v>415771.16</v>
      </c>
      <c r="Z180" s="9">
        <v>159195.92000000001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56533.96</v>
      </c>
      <c r="AK180" s="9">
        <v>30000</v>
      </c>
      <c r="AL180" s="9">
        <v>17906.16</v>
      </c>
      <c r="AN180" s="28">
        <f t="shared" si="15"/>
        <v>-671050.79999999981</v>
      </c>
      <c r="AO180" s="12">
        <f t="shared" si="22"/>
        <v>-56533.96</v>
      </c>
      <c r="AP180" s="12">
        <f t="shared" si="22"/>
        <v>-30000</v>
      </c>
      <c r="AQ180" s="12">
        <f t="shared" si="22"/>
        <v>-17906.16</v>
      </c>
      <c r="AR180" s="12">
        <f t="shared" si="17"/>
        <v>-566610.67999999982</v>
      </c>
    </row>
    <row r="181" spans="1:44" ht="15" customHeight="1" x14ac:dyDescent="0.25">
      <c r="A181" s="5">
        <f t="shared" si="18"/>
        <v>163</v>
      </c>
      <c r="B181" s="23">
        <f t="shared" si="19"/>
        <v>34</v>
      </c>
      <c r="C181" s="14" t="s">
        <v>59</v>
      </c>
      <c r="D181" s="3" t="s">
        <v>251</v>
      </c>
      <c r="E181" s="27">
        <v>724218.09755452699</v>
      </c>
      <c r="F181" s="29">
        <v>0</v>
      </c>
      <c r="G181" s="29">
        <v>724218.09755452699</v>
      </c>
      <c r="H181" s="29"/>
      <c r="I181" s="29"/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/>
      <c r="Q181" s="29"/>
      <c r="R181" s="29"/>
      <c r="S181" s="29"/>
      <c r="T181" s="10"/>
      <c r="U181" s="28">
        <f t="shared" si="20"/>
        <v>1</v>
      </c>
      <c r="V181" s="2" t="s">
        <v>251</v>
      </c>
      <c r="W181" s="9">
        <v>4448638.4300000006</v>
      </c>
      <c r="X181" s="9">
        <v>0</v>
      </c>
      <c r="Y181" s="9">
        <v>1111892.67</v>
      </c>
      <c r="Z181" s="9">
        <v>468538.8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1194581.68</v>
      </c>
      <c r="AI181" s="9">
        <v>1288478.67</v>
      </c>
      <c r="AJ181" s="9">
        <v>272218.21000000002</v>
      </c>
      <c r="AK181" s="9">
        <v>30000</v>
      </c>
      <c r="AL181" s="9">
        <v>82928.399999999994</v>
      </c>
      <c r="AN181" s="28">
        <f t="shared" si="15"/>
        <v>-3724420.3324454734</v>
      </c>
      <c r="AO181" s="12">
        <f t="shared" si="22"/>
        <v>-272218.21000000002</v>
      </c>
      <c r="AP181" s="12">
        <f t="shared" si="22"/>
        <v>-30000</v>
      </c>
      <c r="AQ181" s="12">
        <f t="shared" si="22"/>
        <v>-82928.399999999994</v>
      </c>
      <c r="AR181" s="12">
        <f t="shared" si="17"/>
        <v>-3339273.7224454735</v>
      </c>
    </row>
    <row r="182" spans="1:44" ht="15" customHeight="1" x14ac:dyDescent="0.25">
      <c r="A182" s="5">
        <f t="shared" si="18"/>
        <v>164</v>
      </c>
      <c r="B182" s="23">
        <f t="shared" si="19"/>
        <v>35</v>
      </c>
      <c r="C182" s="14" t="s">
        <v>59</v>
      </c>
      <c r="D182" s="3" t="s">
        <v>252</v>
      </c>
      <c r="E182" s="27">
        <v>846879.64</v>
      </c>
      <c r="F182" s="29">
        <v>0</v>
      </c>
      <c r="G182" s="29"/>
      <c r="H182" s="29"/>
      <c r="I182" s="29"/>
      <c r="J182" s="29">
        <v>0</v>
      </c>
      <c r="K182" s="29">
        <v>0</v>
      </c>
      <c r="L182" s="29">
        <v>0</v>
      </c>
      <c r="M182" s="29">
        <v>0</v>
      </c>
      <c r="N182" s="29">
        <v>846879.64</v>
      </c>
      <c r="O182" s="29">
        <v>0</v>
      </c>
      <c r="P182" s="29"/>
      <c r="Q182" s="29"/>
      <c r="R182" s="29"/>
      <c r="S182" s="29"/>
      <c r="T182" s="10"/>
      <c r="U182" s="28">
        <f t="shared" si="20"/>
        <v>1</v>
      </c>
      <c r="V182" s="2" t="s">
        <v>252</v>
      </c>
      <c r="W182" s="9">
        <v>18908703.27</v>
      </c>
      <c r="X182" s="9">
        <v>0</v>
      </c>
      <c r="Y182" s="9">
        <v>2053559.2</v>
      </c>
      <c r="Z182" s="9">
        <v>662521.92000000004</v>
      </c>
      <c r="AA182" s="9">
        <v>883712.76</v>
      </c>
      <c r="AB182" s="9">
        <v>0</v>
      </c>
      <c r="AC182" s="9">
        <v>0</v>
      </c>
      <c r="AD182" s="9">
        <v>0</v>
      </c>
      <c r="AE182" s="9">
        <v>0</v>
      </c>
      <c r="AF182" s="9">
        <v>1518413.18</v>
      </c>
      <c r="AG182" s="9">
        <v>0</v>
      </c>
      <c r="AH182" s="9">
        <v>10717454.130000001</v>
      </c>
      <c r="AI182" s="9">
        <v>2441795.92</v>
      </c>
      <c r="AJ182" s="9">
        <v>228236.79999999999</v>
      </c>
      <c r="AK182" s="9">
        <v>30000</v>
      </c>
      <c r="AL182" s="9">
        <v>373009.36000000004</v>
      </c>
      <c r="AN182" s="28">
        <f t="shared" si="15"/>
        <v>-18061823.629999999</v>
      </c>
      <c r="AO182" s="12">
        <f t="shared" si="22"/>
        <v>-228236.79999999999</v>
      </c>
      <c r="AP182" s="12">
        <f t="shared" si="22"/>
        <v>-30000</v>
      </c>
      <c r="AQ182" s="12">
        <f t="shared" si="22"/>
        <v>-373009.36000000004</v>
      </c>
      <c r="AR182" s="12">
        <f t="shared" si="17"/>
        <v>-17430577.469999999</v>
      </c>
    </row>
    <row r="183" spans="1:44" ht="15" customHeight="1" x14ac:dyDescent="0.25">
      <c r="A183" s="5">
        <f t="shared" si="18"/>
        <v>165</v>
      </c>
      <c r="B183" s="23">
        <f t="shared" si="19"/>
        <v>36</v>
      </c>
      <c r="C183" s="14" t="s">
        <v>59</v>
      </c>
      <c r="D183" s="3" t="s">
        <v>253</v>
      </c>
      <c r="E183" s="27">
        <v>3439965.5599999996</v>
      </c>
      <c r="F183" s="29">
        <v>0</v>
      </c>
      <c r="G183" s="29">
        <v>0</v>
      </c>
      <c r="H183" s="29"/>
      <c r="I183" s="29"/>
      <c r="J183" s="29">
        <v>0</v>
      </c>
      <c r="K183" s="29">
        <v>0</v>
      </c>
      <c r="L183" s="29">
        <v>0</v>
      </c>
      <c r="M183" s="29">
        <v>0</v>
      </c>
      <c r="N183" s="29">
        <v>768822.95</v>
      </c>
      <c r="O183" s="29">
        <v>0</v>
      </c>
      <c r="P183" s="29">
        <v>2399529.81</v>
      </c>
      <c r="Q183" s="29">
        <v>271612.79999999999</v>
      </c>
      <c r="R183" s="29"/>
      <c r="S183" s="29"/>
      <c r="T183" s="10"/>
      <c r="U183" s="28">
        <f t="shared" si="20"/>
        <v>3</v>
      </c>
      <c r="V183" s="2" t="s">
        <v>253</v>
      </c>
      <c r="W183" s="9">
        <v>16730349.639999999</v>
      </c>
      <c r="X183" s="9">
        <v>0</v>
      </c>
      <c r="Y183" s="9">
        <v>0</v>
      </c>
      <c r="Z183" s="9">
        <v>660957.18999999994</v>
      </c>
      <c r="AA183" s="9">
        <v>881625.62</v>
      </c>
      <c r="AB183" s="9">
        <v>0</v>
      </c>
      <c r="AC183" s="9">
        <v>0</v>
      </c>
      <c r="AD183" s="9">
        <v>0</v>
      </c>
      <c r="AE183" s="9">
        <v>0</v>
      </c>
      <c r="AF183" s="9">
        <v>1514826.99</v>
      </c>
      <c r="AG183" s="9">
        <v>0</v>
      </c>
      <c r="AH183" s="9">
        <v>10692141.76</v>
      </c>
      <c r="AI183" s="9">
        <v>2436028.92</v>
      </c>
      <c r="AJ183" s="9">
        <v>184451.18</v>
      </c>
      <c r="AK183" s="9">
        <v>30000</v>
      </c>
      <c r="AL183" s="9">
        <v>330317.98</v>
      </c>
      <c r="AN183" s="28">
        <f t="shared" si="15"/>
        <v>-13290384.079999998</v>
      </c>
      <c r="AO183" s="12">
        <f t="shared" si="22"/>
        <v>-184451.18</v>
      </c>
      <c r="AP183" s="12">
        <f t="shared" si="22"/>
        <v>-30000</v>
      </c>
      <c r="AQ183" s="12">
        <f t="shared" si="22"/>
        <v>-330317.98</v>
      </c>
      <c r="AR183" s="12">
        <f t="shared" si="17"/>
        <v>-12745614.919999998</v>
      </c>
    </row>
    <row r="184" spans="1:44" ht="15" customHeight="1" x14ac:dyDescent="0.25">
      <c r="A184" s="5">
        <f t="shared" si="18"/>
        <v>166</v>
      </c>
      <c r="B184" s="23">
        <f t="shared" si="19"/>
        <v>37</v>
      </c>
      <c r="C184" s="14" t="s">
        <v>59</v>
      </c>
      <c r="D184" s="3" t="s">
        <v>257</v>
      </c>
      <c r="E184" s="27">
        <v>486285.54</v>
      </c>
      <c r="F184" s="29"/>
      <c r="G184" s="29">
        <v>0</v>
      </c>
      <c r="H184" s="29"/>
      <c r="I184" s="29"/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/>
      <c r="Q184" s="29">
        <v>486285.54</v>
      </c>
      <c r="R184" s="29"/>
      <c r="S184" s="29"/>
      <c r="T184" s="10"/>
      <c r="U184" s="28">
        <f>COUNTIF(F184:Q184,"&gt;0")</f>
        <v>1</v>
      </c>
      <c r="V184" s="2" t="s">
        <v>257</v>
      </c>
      <c r="W184" s="9">
        <v>10832789.98</v>
      </c>
      <c r="X184" s="9">
        <v>4047638.57</v>
      </c>
      <c r="Y184" s="9">
        <v>0</v>
      </c>
      <c r="Z184" s="9">
        <v>946056.49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2412055.87</v>
      </c>
      <c r="AI184" s="9">
        <v>2601649.2400000002</v>
      </c>
      <c r="AJ184" s="9">
        <v>591157.17000000004</v>
      </c>
      <c r="AK184" s="9">
        <v>30000</v>
      </c>
      <c r="AL184" s="9">
        <v>204232.64</v>
      </c>
      <c r="AN184" s="28">
        <f t="shared" si="15"/>
        <v>-10346504.440000001</v>
      </c>
      <c r="AO184" s="12">
        <f t="shared" si="22"/>
        <v>-591157.17000000004</v>
      </c>
      <c r="AP184" s="12">
        <f t="shared" si="22"/>
        <v>-30000</v>
      </c>
      <c r="AQ184" s="12">
        <f t="shared" si="22"/>
        <v>-204232.64</v>
      </c>
      <c r="AR184" s="12">
        <f t="shared" si="17"/>
        <v>-9521114.6300000008</v>
      </c>
    </row>
    <row r="185" spans="1:44" ht="15" customHeight="1" x14ac:dyDescent="0.25">
      <c r="A185" s="5">
        <f t="shared" si="18"/>
        <v>167</v>
      </c>
      <c r="B185" s="23">
        <f t="shared" si="19"/>
        <v>38</v>
      </c>
      <c r="C185" s="14" t="s">
        <v>59</v>
      </c>
      <c r="D185" s="3" t="s">
        <v>259</v>
      </c>
      <c r="E185" s="27">
        <v>4231466.63</v>
      </c>
      <c r="F185" s="29">
        <v>0</v>
      </c>
      <c r="G185" s="29">
        <v>505688.36</v>
      </c>
      <c r="H185" s="29">
        <v>287579.42</v>
      </c>
      <c r="I185" s="29"/>
      <c r="J185" s="29">
        <v>0</v>
      </c>
      <c r="K185" s="29">
        <v>0</v>
      </c>
      <c r="L185" s="29">
        <v>0</v>
      </c>
      <c r="M185" s="29">
        <v>0</v>
      </c>
      <c r="N185" s="29">
        <v>854629.24</v>
      </c>
      <c r="O185" s="29">
        <v>0</v>
      </c>
      <c r="P185" s="29">
        <v>2262459.85</v>
      </c>
      <c r="Q185" s="29">
        <v>321109.76000000001</v>
      </c>
      <c r="R185" s="29"/>
      <c r="S185" s="29"/>
      <c r="T185" s="10"/>
      <c r="U185" s="28">
        <f t="shared" si="20"/>
        <v>5</v>
      </c>
      <c r="V185" s="2" t="s">
        <v>259</v>
      </c>
      <c r="W185" s="9">
        <v>18865319.539999999</v>
      </c>
      <c r="X185" s="9">
        <v>0</v>
      </c>
      <c r="Y185" s="9">
        <v>2048839.99</v>
      </c>
      <c r="Z185" s="9">
        <v>660999.41</v>
      </c>
      <c r="AA185" s="9">
        <v>881681.95</v>
      </c>
      <c r="AB185" s="9">
        <v>0</v>
      </c>
      <c r="AC185" s="9">
        <v>0</v>
      </c>
      <c r="AD185" s="9">
        <v>0</v>
      </c>
      <c r="AE185" s="9">
        <v>0</v>
      </c>
      <c r="AF185" s="9">
        <v>1514923.74</v>
      </c>
      <c r="AG185" s="9">
        <v>0</v>
      </c>
      <c r="AH185" s="9">
        <v>10692824.68</v>
      </c>
      <c r="AI185" s="9">
        <v>2436184.5</v>
      </c>
      <c r="AJ185" s="9">
        <v>227713.13</v>
      </c>
      <c r="AK185" s="9">
        <v>30000</v>
      </c>
      <c r="AL185" s="9">
        <v>372152.14</v>
      </c>
      <c r="AN185" s="28">
        <f t="shared" si="15"/>
        <v>-14633852.91</v>
      </c>
      <c r="AO185" s="12">
        <f t="shared" si="22"/>
        <v>-227713.13</v>
      </c>
      <c r="AP185" s="12">
        <f t="shared" si="22"/>
        <v>-30000</v>
      </c>
      <c r="AQ185" s="12">
        <f t="shared" si="22"/>
        <v>-372152.14</v>
      </c>
      <c r="AR185" s="12">
        <f t="shared" si="17"/>
        <v>-14003987.639999999</v>
      </c>
    </row>
    <row r="186" spans="1:44" ht="15" customHeight="1" x14ac:dyDescent="0.25">
      <c r="A186" s="5">
        <f t="shared" si="18"/>
        <v>168</v>
      </c>
      <c r="B186" s="23">
        <f t="shared" si="19"/>
        <v>39</v>
      </c>
      <c r="C186" s="14" t="s">
        <v>59</v>
      </c>
      <c r="D186" s="3" t="s">
        <v>261</v>
      </c>
      <c r="E186" s="27">
        <v>3138069.81</v>
      </c>
      <c r="F186" s="29">
        <v>0</v>
      </c>
      <c r="G186" s="29"/>
      <c r="H186" s="29"/>
      <c r="I186" s="29"/>
      <c r="J186" s="29">
        <v>0</v>
      </c>
      <c r="K186" s="29">
        <v>0</v>
      </c>
      <c r="L186" s="29">
        <v>0</v>
      </c>
      <c r="M186" s="29">
        <v>0</v>
      </c>
      <c r="N186" s="29"/>
      <c r="O186" s="29">
        <v>0</v>
      </c>
      <c r="P186" s="29">
        <v>3138069.81</v>
      </c>
      <c r="Q186" s="29"/>
      <c r="R186" s="29"/>
      <c r="S186" s="29"/>
      <c r="T186" s="10"/>
      <c r="U186" s="28">
        <f t="shared" si="20"/>
        <v>1</v>
      </c>
      <c r="V186" s="2" t="s">
        <v>261</v>
      </c>
      <c r="W186" s="9">
        <v>23673745.549999997</v>
      </c>
      <c r="X186" s="9">
        <v>0</v>
      </c>
      <c r="Y186" s="9">
        <v>2571893.88</v>
      </c>
      <c r="Z186" s="9">
        <v>829747.73</v>
      </c>
      <c r="AA186" s="9">
        <v>1106768.8999999999</v>
      </c>
      <c r="AB186" s="9">
        <v>0</v>
      </c>
      <c r="AC186" s="9">
        <v>0</v>
      </c>
      <c r="AD186" s="9">
        <v>0</v>
      </c>
      <c r="AE186" s="9">
        <v>0</v>
      </c>
      <c r="AF186" s="9">
        <v>1901672.74</v>
      </c>
      <c r="AG186" s="9">
        <v>0</v>
      </c>
      <c r="AH186" s="9">
        <v>13422624.76</v>
      </c>
      <c r="AI186" s="9">
        <v>3058124.64</v>
      </c>
      <c r="AJ186" s="9">
        <v>285753.06</v>
      </c>
      <c r="AK186" s="9">
        <v>30000</v>
      </c>
      <c r="AL186" s="9">
        <v>467159.84</v>
      </c>
      <c r="AN186" s="28">
        <f t="shared" si="15"/>
        <v>-20535675.739999998</v>
      </c>
      <c r="AO186" s="12">
        <f t="shared" si="22"/>
        <v>-285753.06</v>
      </c>
      <c r="AP186" s="12">
        <f t="shared" si="22"/>
        <v>-30000</v>
      </c>
      <c r="AQ186" s="12">
        <f t="shared" si="22"/>
        <v>-467159.84</v>
      </c>
      <c r="AR186" s="12">
        <f t="shared" si="17"/>
        <v>-19752762.84</v>
      </c>
    </row>
    <row r="187" spans="1:44" ht="15" customHeight="1" x14ac:dyDescent="0.25">
      <c r="A187" s="5">
        <f t="shared" si="18"/>
        <v>169</v>
      </c>
      <c r="B187" s="23">
        <f t="shared" si="19"/>
        <v>40</v>
      </c>
      <c r="C187" s="14" t="s">
        <v>308</v>
      </c>
      <c r="D187" s="3" t="s">
        <v>309</v>
      </c>
      <c r="E187" s="27">
        <v>5979264.6899999995</v>
      </c>
      <c r="F187" s="1">
        <v>1063452.47</v>
      </c>
      <c r="G187" s="1">
        <v>358766.4</v>
      </c>
      <c r="H187" s="1">
        <v>0</v>
      </c>
      <c r="I187" s="1">
        <v>872185.59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3601496.4</v>
      </c>
      <c r="Q187" s="1">
        <v>0</v>
      </c>
      <c r="R187" s="29"/>
      <c r="S187" s="1"/>
      <c r="T187" s="10">
        <v>83363.83</v>
      </c>
      <c r="U187" s="28">
        <f t="shared" si="20"/>
        <v>4</v>
      </c>
      <c r="V187" s="2" t="s">
        <v>309</v>
      </c>
      <c r="W187" s="9">
        <v>7287136.0099999998</v>
      </c>
      <c r="X187" s="9">
        <v>1714820.51</v>
      </c>
      <c r="Y187" s="9">
        <v>626889.07999999996</v>
      </c>
      <c r="Z187" s="9">
        <v>0</v>
      </c>
      <c r="AA187" s="9">
        <v>968674.11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3647577.6</v>
      </c>
      <c r="AI187" s="9">
        <v>0</v>
      </c>
      <c r="AJ187" s="9">
        <v>221794.81</v>
      </c>
      <c r="AK187" s="9">
        <v>30000</v>
      </c>
      <c r="AL187" s="9">
        <v>77379.899999999994</v>
      </c>
      <c r="AN187" s="28">
        <f t="shared" si="15"/>
        <v>-1307871.3200000003</v>
      </c>
      <c r="AO187" s="12">
        <f t="shared" si="22"/>
        <v>-221794.81</v>
      </c>
      <c r="AP187" s="12">
        <f t="shared" si="22"/>
        <v>-30000</v>
      </c>
      <c r="AQ187" s="12">
        <f t="shared" si="22"/>
        <v>5983.9300000000076</v>
      </c>
      <c r="AR187" s="12">
        <f t="shared" si="17"/>
        <v>-1062060.4400000002</v>
      </c>
    </row>
    <row r="188" spans="1:44" ht="15" customHeight="1" x14ac:dyDescent="0.25">
      <c r="A188" s="5">
        <f t="shared" si="18"/>
        <v>170</v>
      </c>
      <c r="B188" s="23">
        <f t="shared" si="19"/>
        <v>41</v>
      </c>
      <c r="C188" s="14" t="s">
        <v>322</v>
      </c>
      <c r="D188" s="3" t="s">
        <v>323</v>
      </c>
      <c r="E188" s="27">
        <v>1317563.6500000001</v>
      </c>
      <c r="F188" s="29">
        <v>1296187.31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11">
        <v>0</v>
      </c>
      <c r="Q188" s="29">
        <v>0</v>
      </c>
      <c r="R188" s="29"/>
      <c r="S188" s="29"/>
      <c r="T188" s="10">
        <v>21376.34</v>
      </c>
      <c r="U188" s="28">
        <f t="shared" si="20"/>
        <v>1</v>
      </c>
      <c r="V188" s="2" t="s">
        <v>323</v>
      </c>
      <c r="W188" s="9">
        <v>1690872.7039999999</v>
      </c>
      <c r="X188" s="9">
        <v>1571279.48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67236.704000000012</v>
      </c>
      <c r="AK188" s="9">
        <v>30000</v>
      </c>
      <c r="AL188" s="9">
        <v>22356.52</v>
      </c>
      <c r="AN188" s="28">
        <f t="shared" si="15"/>
        <v>-373309.05399999977</v>
      </c>
      <c r="AO188" s="12">
        <f t="shared" si="22"/>
        <v>-67236.704000000012</v>
      </c>
      <c r="AP188" s="12">
        <f t="shared" si="22"/>
        <v>-30000</v>
      </c>
      <c r="AQ188" s="12">
        <f t="shared" si="22"/>
        <v>-980.18000000000029</v>
      </c>
      <c r="AR188" s="12">
        <f t="shared" si="17"/>
        <v>-275092.16999999975</v>
      </c>
    </row>
    <row r="189" spans="1:44" ht="15" customHeight="1" x14ac:dyDescent="0.25">
      <c r="A189" s="5">
        <f t="shared" si="18"/>
        <v>171</v>
      </c>
      <c r="B189" s="23">
        <f t="shared" si="19"/>
        <v>42</v>
      </c>
      <c r="C189" s="14" t="s">
        <v>322</v>
      </c>
      <c r="D189" s="3" t="s">
        <v>324</v>
      </c>
      <c r="E189" s="27">
        <v>1009778.48</v>
      </c>
      <c r="F189" s="29">
        <v>994028.66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11">
        <v>0</v>
      </c>
      <c r="Q189" s="29">
        <v>0</v>
      </c>
      <c r="R189" s="29"/>
      <c r="S189" s="29"/>
      <c r="T189" s="10">
        <v>15749.82</v>
      </c>
      <c r="U189" s="28">
        <f t="shared" si="20"/>
        <v>1</v>
      </c>
      <c r="V189" s="2" t="s">
        <v>324</v>
      </c>
      <c r="W189" s="9">
        <v>1667200.0099849394</v>
      </c>
      <c r="X189" s="9">
        <v>1550202.12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66019.589984939143</v>
      </c>
      <c r="AK189" s="9">
        <v>30000</v>
      </c>
      <c r="AL189" s="9">
        <v>20978.3</v>
      </c>
      <c r="AN189" s="28">
        <f t="shared" si="15"/>
        <v>-657421.52998493938</v>
      </c>
      <c r="AO189" s="12">
        <f t="shared" si="22"/>
        <v>-66019.589984939143</v>
      </c>
      <c r="AP189" s="12">
        <f t="shared" si="22"/>
        <v>-30000</v>
      </c>
      <c r="AQ189" s="12">
        <f t="shared" si="22"/>
        <v>-5228.4799999999996</v>
      </c>
      <c r="AR189" s="12">
        <f t="shared" si="17"/>
        <v>-556173.4600000002</v>
      </c>
    </row>
    <row r="190" spans="1:44" ht="15" customHeight="1" x14ac:dyDescent="0.25">
      <c r="A190" s="5">
        <f t="shared" si="18"/>
        <v>172</v>
      </c>
      <c r="B190" s="23">
        <f t="shared" si="19"/>
        <v>43</v>
      </c>
      <c r="C190" s="14" t="s">
        <v>322</v>
      </c>
      <c r="D190" s="3" t="s">
        <v>325</v>
      </c>
      <c r="E190" s="27">
        <v>299370.15000000002</v>
      </c>
      <c r="F190" s="29"/>
      <c r="G190" s="29">
        <v>0</v>
      </c>
      <c r="H190" s="29">
        <v>293075.87</v>
      </c>
      <c r="I190" s="29">
        <v>0</v>
      </c>
      <c r="J190" s="29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11">
        <v>0</v>
      </c>
      <c r="Q190" s="29">
        <v>0</v>
      </c>
      <c r="R190" s="29"/>
      <c r="S190" s="29"/>
      <c r="T190" s="10">
        <v>6294.28</v>
      </c>
      <c r="U190" s="28">
        <f t="shared" si="20"/>
        <v>1</v>
      </c>
      <c r="V190" s="2" t="s">
        <v>325</v>
      </c>
      <c r="W190" s="9">
        <v>1946858.4400000002</v>
      </c>
      <c r="X190" s="9">
        <v>1355875.35</v>
      </c>
      <c r="Y190" s="9">
        <v>0</v>
      </c>
      <c r="Z190" s="9">
        <v>265241.49</v>
      </c>
      <c r="AA190" s="9">
        <v>0</v>
      </c>
      <c r="AB190" s="9">
        <v>209645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48734.12</v>
      </c>
      <c r="AK190" s="9">
        <v>30000</v>
      </c>
      <c r="AL190" s="9">
        <v>37362.479999999996</v>
      </c>
      <c r="AN190" s="28">
        <f t="shared" si="15"/>
        <v>-1647488.29</v>
      </c>
      <c r="AO190" s="12">
        <f t="shared" si="22"/>
        <v>-48734.12</v>
      </c>
      <c r="AP190" s="12">
        <f t="shared" si="22"/>
        <v>-30000</v>
      </c>
      <c r="AQ190" s="12">
        <f t="shared" si="22"/>
        <v>-31068.199999999997</v>
      </c>
      <c r="AR190" s="12">
        <f t="shared" si="17"/>
        <v>-1537685.97</v>
      </c>
    </row>
    <row r="191" spans="1:44" ht="15" customHeight="1" x14ac:dyDescent="0.25">
      <c r="A191" s="5">
        <f t="shared" si="18"/>
        <v>173</v>
      </c>
      <c r="B191" s="23">
        <f t="shared" si="19"/>
        <v>44</v>
      </c>
      <c r="C191" s="14" t="s">
        <v>322</v>
      </c>
      <c r="D191" s="3" t="s">
        <v>326</v>
      </c>
      <c r="E191" s="27">
        <v>1636980.7800000003</v>
      </c>
      <c r="F191" s="29">
        <v>0</v>
      </c>
      <c r="G191" s="29">
        <v>0</v>
      </c>
      <c r="H191" s="29">
        <v>1599383.2200000002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1">
        <v>0</v>
      </c>
      <c r="Q191" s="29">
        <v>0</v>
      </c>
      <c r="R191" s="29"/>
      <c r="S191" s="29"/>
      <c r="T191" s="10">
        <v>37597.56</v>
      </c>
      <c r="U191" s="28">
        <f t="shared" si="20"/>
        <v>1</v>
      </c>
      <c r="V191" s="2" t="s">
        <v>326</v>
      </c>
      <c r="W191" s="9">
        <v>873331.81412800006</v>
      </c>
      <c r="X191" s="9">
        <v>0</v>
      </c>
      <c r="Y191" s="9">
        <v>0</v>
      </c>
      <c r="Z191" s="9">
        <v>782914.65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22819.600000000002</v>
      </c>
      <c r="AK191" s="9">
        <v>30000</v>
      </c>
      <c r="AL191" s="9">
        <v>37597.564128000005</v>
      </c>
      <c r="AN191" s="28">
        <f t="shared" si="15"/>
        <v>763648.9658720002</v>
      </c>
      <c r="AO191" s="12">
        <f t="shared" si="22"/>
        <v>-22819.600000000002</v>
      </c>
      <c r="AP191" s="12">
        <f t="shared" si="22"/>
        <v>-30000</v>
      </c>
      <c r="AQ191" s="12">
        <f t="shared" si="22"/>
        <v>-4.1280000077676959E-3</v>
      </c>
      <c r="AR191" s="12">
        <f t="shared" si="17"/>
        <v>816468.57000000018</v>
      </c>
    </row>
    <row r="192" spans="1:44" ht="15" customHeight="1" x14ac:dyDescent="0.25">
      <c r="A192" s="64"/>
      <c r="B192" s="65"/>
      <c r="C192" s="81"/>
      <c r="D192" s="73" t="s">
        <v>1307</v>
      </c>
      <c r="E192" s="63">
        <f t="shared" ref="E192:U192" si="23">SUM(E193:E285)</f>
        <v>377164837.97999984</v>
      </c>
      <c r="F192" s="63">
        <f t="shared" si="23"/>
        <v>77233783.926719859</v>
      </c>
      <c r="G192" s="63">
        <f t="shared" si="23"/>
        <v>41949856.121814772</v>
      </c>
      <c r="H192" s="63">
        <f t="shared" si="23"/>
        <v>8986686.790000001</v>
      </c>
      <c r="I192" s="63">
        <f t="shared" si="23"/>
        <v>28048925.3014654</v>
      </c>
      <c r="J192" s="63">
        <f t="shared" si="23"/>
        <v>1503627.44</v>
      </c>
      <c r="K192" s="63">
        <f t="shared" si="23"/>
        <v>0</v>
      </c>
      <c r="L192" s="63">
        <f t="shared" si="23"/>
        <v>0</v>
      </c>
      <c r="M192" s="63">
        <f t="shared" si="23"/>
        <v>4962428.95</v>
      </c>
      <c r="N192" s="63">
        <f t="shared" si="23"/>
        <v>75400645.060000002</v>
      </c>
      <c r="O192" s="63">
        <f t="shared" si="23"/>
        <v>7390101.2699999996</v>
      </c>
      <c r="P192" s="63">
        <f t="shared" si="23"/>
        <v>104896037.31000002</v>
      </c>
      <c r="Q192" s="63">
        <f t="shared" si="23"/>
        <v>23642670.260000002</v>
      </c>
      <c r="R192" s="63">
        <f t="shared" si="23"/>
        <v>0</v>
      </c>
      <c r="S192" s="63">
        <f t="shared" si="23"/>
        <v>0</v>
      </c>
      <c r="T192" s="149">
        <f t="shared" si="23"/>
        <v>3150075.55</v>
      </c>
      <c r="U192" s="152">
        <f t="shared" si="23"/>
        <v>179</v>
      </c>
      <c r="V192" s="36" t="s">
        <v>1307</v>
      </c>
      <c r="AN192" s="28">
        <f t="shared" si="15"/>
        <v>377164837.97999984</v>
      </c>
      <c r="AO192" s="12">
        <f t="shared" si="22"/>
        <v>0</v>
      </c>
      <c r="AP192" s="12">
        <f t="shared" si="22"/>
        <v>0</v>
      </c>
      <c r="AQ192" s="12">
        <f t="shared" si="22"/>
        <v>3150075.55</v>
      </c>
      <c r="AR192" s="12">
        <f t="shared" si="17"/>
        <v>374014762.42999983</v>
      </c>
    </row>
    <row r="193" spans="1:44" ht="15" customHeight="1" x14ac:dyDescent="0.25">
      <c r="A193" s="5">
        <f>+A191+1</f>
        <v>174</v>
      </c>
      <c r="B193" s="48">
        <v>1</v>
      </c>
      <c r="C193" s="14" t="s">
        <v>1452</v>
      </c>
      <c r="D193" s="3" t="s">
        <v>348</v>
      </c>
      <c r="E193" s="27">
        <v>9942706.3100000005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9942706.3100000005</v>
      </c>
      <c r="Q193" s="29">
        <v>0</v>
      </c>
      <c r="R193" s="29"/>
      <c r="S193" s="29"/>
      <c r="T193" s="10"/>
      <c r="U193" s="28">
        <f t="shared" si="20"/>
        <v>1</v>
      </c>
      <c r="V193" s="2" t="s">
        <v>348</v>
      </c>
      <c r="W193" s="9">
        <v>42520120.615751639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41472328.310000002</v>
      </c>
      <c r="AI193" s="9">
        <v>0</v>
      </c>
      <c r="AJ193" s="9">
        <v>896892.40575163509</v>
      </c>
      <c r="AK193" s="9">
        <v>10000</v>
      </c>
      <c r="AL193" s="9">
        <v>140899.9</v>
      </c>
      <c r="AN193" s="28">
        <f t="shared" si="15"/>
        <v>-32577414.305751637</v>
      </c>
      <c r="AO193" s="12">
        <f t="shared" si="22"/>
        <v>-896892.40575163509</v>
      </c>
      <c r="AP193" s="12">
        <f t="shared" si="22"/>
        <v>-10000</v>
      </c>
      <c r="AQ193" s="12">
        <f t="shared" si="22"/>
        <v>-140899.9</v>
      </c>
      <c r="AR193" s="12">
        <f t="shared" si="17"/>
        <v>-31529622.000000004</v>
      </c>
    </row>
    <row r="194" spans="1:44" ht="15" customHeight="1" x14ac:dyDescent="0.25">
      <c r="A194" s="5">
        <f t="shared" ref="A194:B209" si="24">+A193+1</f>
        <v>175</v>
      </c>
      <c r="B194" s="48">
        <f t="shared" si="24"/>
        <v>2</v>
      </c>
      <c r="C194" s="14" t="s">
        <v>1452</v>
      </c>
      <c r="D194" s="3" t="s">
        <v>355</v>
      </c>
      <c r="E194" s="27">
        <v>3936771.15</v>
      </c>
      <c r="F194" s="29">
        <v>3034425.72</v>
      </c>
      <c r="G194" s="29">
        <v>0</v>
      </c>
      <c r="H194" s="29">
        <v>0</v>
      </c>
      <c r="I194" s="29">
        <v>885369.57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/>
      <c r="P194" s="11">
        <v>0</v>
      </c>
      <c r="Q194" s="29">
        <v>0</v>
      </c>
      <c r="R194" s="29"/>
      <c r="S194" s="29"/>
      <c r="T194" s="147">
        <v>16975.86</v>
      </c>
      <c r="U194" s="28">
        <f t="shared" si="20"/>
        <v>2</v>
      </c>
      <c r="V194" s="2" t="s">
        <v>355</v>
      </c>
      <c r="W194" s="9">
        <v>8963314.9399999995</v>
      </c>
      <c r="X194" s="9">
        <v>4417276.12</v>
      </c>
      <c r="Y194" s="9">
        <v>0</v>
      </c>
      <c r="Z194" s="9">
        <v>0</v>
      </c>
      <c r="AA194" s="9">
        <v>1472107.63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2183343.7599999998</v>
      </c>
      <c r="AH194" s="9">
        <v>0</v>
      </c>
      <c r="AI194" s="9">
        <v>0</v>
      </c>
      <c r="AJ194" s="9">
        <v>695837.87</v>
      </c>
      <c r="AK194" s="9">
        <v>10000</v>
      </c>
      <c r="AL194" s="9">
        <v>164749.56</v>
      </c>
      <c r="AN194" s="28">
        <f t="shared" si="15"/>
        <v>-5026543.7899999991</v>
      </c>
      <c r="AO194" s="12">
        <f t="shared" si="22"/>
        <v>-695837.87</v>
      </c>
      <c r="AP194" s="12">
        <f t="shared" si="22"/>
        <v>-10000</v>
      </c>
      <c r="AQ194" s="12">
        <f t="shared" si="22"/>
        <v>-147773.70000000001</v>
      </c>
      <c r="AR194" s="12">
        <f t="shared" si="17"/>
        <v>-4172932.2199999988</v>
      </c>
    </row>
    <row r="195" spans="1:44" ht="15" customHeight="1" x14ac:dyDescent="0.25">
      <c r="A195" s="5">
        <f t="shared" si="24"/>
        <v>176</v>
      </c>
      <c r="B195" s="48">
        <f t="shared" si="24"/>
        <v>3</v>
      </c>
      <c r="C195" s="14" t="s">
        <v>1452</v>
      </c>
      <c r="D195" s="3" t="s">
        <v>356</v>
      </c>
      <c r="E195" s="27">
        <v>4052781.68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3994677.2</v>
      </c>
      <c r="O195" s="29">
        <v>0</v>
      </c>
      <c r="P195" s="11">
        <v>0</v>
      </c>
      <c r="Q195" s="29">
        <v>0</v>
      </c>
      <c r="R195" s="1"/>
      <c r="S195" s="29"/>
      <c r="T195" s="10">
        <v>58104.480000000003</v>
      </c>
      <c r="U195" s="28">
        <f t="shared" si="20"/>
        <v>1</v>
      </c>
      <c r="V195" s="2" t="s">
        <v>356</v>
      </c>
      <c r="W195" s="9">
        <v>5393115.3219938679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5170778.24</v>
      </c>
      <c r="AG195" s="9">
        <v>0</v>
      </c>
      <c r="AH195" s="9">
        <v>0</v>
      </c>
      <c r="AI195" s="9">
        <v>0</v>
      </c>
      <c r="AJ195" s="9">
        <v>133347.76199386743</v>
      </c>
      <c r="AK195" s="9">
        <v>10000</v>
      </c>
      <c r="AL195" s="9">
        <v>58989.32</v>
      </c>
      <c r="AN195" s="28">
        <f t="shared" si="15"/>
        <v>-1340333.6419938677</v>
      </c>
      <c r="AO195" s="12">
        <f t="shared" ref="AO195:AQ221" si="25">+R195-AJ195</f>
        <v>-133347.76199386743</v>
      </c>
      <c r="AP195" s="12">
        <f t="shared" si="25"/>
        <v>-10000</v>
      </c>
      <c r="AQ195" s="12">
        <f t="shared" si="25"/>
        <v>-884.83999999999651</v>
      </c>
      <c r="AR195" s="12">
        <f t="shared" si="17"/>
        <v>-1196101.0400000003</v>
      </c>
    </row>
    <row r="196" spans="1:44" ht="15" customHeight="1" x14ac:dyDescent="0.25">
      <c r="A196" s="5">
        <f t="shared" si="24"/>
        <v>177</v>
      </c>
      <c r="B196" s="48">
        <f t="shared" si="24"/>
        <v>4</v>
      </c>
      <c r="C196" s="14" t="s">
        <v>1452</v>
      </c>
      <c r="D196" s="3" t="s">
        <v>357</v>
      </c>
      <c r="E196" s="27">
        <v>1996886.58</v>
      </c>
      <c r="F196" s="29">
        <v>862161.12</v>
      </c>
      <c r="G196" s="29">
        <v>1134725.46</v>
      </c>
      <c r="H196" s="29"/>
      <c r="I196" s="29"/>
      <c r="J196" s="29"/>
      <c r="K196" s="29"/>
      <c r="L196" s="29"/>
      <c r="M196" s="29"/>
      <c r="N196" s="29"/>
      <c r="O196" s="29">
        <v>0</v>
      </c>
      <c r="P196" s="11">
        <v>0</v>
      </c>
      <c r="Q196" s="29">
        <v>0</v>
      </c>
      <c r="R196" s="29"/>
      <c r="S196" s="29"/>
      <c r="T196" s="147"/>
      <c r="U196" s="28">
        <f t="shared" si="20"/>
        <v>2</v>
      </c>
      <c r="V196" s="2" t="s">
        <v>357</v>
      </c>
      <c r="W196" s="9">
        <v>9269024.6500000004</v>
      </c>
      <c r="X196" s="9">
        <v>3616515.09</v>
      </c>
      <c r="Y196" s="9">
        <v>2050385.01</v>
      </c>
      <c r="Z196" s="9">
        <v>661499.24</v>
      </c>
      <c r="AA196" s="9">
        <v>0</v>
      </c>
      <c r="AB196" s="9">
        <v>0</v>
      </c>
      <c r="AC196" s="9">
        <v>0</v>
      </c>
      <c r="AD196" s="9">
        <v>264450.37</v>
      </c>
      <c r="AE196" s="9">
        <v>0</v>
      </c>
      <c r="AF196" s="9">
        <v>1516077.36</v>
      </c>
      <c r="AG196" s="9">
        <v>0</v>
      </c>
      <c r="AH196" s="9">
        <v>0</v>
      </c>
      <c r="AI196" s="9">
        <v>0</v>
      </c>
      <c r="AJ196" s="9">
        <v>964609.26</v>
      </c>
      <c r="AK196" s="9">
        <v>10000</v>
      </c>
      <c r="AL196" s="9">
        <v>165488.32000000001</v>
      </c>
      <c r="AN196" s="28">
        <f t="shared" si="15"/>
        <v>-7272138.0700000003</v>
      </c>
      <c r="AO196" s="12">
        <f t="shared" si="25"/>
        <v>-964609.26</v>
      </c>
      <c r="AP196" s="12">
        <f t="shared" si="25"/>
        <v>-10000</v>
      </c>
      <c r="AQ196" s="12">
        <f t="shared" si="25"/>
        <v>-165488.32000000001</v>
      </c>
      <c r="AR196" s="12">
        <f t="shared" si="17"/>
        <v>-6132040.4900000002</v>
      </c>
    </row>
    <row r="197" spans="1:44" ht="15" customHeight="1" x14ac:dyDescent="0.25">
      <c r="A197" s="5">
        <f t="shared" si="24"/>
        <v>178</v>
      </c>
      <c r="B197" s="48">
        <f t="shared" si="24"/>
        <v>5</v>
      </c>
      <c r="C197" s="14" t="s">
        <v>1452</v>
      </c>
      <c r="D197" s="3" t="s">
        <v>359</v>
      </c>
      <c r="E197" s="27">
        <v>4962428.95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4962428.95</v>
      </c>
      <c r="N197" s="29">
        <v>0</v>
      </c>
      <c r="O197" s="29">
        <v>0</v>
      </c>
      <c r="P197" s="11">
        <v>0</v>
      </c>
      <c r="Q197" s="29">
        <v>0</v>
      </c>
      <c r="R197" s="29"/>
      <c r="S197" s="29"/>
      <c r="T197" s="10"/>
      <c r="U197" s="28">
        <f t="shared" si="20"/>
        <v>1</v>
      </c>
      <c r="V197" s="2" t="s">
        <v>359</v>
      </c>
      <c r="W197" s="9">
        <v>10235376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10001268.48</v>
      </c>
      <c r="AF197" s="9">
        <v>0</v>
      </c>
      <c r="AG197" s="9">
        <v>0</v>
      </c>
      <c r="AH197" s="9">
        <v>0</v>
      </c>
      <c r="AI197" s="9">
        <v>0</v>
      </c>
      <c r="AK197" s="9">
        <v>30000</v>
      </c>
      <c r="AL197" s="9">
        <v>204107.51999999999</v>
      </c>
      <c r="AN197" s="28">
        <f t="shared" si="15"/>
        <v>-5272947.05</v>
      </c>
      <c r="AO197" s="12">
        <f t="shared" si="25"/>
        <v>0</v>
      </c>
      <c r="AP197" s="12">
        <f t="shared" si="25"/>
        <v>-30000</v>
      </c>
      <c r="AQ197" s="12">
        <f t="shared" si="25"/>
        <v>-204107.51999999999</v>
      </c>
      <c r="AR197" s="12">
        <f t="shared" si="17"/>
        <v>-5038839.53</v>
      </c>
    </row>
    <row r="198" spans="1:44" ht="15" customHeight="1" x14ac:dyDescent="0.25">
      <c r="A198" s="5">
        <f t="shared" si="24"/>
        <v>179</v>
      </c>
      <c r="B198" s="48">
        <f t="shared" si="24"/>
        <v>6</v>
      </c>
      <c r="C198" s="14" t="s">
        <v>1452</v>
      </c>
      <c r="D198" s="3" t="s">
        <v>360</v>
      </c>
      <c r="E198" s="27">
        <v>1050720.8400000001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1050720.8400000001</v>
      </c>
      <c r="O198" s="29">
        <v>0</v>
      </c>
      <c r="P198" s="11">
        <v>0</v>
      </c>
      <c r="Q198" s="29">
        <v>0</v>
      </c>
      <c r="R198" s="1"/>
      <c r="S198" s="29"/>
      <c r="T198" s="147"/>
      <c r="U198" s="28">
        <f t="shared" si="20"/>
        <v>1</v>
      </c>
      <c r="V198" s="2" t="s">
        <v>360</v>
      </c>
      <c r="W198" s="9">
        <v>1556454.6261684587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1411247.83</v>
      </c>
      <c r="AG198" s="9">
        <v>0</v>
      </c>
      <c r="AH198" s="9">
        <v>0</v>
      </c>
      <c r="AI198" s="9">
        <v>0</v>
      </c>
      <c r="AJ198" s="9">
        <v>112115.29716745051</v>
      </c>
      <c r="AK198" s="9">
        <v>10000</v>
      </c>
      <c r="AL198" s="9">
        <v>3091.4990010083225</v>
      </c>
      <c r="AN198" s="28">
        <f t="shared" si="15"/>
        <v>-505733.78616845864</v>
      </c>
      <c r="AO198" s="12">
        <f t="shared" si="25"/>
        <v>-112115.29716745051</v>
      </c>
      <c r="AP198" s="12">
        <f t="shared" si="25"/>
        <v>-10000</v>
      </c>
      <c r="AQ198" s="12">
        <f t="shared" si="25"/>
        <v>-3091.4990010083225</v>
      </c>
      <c r="AR198" s="12">
        <f t="shared" si="17"/>
        <v>-380526.98999999976</v>
      </c>
    </row>
    <row r="199" spans="1:44" ht="15" customHeight="1" x14ac:dyDescent="0.25">
      <c r="A199" s="5">
        <f t="shared" si="24"/>
        <v>180</v>
      </c>
      <c r="B199" s="48">
        <f t="shared" si="24"/>
        <v>7</v>
      </c>
      <c r="C199" s="14" t="s">
        <v>1452</v>
      </c>
      <c r="D199" s="3" t="s">
        <v>366</v>
      </c>
      <c r="E199" s="27">
        <v>2256836.3199999998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2256836.3199999998</v>
      </c>
      <c r="P199" s="11">
        <v>0</v>
      </c>
      <c r="Q199" s="29">
        <v>0</v>
      </c>
      <c r="R199" s="1"/>
      <c r="S199" s="29"/>
      <c r="T199" s="147"/>
      <c r="U199" s="28">
        <f t="shared" si="20"/>
        <v>1</v>
      </c>
      <c r="V199" s="2" t="s">
        <v>366</v>
      </c>
      <c r="W199" s="9">
        <v>2675791.5227237204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2295263.0099999998</v>
      </c>
      <c r="AH199" s="9">
        <v>0</v>
      </c>
      <c r="AI199" s="9">
        <v>0</v>
      </c>
      <c r="AJ199" s="9">
        <v>343730.45327983575</v>
      </c>
      <c r="AK199" s="9">
        <v>10000</v>
      </c>
      <c r="AL199" s="9">
        <v>6798.0594438848029</v>
      </c>
      <c r="AN199" s="28">
        <f t="shared" si="15"/>
        <v>-418955.20272372058</v>
      </c>
      <c r="AO199" s="12">
        <f t="shared" si="25"/>
        <v>-343730.45327983575</v>
      </c>
      <c r="AP199" s="12">
        <f t="shared" si="25"/>
        <v>-10000</v>
      </c>
      <c r="AQ199" s="12">
        <f t="shared" si="25"/>
        <v>-6798.0594438848029</v>
      </c>
      <c r="AR199" s="12">
        <f t="shared" si="17"/>
        <v>-58426.690000000017</v>
      </c>
    </row>
    <row r="200" spans="1:44" ht="15" customHeight="1" x14ac:dyDescent="0.25">
      <c r="A200" s="5">
        <f t="shared" si="24"/>
        <v>181</v>
      </c>
      <c r="B200" s="48">
        <f t="shared" si="24"/>
        <v>8</v>
      </c>
      <c r="C200" s="14" t="s">
        <v>1452</v>
      </c>
      <c r="D200" s="3" t="s">
        <v>367</v>
      </c>
      <c r="E200" s="27">
        <v>2332909.4500000002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2332909.4500000002</v>
      </c>
      <c r="P200" s="11">
        <v>0</v>
      </c>
      <c r="Q200" s="11">
        <v>0</v>
      </c>
      <c r="R200" s="162"/>
      <c r="S200" s="29"/>
      <c r="T200" s="160"/>
      <c r="U200" s="28">
        <f t="shared" si="20"/>
        <v>1</v>
      </c>
      <c r="V200" s="2" t="s">
        <v>367</v>
      </c>
      <c r="W200" s="9">
        <v>2672315.3696804149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2289920.8199999998</v>
      </c>
      <c r="AH200" s="9">
        <v>0</v>
      </c>
      <c r="AI200" s="9">
        <v>0</v>
      </c>
      <c r="AJ200" s="9">
        <v>345588.4640765423</v>
      </c>
      <c r="AK200" s="9">
        <v>10000</v>
      </c>
      <c r="AL200" s="9">
        <v>6806.085603872898</v>
      </c>
      <c r="AN200" s="28">
        <f t="shared" si="15"/>
        <v>-339405.91968041472</v>
      </c>
      <c r="AO200" s="12">
        <f t="shared" si="25"/>
        <v>-345588.4640765423</v>
      </c>
      <c r="AP200" s="12">
        <f t="shared" si="25"/>
        <v>-10000</v>
      </c>
      <c r="AQ200" s="12">
        <f t="shared" si="25"/>
        <v>-6806.085603872898</v>
      </c>
      <c r="AR200" s="12">
        <f t="shared" si="17"/>
        <v>22988.63000000047</v>
      </c>
    </row>
    <row r="201" spans="1:44" ht="15" customHeight="1" x14ac:dyDescent="0.25">
      <c r="A201" s="5">
        <f t="shared" si="24"/>
        <v>182</v>
      </c>
      <c r="B201" s="48">
        <f t="shared" si="24"/>
        <v>9</v>
      </c>
      <c r="C201" s="14" t="s">
        <v>1452</v>
      </c>
      <c r="D201" s="3" t="s">
        <v>377</v>
      </c>
      <c r="E201" s="27">
        <v>10349847.52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10349847.52</v>
      </c>
      <c r="Q201" s="29">
        <v>0</v>
      </c>
      <c r="R201" s="1"/>
      <c r="S201" s="11"/>
      <c r="T201" s="164"/>
      <c r="U201" s="28">
        <f t="shared" si="20"/>
        <v>1</v>
      </c>
      <c r="V201" s="2" t="s">
        <v>377</v>
      </c>
      <c r="W201" s="9">
        <v>23661483.663209252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22777423.030000001</v>
      </c>
      <c r="AI201" s="9">
        <v>0</v>
      </c>
      <c r="AJ201" s="9">
        <v>703486.88320925157</v>
      </c>
      <c r="AK201" s="9">
        <v>10000</v>
      </c>
      <c r="AL201" s="9">
        <v>150573.75</v>
      </c>
      <c r="AN201" s="28">
        <f t="shared" si="15"/>
        <v>-13311636.143209253</v>
      </c>
      <c r="AO201" s="12">
        <f t="shared" si="25"/>
        <v>-703486.88320925157</v>
      </c>
      <c r="AP201" s="12">
        <f t="shared" si="25"/>
        <v>-10000</v>
      </c>
      <c r="AQ201" s="12">
        <f t="shared" si="25"/>
        <v>-150573.75</v>
      </c>
      <c r="AR201" s="12">
        <f t="shared" si="17"/>
        <v>-12447575.510000002</v>
      </c>
    </row>
    <row r="202" spans="1:44" ht="15" customHeight="1" x14ac:dyDescent="0.25">
      <c r="A202" s="5">
        <f t="shared" si="24"/>
        <v>183</v>
      </c>
      <c r="B202" s="48">
        <f t="shared" si="24"/>
        <v>10</v>
      </c>
      <c r="C202" s="14" t="s">
        <v>1452</v>
      </c>
      <c r="D202" s="3" t="s">
        <v>378</v>
      </c>
      <c r="E202" s="27">
        <v>10307725.390000001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10307725.390000001</v>
      </c>
      <c r="Q202" s="29">
        <v>0</v>
      </c>
      <c r="R202" s="1"/>
      <c r="S202" s="22"/>
      <c r="T202" s="163"/>
      <c r="U202" s="28">
        <f t="shared" si="20"/>
        <v>1</v>
      </c>
      <c r="V202" s="2" t="s">
        <v>378</v>
      </c>
      <c r="W202" s="9">
        <v>23382525.315693479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22521311.84</v>
      </c>
      <c r="AI202" s="9">
        <v>0</v>
      </c>
      <c r="AJ202" s="9">
        <v>680261.89569348237</v>
      </c>
      <c r="AK202" s="9">
        <v>20000</v>
      </c>
      <c r="AL202" s="9">
        <v>150951.57999999999</v>
      </c>
      <c r="AN202" s="28">
        <f t="shared" si="15"/>
        <v>-13074799.925693478</v>
      </c>
      <c r="AO202" s="12">
        <f t="shared" si="25"/>
        <v>-680261.89569348237</v>
      </c>
      <c r="AP202" s="12">
        <f t="shared" si="25"/>
        <v>-20000</v>
      </c>
      <c r="AQ202" s="12">
        <f t="shared" si="25"/>
        <v>-150951.57999999999</v>
      </c>
      <c r="AR202" s="12">
        <f t="shared" si="17"/>
        <v>-12223586.449999996</v>
      </c>
    </row>
    <row r="203" spans="1:44" ht="15" customHeight="1" x14ac:dyDescent="0.25">
      <c r="A203" s="5">
        <f t="shared" si="24"/>
        <v>184</v>
      </c>
      <c r="B203" s="48">
        <f t="shared" si="24"/>
        <v>11</v>
      </c>
      <c r="C203" s="14" t="s">
        <v>1452</v>
      </c>
      <c r="D203" s="3" t="s">
        <v>379</v>
      </c>
      <c r="E203" s="27">
        <v>11460454.99</v>
      </c>
      <c r="F203" s="29">
        <v>1753136.39</v>
      </c>
      <c r="G203" s="29">
        <v>832503.79</v>
      </c>
      <c r="H203" s="29">
        <v>0</v>
      </c>
      <c r="I203" s="29">
        <v>0</v>
      </c>
      <c r="J203" s="29">
        <v>0</v>
      </c>
      <c r="K203" s="29">
        <v>0</v>
      </c>
      <c r="L203" s="29"/>
      <c r="M203" s="29">
        <v>0</v>
      </c>
      <c r="N203" s="29">
        <v>0</v>
      </c>
      <c r="O203" s="29">
        <v>0</v>
      </c>
      <c r="P203" s="29">
        <v>8707094.8800000008</v>
      </c>
      <c r="Q203" s="29">
        <v>0</v>
      </c>
      <c r="R203" s="29"/>
      <c r="S203" s="29"/>
      <c r="T203" s="10">
        <v>167719.93</v>
      </c>
      <c r="U203" s="28">
        <f t="shared" si="20"/>
        <v>3</v>
      </c>
      <c r="V203" s="2" t="s">
        <v>379</v>
      </c>
      <c r="W203" s="9">
        <v>15936491.530000001</v>
      </c>
      <c r="X203" s="9">
        <v>3189224.71</v>
      </c>
      <c r="Y203" s="9">
        <v>1808132.52</v>
      </c>
      <c r="Z203" s="9">
        <v>0</v>
      </c>
      <c r="AA203" s="9">
        <v>0</v>
      </c>
      <c r="AB203" s="9">
        <v>0</v>
      </c>
      <c r="AC203" s="9">
        <v>0</v>
      </c>
      <c r="AD203" s="9">
        <v>233205.62</v>
      </c>
      <c r="AE203" s="9">
        <v>0</v>
      </c>
      <c r="AF203" s="9">
        <v>0</v>
      </c>
      <c r="AG203" s="9">
        <v>0</v>
      </c>
      <c r="AH203" s="9">
        <v>9436596.7300000004</v>
      </c>
      <c r="AI203" s="9">
        <v>0</v>
      </c>
      <c r="AJ203" s="9">
        <v>1058214.17</v>
      </c>
      <c r="AK203" s="9">
        <v>10000</v>
      </c>
      <c r="AL203" s="9">
        <v>181117.78</v>
      </c>
      <c r="AN203" s="28">
        <f t="shared" si="15"/>
        <v>-4476036.540000001</v>
      </c>
      <c r="AO203" s="12">
        <f t="shared" si="25"/>
        <v>-1058214.17</v>
      </c>
      <c r="AP203" s="12">
        <f t="shared" si="25"/>
        <v>-10000</v>
      </c>
      <c r="AQ203" s="12">
        <f t="shared" si="25"/>
        <v>-13397.850000000006</v>
      </c>
      <c r="AR203" s="12">
        <f t="shared" si="17"/>
        <v>-3394424.5200000009</v>
      </c>
    </row>
    <row r="204" spans="1:44" ht="15" customHeight="1" x14ac:dyDescent="0.25">
      <c r="A204" s="5">
        <f t="shared" si="24"/>
        <v>185</v>
      </c>
      <c r="B204" s="48">
        <f t="shared" si="24"/>
        <v>12</v>
      </c>
      <c r="C204" s="14" t="s">
        <v>1452</v>
      </c>
      <c r="D204" s="3" t="s">
        <v>387</v>
      </c>
      <c r="E204" s="27">
        <v>2592257.1199999996</v>
      </c>
      <c r="F204" s="29">
        <v>2554028.8199999998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/>
      <c r="M204" s="29">
        <v>0</v>
      </c>
      <c r="N204" s="29">
        <v>0</v>
      </c>
      <c r="O204" s="29">
        <v>0</v>
      </c>
      <c r="P204" s="29"/>
      <c r="Q204" s="29">
        <v>0</v>
      </c>
      <c r="R204" s="29"/>
      <c r="S204" s="29"/>
      <c r="T204" s="147">
        <v>38228.300000000003</v>
      </c>
      <c r="U204" s="28">
        <f t="shared" si="20"/>
        <v>1</v>
      </c>
      <c r="V204" s="2" t="s">
        <v>387</v>
      </c>
      <c r="W204" s="9">
        <v>10010715.790000001</v>
      </c>
      <c r="X204" s="9">
        <v>5517807.2000000002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3159703.06</v>
      </c>
      <c r="AI204" s="9">
        <v>0</v>
      </c>
      <c r="AJ204" s="9">
        <v>1126113.47</v>
      </c>
      <c r="AK204" s="9">
        <v>20000</v>
      </c>
      <c r="AL204" s="9">
        <v>177092.06</v>
      </c>
      <c r="AN204" s="28">
        <f t="shared" si="15"/>
        <v>-7418458.6700000018</v>
      </c>
      <c r="AO204" s="12">
        <f t="shared" si="25"/>
        <v>-1126113.47</v>
      </c>
      <c r="AP204" s="12">
        <f t="shared" si="25"/>
        <v>-20000</v>
      </c>
      <c r="AQ204" s="12">
        <f t="shared" si="25"/>
        <v>-138863.76</v>
      </c>
      <c r="AR204" s="12">
        <f t="shared" si="17"/>
        <v>-6133481.4400000023</v>
      </c>
    </row>
    <row r="205" spans="1:44" ht="15" customHeight="1" x14ac:dyDescent="0.25">
      <c r="A205" s="5">
        <f t="shared" si="24"/>
        <v>186</v>
      </c>
      <c r="B205" s="48">
        <f t="shared" si="24"/>
        <v>13</v>
      </c>
      <c r="C205" s="14" t="s">
        <v>1452</v>
      </c>
      <c r="D205" s="3" t="s">
        <v>84</v>
      </c>
      <c r="E205" s="27">
        <v>5449682.0800000001</v>
      </c>
      <c r="F205" s="29">
        <v>1453329.35</v>
      </c>
      <c r="G205" s="29">
        <v>2801347.54</v>
      </c>
      <c r="H205" s="29">
        <v>0</v>
      </c>
      <c r="I205" s="29">
        <v>1114925.44</v>
      </c>
      <c r="J205" s="29">
        <v>0</v>
      </c>
      <c r="K205" s="29">
        <v>0</v>
      </c>
      <c r="L205" s="29"/>
      <c r="M205" s="29">
        <v>0</v>
      </c>
      <c r="N205" s="29">
        <v>0</v>
      </c>
      <c r="O205" s="29">
        <v>0</v>
      </c>
      <c r="P205" s="11">
        <v>0</v>
      </c>
      <c r="Q205" s="29">
        <v>0</v>
      </c>
      <c r="R205" s="29"/>
      <c r="S205" s="29"/>
      <c r="T205" s="147">
        <v>80079.75</v>
      </c>
      <c r="U205" s="28">
        <f t="shared" si="20"/>
        <v>3</v>
      </c>
      <c r="V205" s="2" t="s">
        <v>84</v>
      </c>
      <c r="W205" s="9">
        <v>12527487.559999999</v>
      </c>
      <c r="X205" s="9">
        <v>5919318.7300000004</v>
      </c>
      <c r="Y205" s="9">
        <v>3155047.88</v>
      </c>
      <c r="Z205" s="9">
        <v>0</v>
      </c>
      <c r="AA205" s="9">
        <v>1972680.46</v>
      </c>
      <c r="AB205" s="9">
        <v>0</v>
      </c>
      <c r="AC205" s="9">
        <v>0</v>
      </c>
      <c r="AD205" s="9">
        <v>397665.6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937894.28</v>
      </c>
      <c r="AK205" s="9">
        <v>10000</v>
      </c>
      <c r="AL205" s="9">
        <v>114880.61</v>
      </c>
      <c r="AN205" s="28">
        <f t="shared" si="15"/>
        <v>-7077805.4799999986</v>
      </c>
      <c r="AO205" s="12">
        <f t="shared" si="25"/>
        <v>-937894.28</v>
      </c>
      <c r="AP205" s="12">
        <f t="shared" si="25"/>
        <v>-10000</v>
      </c>
      <c r="AQ205" s="12">
        <f t="shared" si="25"/>
        <v>-34800.86</v>
      </c>
      <c r="AR205" s="12">
        <f t="shared" si="17"/>
        <v>-6095110.339999998</v>
      </c>
    </row>
    <row r="206" spans="1:44" ht="15" customHeight="1" x14ac:dyDescent="0.25">
      <c r="A206" s="5">
        <f t="shared" si="24"/>
        <v>187</v>
      </c>
      <c r="B206" s="48">
        <f t="shared" si="24"/>
        <v>14</v>
      </c>
      <c r="C206" s="14" t="s">
        <v>1452</v>
      </c>
      <c r="D206" s="3" t="s">
        <v>390</v>
      </c>
      <c r="E206" s="27">
        <v>4841543.8</v>
      </c>
      <c r="F206" s="29">
        <v>2148486.69</v>
      </c>
      <c r="G206" s="29">
        <v>1008814.8</v>
      </c>
      <c r="H206" s="29"/>
      <c r="I206" s="29">
        <v>555513.5</v>
      </c>
      <c r="J206" s="29">
        <v>0</v>
      </c>
      <c r="K206" s="29">
        <v>0</v>
      </c>
      <c r="L206" s="29"/>
      <c r="M206" s="29">
        <v>0</v>
      </c>
      <c r="N206" s="29">
        <v>1051622.42</v>
      </c>
      <c r="O206" s="29">
        <v>0</v>
      </c>
      <c r="P206" s="11">
        <v>0</v>
      </c>
      <c r="Q206" s="29">
        <v>0</v>
      </c>
      <c r="R206" s="29"/>
      <c r="S206" s="29"/>
      <c r="T206" s="147">
        <v>77106.39</v>
      </c>
      <c r="U206" s="28">
        <f t="shared" si="20"/>
        <v>4</v>
      </c>
      <c r="V206" s="2" t="s">
        <v>390</v>
      </c>
      <c r="W206" s="9">
        <v>10976658.400000002</v>
      </c>
      <c r="X206" s="9">
        <v>3818492.11</v>
      </c>
      <c r="Y206" s="9">
        <v>2164895.9700000002</v>
      </c>
      <c r="Z206" s="9">
        <v>698442.99</v>
      </c>
      <c r="AA206" s="9">
        <v>931610.73</v>
      </c>
      <c r="AB206" s="9">
        <v>0</v>
      </c>
      <c r="AC206" s="9">
        <v>0</v>
      </c>
      <c r="AD206" s="9">
        <v>279219.52</v>
      </c>
      <c r="AE206" s="9">
        <v>0</v>
      </c>
      <c r="AF206" s="9">
        <v>1600748.05</v>
      </c>
      <c r="AG206" s="9">
        <v>0</v>
      </c>
      <c r="AH206" s="9">
        <v>0</v>
      </c>
      <c r="AI206" s="9">
        <v>0</v>
      </c>
      <c r="AJ206" s="9">
        <v>1259505.97</v>
      </c>
      <c r="AK206" s="9">
        <v>10000</v>
      </c>
      <c r="AL206" s="9">
        <v>193743.05999999997</v>
      </c>
      <c r="AN206" s="28">
        <f t="shared" si="15"/>
        <v>-6135114.6000000024</v>
      </c>
      <c r="AO206" s="12">
        <f t="shared" si="25"/>
        <v>-1259505.97</v>
      </c>
      <c r="AP206" s="12">
        <f t="shared" si="25"/>
        <v>-10000</v>
      </c>
      <c r="AQ206" s="12">
        <f t="shared" si="25"/>
        <v>-116636.66999999997</v>
      </c>
      <c r="AR206" s="12">
        <f t="shared" si="17"/>
        <v>-4748971.9600000028</v>
      </c>
    </row>
    <row r="207" spans="1:44" ht="15" customHeight="1" x14ac:dyDescent="0.25">
      <c r="A207" s="5">
        <f t="shared" si="24"/>
        <v>188</v>
      </c>
      <c r="B207" s="48">
        <f t="shared" si="24"/>
        <v>15</v>
      </c>
      <c r="C207" s="14" t="s">
        <v>1452</v>
      </c>
      <c r="D207" s="3" t="s">
        <v>392</v>
      </c>
      <c r="E207" s="27">
        <v>1083839.1399999999</v>
      </c>
      <c r="F207" s="29"/>
      <c r="G207" s="29">
        <v>614073.21</v>
      </c>
      <c r="H207" s="29"/>
      <c r="I207" s="29">
        <v>469765.93</v>
      </c>
      <c r="J207" s="29">
        <v>0</v>
      </c>
      <c r="K207" s="29">
        <v>0</v>
      </c>
      <c r="L207" s="29"/>
      <c r="M207" s="29">
        <v>0</v>
      </c>
      <c r="N207" s="29">
        <v>0</v>
      </c>
      <c r="O207" s="29">
        <v>0</v>
      </c>
      <c r="P207" s="11">
        <v>0</v>
      </c>
      <c r="Q207" s="29">
        <v>0</v>
      </c>
      <c r="R207" s="29"/>
      <c r="S207" s="29"/>
      <c r="T207" s="147"/>
      <c r="U207" s="28">
        <f t="shared" si="20"/>
        <v>2</v>
      </c>
      <c r="V207" s="2" t="s">
        <v>392</v>
      </c>
      <c r="W207" s="9">
        <v>9088781.5500000007</v>
      </c>
      <c r="X207" s="9">
        <v>3759572.8</v>
      </c>
      <c r="Y207" s="9">
        <v>2131491.66</v>
      </c>
      <c r="Z207" s="9">
        <v>687666.02</v>
      </c>
      <c r="AA207" s="9">
        <v>917235.98</v>
      </c>
      <c r="AB207" s="9">
        <v>0</v>
      </c>
      <c r="AC207" s="9">
        <v>0</v>
      </c>
      <c r="AD207" s="9">
        <v>274911.15999999997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1129314.5900000001</v>
      </c>
      <c r="AK207" s="9">
        <v>10000</v>
      </c>
      <c r="AL207" s="9">
        <v>158589.34</v>
      </c>
      <c r="AN207" s="28">
        <f t="shared" si="15"/>
        <v>-8004942.4100000011</v>
      </c>
      <c r="AO207" s="12">
        <f t="shared" si="25"/>
        <v>-1129314.5900000001</v>
      </c>
      <c r="AP207" s="12">
        <f t="shared" si="25"/>
        <v>-10000</v>
      </c>
      <c r="AQ207" s="12">
        <f t="shared" si="25"/>
        <v>-158589.34</v>
      </c>
      <c r="AR207" s="12">
        <f t="shared" si="17"/>
        <v>-6707038.4800000014</v>
      </c>
    </row>
    <row r="208" spans="1:44" ht="15" customHeight="1" x14ac:dyDescent="0.25">
      <c r="A208" s="5">
        <f t="shared" si="24"/>
        <v>189</v>
      </c>
      <c r="B208" s="48">
        <f t="shared" si="24"/>
        <v>16</v>
      </c>
      <c r="C208" s="14" t="s">
        <v>1452</v>
      </c>
      <c r="D208" s="3" t="s">
        <v>394</v>
      </c>
      <c r="E208" s="27">
        <v>3262381.85</v>
      </c>
      <c r="F208" s="29">
        <v>1283077.83</v>
      </c>
      <c r="G208" s="29">
        <v>976675.77</v>
      </c>
      <c r="H208" s="29"/>
      <c r="I208" s="29">
        <v>1002628.25</v>
      </c>
      <c r="J208" s="29">
        <v>0</v>
      </c>
      <c r="K208" s="29">
        <v>0</v>
      </c>
      <c r="L208" s="29"/>
      <c r="M208" s="29">
        <v>0</v>
      </c>
      <c r="N208" s="29">
        <v>0</v>
      </c>
      <c r="O208" s="29"/>
      <c r="P208" s="11">
        <v>0</v>
      </c>
      <c r="Q208" s="29">
        <v>0</v>
      </c>
      <c r="R208" s="29"/>
      <c r="S208" s="29"/>
      <c r="T208" s="147"/>
      <c r="U208" s="28">
        <f t="shared" si="20"/>
        <v>3</v>
      </c>
      <c r="V208" s="2" t="s">
        <v>394</v>
      </c>
      <c r="W208" s="9">
        <v>11825135.989999998</v>
      </c>
      <c r="X208" s="9">
        <v>3834198.84</v>
      </c>
      <c r="Y208" s="9">
        <v>2043661.03</v>
      </c>
      <c r="Z208" s="9">
        <v>861168.5</v>
      </c>
      <c r="AA208" s="9">
        <v>1277790.48</v>
      </c>
      <c r="AB208" s="9">
        <v>0</v>
      </c>
      <c r="AC208" s="9">
        <v>0</v>
      </c>
      <c r="AD208" s="9">
        <v>257585.21</v>
      </c>
      <c r="AE208" s="9">
        <v>0</v>
      </c>
      <c r="AF208" s="9">
        <v>0</v>
      </c>
      <c r="AG208" s="9">
        <v>1895143.97</v>
      </c>
      <c r="AH208" s="9">
        <v>0</v>
      </c>
      <c r="AI208" s="9">
        <v>0</v>
      </c>
      <c r="AJ208" s="9">
        <v>1418046.18</v>
      </c>
      <c r="AK208" s="9">
        <v>10000</v>
      </c>
      <c r="AL208" s="9">
        <v>207541.77999999997</v>
      </c>
      <c r="AN208" s="28">
        <f t="shared" si="15"/>
        <v>-8562754.1399999987</v>
      </c>
      <c r="AO208" s="12">
        <f t="shared" si="25"/>
        <v>-1418046.18</v>
      </c>
      <c r="AP208" s="12">
        <f t="shared" si="25"/>
        <v>-10000</v>
      </c>
      <c r="AQ208" s="12">
        <f t="shared" si="25"/>
        <v>-207541.77999999997</v>
      </c>
      <c r="AR208" s="12">
        <f t="shared" si="17"/>
        <v>-6927166.1799999988</v>
      </c>
    </row>
    <row r="209" spans="1:44" ht="15" customHeight="1" x14ac:dyDescent="0.25">
      <c r="A209" s="5">
        <f t="shared" si="24"/>
        <v>190</v>
      </c>
      <c r="B209" s="48">
        <f t="shared" si="24"/>
        <v>17</v>
      </c>
      <c r="C209" s="14" t="s">
        <v>1452</v>
      </c>
      <c r="D209" s="3" t="s">
        <v>395</v>
      </c>
      <c r="E209" s="27">
        <v>4948312.58</v>
      </c>
      <c r="F209" s="29">
        <v>2147957.08</v>
      </c>
      <c r="G209" s="29">
        <v>0</v>
      </c>
      <c r="H209" s="29"/>
      <c r="I209" s="29">
        <v>0</v>
      </c>
      <c r="J209" s="29">
        <v>0</v>
      </c>
      <c r="K209" s="29">
        <v>0</v>
      </c>
      <c r="L209" s="29"/>
      <c r="M209" s="29">
        <v>0</v>
      </c>
      <c r="N209" s="29">
        <v>0</v>
      </c>
      <c r="O209" s="29">
        <v>2800355.5</v>
      </c>
      <c r="P209" s="11">
        <v>0</v>
      </c>
      <c r="Q209" s="29">
        <v>0</v>
      </c>
      <c r="R209" s="29"/>
      <c r="S209" s="29"/>
      <c r="T209" s="147"/>
      <c r="U209" s="28">
        <f t="shared" si="20"/>
        <v>2</v>
      </c>
      <c r="V209" s="2" t="s">
        <v>395</v>
      </c>
      <c r="W209" s="9">
        <v>12246609.93</v>
      </c>
      <c r="X209" s="9">
        <v>6053891.0199999996</v>
      </c>
      <c r="Y209" s="9">
        <v>0</v>
      </c>
      <c r="Z209" s="9">
        <v>1359715.66</v>
      </c>
      <c r="AA209" s="9">
        <v>0</v>
      </c>
      <c r="AB209" s="9">
        <v>0</v>
      </c>
      <c r="AC209" s="9">
        <v>0</v>
      </c>
      <c r="AD209" s="9">
        <v>406706.3</v>
      </c>
      <c r="AE209" s="9">
        <v>0</v>
      </c>
      <c r="AF209" s="9">
        <v>0</v>
      </c>
      <c r="AG209" s="9">
        <v>2992279.58</v>
      </c>
      <c r="AH209" s="9">
        <v>0</v>
      </c>
      <c r="AI209" s="9">
        <v>0</v>
      </c>
      <c r="AJ209" s="9">
        <v>1183352.21</v>
      </c>
      <c r="AK209" s="9">
        <v>20000</v>
      </c>
      <c r="AL209" s="9">
        <v>220665.16</v>
      </c>
      <c r="AN209" s="28">
        <f t="shared" si="15"/>
        <v>-7298297.3499999996</v>
      </c>
      <c r="AO209" s="12">
        <f t="shared" si="25"/>
        <v>-1183352.21</v>
      </c>
      <c r="AP209" s="12">
        <f t="shared" si="25"/>
        <v>-20000</v>
      </c>
      <c r="AQ209" s="12">
        <f t="shared" si="25"/>
        <v>-220665.16</v>
      </c>
      <c r="AR209" s="12">
        <f t="shared" si="17"/>
        <v>-5874279.9799999995</v>
      </c>
    </row>
    <row r="210" spans="1:44" ht="15" customHeight="1" x14ac:dyDescent="0.25">
      <c r="A210" s="5">
        <f t="shared" ref="A210:B225" si="26">+A209+1</f>
        <v>191</v>
      </c>
      <c r="B210" s="48">
        <f t="shared" si="26"/>
        <v>18</v>
      </c>
      <c r="C210" s="14" t="s">
        <v>1452</v>
      </c>
      <c r="D210" s="3" t="s">
        <v>397</v>
      </c>
      <c r="E210" s="27">
        <v>465553.91</v>
      </c>
      <c r="F210" s="29">
        <v>359103.38</v>
      </c>
      <c r="G210" s="29">
        <v>0</v>
      </c>
      <c r="H210" s="29"/>
      <c r="I210" s="29">
        <v>99596.05</v>
      </c>
      <c r="J210" s="29">
        <v>0</v>
      </c>
      <c r="K210" s="29">
        <v>0</v>
      </c>
      <c r="L210" s="29"/>
      <c r="M210" s="29">
        <v>0</v>
      </c>
      <c r="N210" s="29">
        <v>0</v>
      </c>
      <c r="O210" s="29">
        <v>0</v>
      </c>
      <c r="P210" s="11">
        <v>0</v>
      </c>
      <c r="Q210" s="29">
        <v>0</v>
      </c>
      <c r="R210" s="29"/>
      <c r="S210" s="29"/>
      <c r="T210" s="147">
        <v>6854.48</v>
      </c>
      <c r="U210" s="28">
        <f t="shared" si="20"/>
        <v>2</v>
      </c>
      <c r="V210" s="2" t="s">
        <v>397</v>
      </c>
      <c r="W210" s="9">
        <v>5482991.4800000004</v>
      </c>
      <c r="X210" s="9">
        <v>3035807.37</v>
      </c>
      <c r="Y210" s="9">
        <v>0</v>
      </c>
      <c r="Z210" s="9">
        <v>555281.59</v>
      </c>
      <c r="AA210" s="9">
        <v>740656.42</v>
      </c>
      <c r="AB210" s="9">
        <v>0</v>
      </c>
      <c r="AC210" s="9">
        <v>0</v>
      </c>
      <c r="AD210" s="9">
        <v>221987.28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806325.48</v>
      </c>
      <c r="AK210" s="9">
        <v>10000</v>
      </c>
      <c r="AL210" s="9">
        <v>92933.340000000011</v>
      </c>
      <c r="AN210" s="28">
        <f t="shared" si="15"/>
        <v>-5017437.57</v>
      </c>
      <c r="AO210" s="12">
        <f t="shared" si="25"/>
        <v>-806325.48</v>
      </c>
      <c r="AP210" s="12">
        <f t="shared" si="25"/>
        <v>-10000</v>
      </c>
      <c r="AQ210" s="12">
        <f t="shared" si="25"/>
        <v>-86078.860000000015</v>
      </c>
      <c r="AR210" s="12">
        <f t="shared" si="17"/>
        <v>-4115033.23</v>
      </c>
    </row>
    <row r="211" spans="1:44" ht="15" customHeight="1" x14ac:dyDescent="0.25">
      <c r="A211" s="5">
        <f t="shared" si="26"/>
        <v>192</v>
      </c>
      <c r="B211" s="48">
        <f t="shared" si="26"/>
        <v>19</v>
      </c>
      <c r="C211" s="14" t="s">
        <v>1452</v>
      </c>
      <c r="D211" s="3" t="s">
        <v>399</v>
      </c>
      <c r="E211" s="27">
        <v>3264561.93</v>
      </c>
      <c r="F211" s="29">
        <v>3188595.29</v>
      </c>
      <c r="G211" s="29">
        <v>0</v>
      </c>
      <c r="H211" s="29"/>
      <c r="I211" s="29">
        <v>0</v>
      </c>
      <c r="J211" s="29">
        <v>0</v>
      </c>
      <c r="K211" s="29">
        <v>0</v>
      </c>
      <c r="L211" s="29"/>
      <c r="M211" s="29">
        <v>0</v>
      </c>
      <c r="N211" s="29">
        <v>0</v>
      </c>
      <c r="O211" s="29"/>
      <c r="P211" s="11">
        <v>0</v>
      </c>
      <c r="Q211" s="29">
        <v>0</v>
      </c>
      <c r="R211" s="29"/>
      <c r="S211" s="29"/>
      <c r="T211" s="147">
        <v>75966.64</v>
      </c>
      <c r="U211" s="28">
        <f t="shared" si="20"/>
        <v>1</v>
      </c>
      <c r="V211" s="2" t="s">
        <v>399</v>
      </c>
      <c r="W211" s="9">
        <v>10919537.490000002</v>
      </c>
      <c r="X211" s="9">
        <v>5297067.5999999996</v>
      </c>
      <c r="Y211" s="9">
        <v>0</v>
      </c>
      <c r="Z211" s="9">
        <v>1189731.6499999999</v>
      </c>
      <c r="AA211" s="9">
        <v>0</v>
      </c>
      <c r="AB211" s="9">
        <v>0</v>
      </c>
      <c r="AC211" s="9">
        <v>0</v>
      </c>
      <c r="AD211" s="9">
        <v>355862.15</v>
      </c>
      <c r="AE211" s="9">
        <v>0</v>
      </c>
      <c r="AF211" s="9">
        <v>0</v>
      </c>
      <c r="AG211" s="9">
        <v>2618201.63</v>
      </c>
      <c r="AH211" s="9">
        <v>0</v>
      </c>
      <c r="AI211" s="9">
        <v>0</v>
      </c>
      <c r="AJ211" s="9">
        <v>1235595.6200000001</v>
      </c>
      <c r="AK211" s="9">
        <v>19999.98</v>
      </c>
      <c r="AL211" s="9">
        <v>193078.84</v>
      </c>
      <c r="AN211" s="28">
        <f t="shared" ref="AN211:AN274" si="27">+E211-W211</f>
        <v>-7654975.5600000024</v>
      </c>
      <c r="AO211" s="12">
        <f t="shared" si="25"/>
        <v>-1235595.6200000001</v>
      </c>
      <c r="AP211" s="12">
        <f t="shared" si="25"/>
        <v>-19999.98</v>
      </c>
      <c r="AQ211" s="12">
        <f t="shared" si="25"/>
        <v>-117112.2</v>
      </c>
      <c r="AR211" s="12">
        <f t="shared" ref="AR211:AR274" si="28">+AN211-AO211-AP211-AQ211</f>
        <v>-6282267.7600000016</v>
      </c>
    </row>
    <row r="212" spans="1:44" ht="15" customHeight="1" x14ac:dyDescent="0.25">
      <c r="A212" s="5">
        <f t="shared" si="26"/>
        <v>193</v>
      </c>
      <c r="B212" s="48">
        <f t="shared" si="26"/>
        <v>20</v>
      </c>
      <c r="C212" s="14" t="s">
        <v>1452</v>
      </c>
      <c r="D212" s="3" t="s">
        <v>400</v>
      </c>
      <c r="E212" s="27">
        <v>1647895.74</v>
      </c>
      <c r="F212" s="29">
        <v>0</v>
      </c>
      <c r="G212" s="29">
        <v>1624715.54</v>
      </c>
      <c r="H212" s="29"/>
      <c r="I212" s="29">
        <v>0</v>
      </c>
      <c r="J212" s="29">
        <v>0</v>
      </c>
      <c r="K212" s="29">
        <v>0</v>
      </c>
      <c r="L212" s="29"/>
      <c r="M212" s="29">
        <v>0</v>
      </c>
      <c r="N212" s="29">
        <v>0</v>
      </c>
      <c r="O212" s="29"/>
      <c r="P212" s="11">
        <v>0</v>
      </c>
      <c r="Q212" s="29">
        <v>0</v>
      </c>
      <c r="R212" s="15"/>
      <c r="S212" s="29"/>
      <c r="T212" s="160">
        <v>23180.2</v>
      </c>
      <c r="U212" s="28">
        <f t="shared" si="20"/>
        <v>1</v>
      </c>
      <c r="V212" s="2" t="s">
        <v>400</v>
      </c>
      <c r="W212" s="9">
        <v>6869512.8499999996</v>
      </c>
      <c r="X212" s="9">
        <v>0</v>
      </c>
      <c r="Y212" s="9">
        <v>2927476.02</v>
      </c>
      <c r="Z212" s="9">
        <v>0</v>
      </c>
      <c r="AA212" s="9">
        <v>0</v>
      </c>
      <c r="AB212" s="9">
        <v>0</v>
      </c>
      <c r="AC212" s="9">
        <v>0</v>
      </c>
      <c r="AD212" s="9">
        <v>368982.21</v>
      </c>
      <c r="AE212" s="9">
        <v>0</v>
      </c>
      <c r="AF212" s="9">
        <v>0</v>
      </c>
      <c r="AG212" s="9">
        <v>2714730.29</v>
      </c>
      <c r="AH212" s="9">
        <v>0</v>
      </c>
      <c r="AI212" s="9">
        <v>0</v>
      </c>
      <c r="AJ212" s="9">
        <v>705647.03</v>
      </c>
      <c r="AK212" s="9">
        <v>10000</v>
      </c>
      <c r="AL212" s="9">
        <v>122677.3</v>
      </c>
      <c r="AN212" s="28">
        <f t="shared" si="27"/>
        <v>-5221617.1099999994</v>
      </c>
      <c r="AO212" s="12">
        <f t="shared" si="25"/>
        <v>-705647.03</v>
      </c>
      <c r="AP212" s="12">
        <f t="shared" si="25"/>
        <v>-10000</v>
      </c>
      <c r="AQ212" s="12">
        <f t="shared" si="25"/>
        <v>-99497.1</v>
      </c>
      <c r="AR212" s="12">
        <f t="shared" si="28"/>
        <v>-4406472.9799999995</v>
      </c>
    </row>
    <row r="213" spans="1:44" ht="15" customHeight="1" x14ac:dyDescent="0.25">
      <c r="A213" s="5">
        <f t="shared" si="26"/>
        <v>194</v>
      </c>
      <c r="B213" s="48">
        <f t="shared" si="26"/>
        <v>21</v>
      </c>
      <c r="C213" s="14" t="s">
        <v>1452</v>
      </c>
      <c r="D213" s="3" t="s">
        <v>411</v>
      </c>
      <c r="E213" s="27">
        <v>5035692.2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/>
      <c r="M213" s="29">
        <v>0</v>
      </c>
      <c r="N213" s="29">
        <v>5035692.2</v>
      </c>
      <c r="O213" s="29">
        <v>0</v>
      </c>
      <c r="P213" s="11">
        <v>0</v>
      </c>
      <c r="Q213" s="11">
        <v>0</v>
      </c>
      <c r="R213" s="165"/>
      <c r="S213" s="168"/>
      <c r="T213" s="161"/>
      <c r="U213" s="28">
        <f t="shared" ref="U213:U276" si="29">COUNTIF(F213:Q213,"&gt;0")</f>
        <v>1</v>
      </c>
      <c r="V213" s="2" t="s">
        <v>411</v>
      </c>
      <c r="W213" s="9">
        <v>9746648.7727813814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9516229.9299999997</v>
      </c>
      <c r="AG213" s="9">
        <v>0</v>
      </c>
      <c r="AH213" s="9">
        <v>0</v>
      </c>
      <c r="AI213" s="9">
        <v>0</v>
      </c>
      <c r="AJ213" s="9">
        <v>180740.29587728312</v>
      </c>
      <c r="AK213" s="9">
        <v>20000</v>
      </c>
      <c r="AL213" s="9">
        <v>19678.54690409777</v>
      </c>
      <c r="AN213" s="28">
        <f t="shared" si="27"/>
        <v>-4710956.5727813812</v>
      </c>
      <c r="AO213" s="12">
        <f t="shared" si="25"/>
        <v>-180740.29587728312</v>
      </c>
      <c r="AP213" s="12">
        <f t="shared" si="25"/>
        <v>-20000</v>
      </c>
      <c r="AQ213" s="12">
        <f t="shared" si="25"/>
        <v>-19678.54690409777</v>
      </c>
      <c r="AR213" s="12">
        <f t="shared" si="28"/>
        <v>-4490537.7300000004</v>
      </c>
    </row>
    <row r="214" spans="1:44" ht="15" customHeight="1" x14ac:dyDescent="0.25">
      <c r="A214" s="5">
        <f t="shared" si="26"/>
        <v>195</v>
      </c>
      <c r="B214" s="48">
        <f t="shared" si="26"/>
        <v>22</v>
      </c>
      <c r="C214" s="14" t="s">
        <v>1452</v>
      </c>
      <c r="D214" s="3" t="s">
        <v>415</v>
      </c>
      <c r="E214" s="27">
        <v>4097246.81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/>
      <c r="M214" s="29">
        <v>0</v>
      </c>
      <c r="N214" s="29">
        <v>4097246.81</v>
      </c>
      <c r="O214" s="29">
        <v>0</v>
      </c>
      <c r="P214" s="11">
        <v>0</v>
      </c>
      <c r="Q214" s="11">
        <v>0</v>
      </c>
      <c r="R214" s="167"/>
      <c r="S214" s="168"/>
      <c r="T214" s="164"/>
      <c r="U214" s="28">
        <f t="shared" si="29"/>
        <v>1</v>
      </c>
      <c r="V214" s="2" t="s">
        <v>415</v>
      </c>
      <c r="W214" s="9">
        <v>6211139.9799999995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5788963.8899999997</v>
      </c>
      <c r="AG214" s="9">
        <v>0</v>
      </c>
      <c r="AH214" s="9">
        <v>0</v>
      </c>
      <c r="AI214" s="9">
        <v>0</v>
      </c>
      <c r="AJ214" s="9">
        <v>330954.53000000003</v>
      </c>
      <c r="AK214" s="9">
        <v>10000</v>
      </c>
      <c r="AL214" s="9">
        <v>61221.56</v>
      </c>
      <c r="AN214" s="28">
        <f t="shared" si="27"/>
        <v>-2113893.1699999995</v>
      </c>
      <c r="AO214" s="12">
        <f t="shared" si="25"/>
        <v>-330954.53000000003</v>
      </c>
      <c r="AP214" s="12">
        <f t="shared" si="25"/>
        <v>-10000</v>
      </c>
      <c r="AQ214" s="12">
        <f t="shared" si="25"/>
        <v>-61221.56</v>
      </c>
      <c r="AR214" s="12">
        <f t="shared" si="28"/>
        <v>-1711717.0799999994</v>
      </c>
    </row>
    <row r="215" spans="1:44" ht="15" customHeight="1" x14ac:dyDescent="0.25">
      <c r="A215" s="5">
        <f t="shared" si="26"/>
        <v>196</v>
      </c>
      <c r="B215" s="48">
        <f t="shared" si="26"/>
        <v>23</v>
      </c>
      <c r="C215" s="14" t="s">
        <v>1452</v>
      </c>
      <c r="D215" s="3" t="s">
        <v>416</v>
      </c>
      <c r="E215" s="27">
        <v>5036073.07</v>
      </c>
      <c r="F215" s="29">
        <v>3169062.35</v>
      </c>
      <c r="G215" s="29">
        <v>1307630.28</v>
      </c>
      <c r="H215" s="29">
        <v>0</v>
      </c>
      <c r="I215" s="29">
        <v>559380.43999999994</v>
      </c>
      <c r="J215" s="29">
        <v>0</v>
      </c>
      <c r="K215" s="29">
        <v>0</v>
      </c>
      <c r="L215" s="29"/>
      <c r="M215" s="29">
        <v>0</v>
      </c>
      <c r="N215" s="29">
        <v>0</v>
      </c>
      <c r="O215" s="29">
        <v>0</v>
      </c>
      <c r="P215" s="11">
        <v>0</v>
      </c>
      <c r="Q215" s="11">
        <v>0</v>
      </c>
      <c r="R215" s="29"/>
      <c r="S215" s="142"/>
      <c r="T215" s="147"/>
      <c r="U215" s="28">
        <f t="shared" si="29"/>
        <v>3</v>
      </c>
      <c r="V215" s="2" t="s">
        <v>416</v>
      </c>
      <c r="W215" s="9">
        <v>10221330.449999999</v>
      </c>
      <c r="X215" s="9">
        <v>4808991.5599999996</v>
      </c>
      <c r="Y215" s="9">
        <v>2563233.94</v>
      </c>
      <c r="Z215" s="9">
        <v>0</v>
      </c>
      <c r="AA215" s="9">
        <v>1602651.28</v>
      </c>
      <c r="AB215" s="9">
        <v>0</v>
      </c>
      <c r="AC215" s="9">
        <v>0</v>
      </c>
      <c r="AD215" s="9">
        <v>323072.73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784410.11</v>
      </c>
      <c r="AK215" s="9">
        <v>10000</v>
      </c>
      <c r="AL215" s="9">
        <v>108970.83</v>
      </c>
      <c r="AN215" s="28">
        <f t="shared" si="27"/>
        <v>-5185257.379999999</v>
      </c>
      <c r="AO215" s="12">
        <f t="shared" si="25"/>
        <v>-784410.11</v>
      </c>
      <c r="AP215" s="12">
        <f t="shared" si="25"/>
        <v>-10000</v>
      </c>
      <c r="AQ215" s="12">
        <f t="shared" si="25"/>
        <v>-108970.83</v>
      </c>
      <c r="AR215" s="12">
        <f t="shared" si="28"/>
        <v>-4281876.4399999985</v>
      </c>
    </row>
    <row r="216" spans="1:44" ht="15" customHeight="1" x14ac:dyDescent="0.25">
      <c r="A216" s="5">
        <f t="shared" si="26"/>
        <v>197</v>
      </c>
      <c r="B216" s="48">
        <f t="shared" si="26"/>
        <v>24</v>
      </c>
      <c r="C216" s="14" t="s">
        <v>1452</v>
      </c>
      <c r="D216" s="3" t="s">
        <v>89</v>
      </c>
      <c r="E216" s="27">
        <v>8089253.3700000001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/>
      <c r="M216" s="29">
        <v>0</v>
      </c>
      <c r="N216" s="29">
        <v>8089253.3700000001</v>
      </c>
      <c r="O216" s="29">
        <v>0</v>
      </c>
      <c r="P216" s="11">
        <v>0</v>
      </c>
      <c r="Q216" s="11">
        <v>0</v>
      </c>
      <c r="R216" s="166"/>
      <c r="S216" s="168"/>
      <c r="T216" s="169"/>
      <c r="U216" s="28">
        <f t="shared" si="29"/>
        <v>1</v>
      </c>
      <c r="V216" s="2" t="s">
        <v>89</v>
      </c>
      <c r="W216" s="9">
        <v>10732720.239165781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10133175.390000001</v>
      </c>
      <c r="AG216" s="9">
        <v>0</v>
      </c>
      <c r="AH216" s="9">
        <v>0</v>
      </c>
      <c r="AI216" s="9">
        <v>0</v>
      </c>
      <c r="AJ216" s="9">
        <v>546119.55000000005</v>
      </c>
      <c r="AK216" s="9">
        <v>20000</v>
      </c>
      <c r="AL216" s="9">
        <v>23425.299165779696</v>
      </c>
      <c r="AN216" s="28">
        <f t="shared" si="27"/>
        <v>-2643466.869165781</v>
      </c>
      <c r="AO216" s="12">
        <f t="shared" si="25"/>
        <v>-546119.55000000005</v>
      </c>
      <c r="AP216" s="12">
        <f t="shared" si="25"/>
        <v>-20000</v>
      </c>
      <c r="AQ216" s="12">
        <f t="shared" si="25"/>
        <v>-23425.299165779696</v>
      </c>
      <c r="AR216" s="12">
        <f t="shared" si="28"/>
        <v>-2053922.0200000014</v>
      </c>
    </row>
    <row r="217" spans="1:44" ht="15" customHeight="1" x14ac:dyDescent="0.25">
      <c r="A217" s="5">
        <f t="shared" si="26"/>
        <v>198</v>
      </c>
      <c r="B217" s="48">
        <f t="shared" si="26"/>
        <v>25</v>
      </c>
      <c r="C217" s="14" t="s">
        <v>1452</v>
      </c>
      <c r="D217" s="3" t="s">
        <v>424</v>
      </c>
      <c r="E217" s="27">
        <v>3760123.89</v>
      </c>
      <c r="F217" s="29"/>
      <c r="G217" s="29">
        <v>2017757.29</v>
      </c>
      <c r="H217" s="29"/>
      <c r="I217" s="29">
        <v>1742366.6</v>
      </c>
      <c r="J217" s="29">
        <v>0</v>
      </c>
      <c r="K217" s="29">
        <v>0</v>
      </c>
      <c r="L217" s="29"/>
      <c r="M217" s="29">
        <v>0</v>
      </c>
      <c r="N217" s="29">
        <v>0</v>
      </c>
      <c r="O217" s="29">
        <v>0</v>
      </c>
      <c r="P217" s="11">
        <v>0</v>
      </c>
      <c r="Q217" s="29">
        <v>0</v>
      </c>
      <c r="R217" s="158"/>
      <c r="S217" s="29"/>
      <c r="T217" s="147"/>
      <c r="U217" s="28">
        <f t="shared" si="29"/>
        <v>2</v>
      </c>
      <c r="V217" s="2" t="s">
        <v>424</v>
      </c>
      <c r="W217" s="9">
        <v>16305332.420000002</v>
      </c>
      <c r="X217" s="9">
        <v>6839153.4800000004</v>
      </c>
      <c r="Y217" s="9">
        <v>3645327.74</v>
      </c>
      <c r="Z217" s="9">
        <v>1536087.14</v>
      </c>
      <c r="AA217" s="9">
        <v>2279225.87</v>
      </c>
      <c r="AB217" s="9">
        <v>0</v>
      </c>
      <c r="AC217" s="9">
        <v>0</v>
      </c>
      <c r="AD217" s="9">
        <v>459460.99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1214867.8999999999</v>
      </c>
      <c r="AK217" s="9">
        <v>10000</v>
      </c>
      <c r="AL217" s="9">
        <v>301209.3</v>
      </c>
      <c r="AN217" s="28">
        <f t="shared" si="27"/>
        <v>-12545208.530000001</v>
      </c>
      <c r="AO217" s="12">
        <f t="shared" si="25"/>
        <v>-1214867.8999999999</v>
      </c>
      <c r="AP217" s="12">
        <f t="shared" si="25"/>
        <v>-10000</v>
      </c>
      <c r="AQ217" s="12">
        <f t="shared" si="25"/>
        <v>-301209.3</v>
      </c>
      <c r="AR217" s="12">
        <f t="shared" si="28"/>
        <v>-11019131.33</v>
      </c>
    </row>
    <row r="218" spans="1:44" ht="15" customHeight="1" x14ac:dyDescent="0.25">
      <c r="A218" s="5">
        <f t="shared" si="26"/>
        <v>199</v>
      </c>
      <c r="B218" s="48">
        <f t="shared" si="26"/>
        <v>26</v>
      </c>
      <c r="C218" s="14" t="s">
        <v>1452</v>
      </c>
      <c r="D218" s="3" t="s">
        <v>429</v>
      </c>
      <c r="E218" s="27">
        <v>8711165.5199999996</v>
      </c>
      <c r="F218" s="29">
        <v>4383812.71</v>
      </c>
      <c r="G218" s="29">
        <v>2310008.34</v>
      </c>
      <c r="H218" s="29"/>
      <c r="I218" s="29">
        <v>1718191.92</v>
      </c>
      <c r="J218" s="29">
        <v>0</v>
      </c>
      <c r="K218" s="29">
        <v>0</v>
      </c>
      <c r="L218" s="29"/>
      <c r="M218" s="29">
        <v>0</v>
      </c>
      <c r="N218" s="29">
        <v>0</v>
      </c>
      <c r="O218" s="29">
        <v>0</v>
      </c>
      <c r="P218" s="11">
        <v>0</v>
      </c>
      <c r="Q218" s="29">
        <v>0</v>
      </c>
      <c r="R218" s="29"/>
      <c r="S218" s="29"/>
      <c r="T218" s="147">
        <v>299152.55</v>
      </c>
      <c r="U218" s="28">
        <f t="shared" si="29"/>
        <v>3</v>
      </c>
      <c r="V218" s="2" t="s">
        <v>429</v>
      </c>
      <c r="W218" s="9">
        <v>43202614.759999998</v>
      </c>
      <c r="X218" s="9">
        <v>19409456.289999999</v>
      </c>
      <c r="Y218" s="9">
        <v>11004200.800000001</v>
      </c>
      <c r="Z218" s="9">
        <v>3550196.85</v>
      </c>
      <c r="AA218" s="9">
        <v>4735392.1900000004</v>
      </c>
      <c r="AB218" s="9">
        <v>0</v>
      </c>
      <c r="AC218" s="9">
        <v>0</v>
      </c>
      <c r="AD218" s="9">
        <v>1419277.28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2235345.9700000002</v>
      </c>
      <c r="AK218" s="9">
        <v>20000</v>
      </c>
      <c r="AL218" s="9">
        <v>818745.38</v>
      </c>
      <c r="AN218" s="28">
        <f t="shared" si="27"/>
        <v>-34491449.239999995</v>
      </c>
      <c r="AO218" s="12">
        <f t="shared" si="25"/>
        <v>-2235345.9700000002</v>
      </c>
      <c r="AP218" s="12">
        <f t="shared" si="25"/>
        <v>-20000</v>
      </c>
      <c r="AQ218" s="12">
        <f t="shared" si="25"/>
        <v>-519592.83</v>
      </c>
      <c r="AR218" s="12">
        <f t="shared" si="28"/>
        <v>-31716510.439999998</v>
      </c>
    </row>
    <row r="219" spans="1:44" ht="15" customHeight="1" x14ac:dyDescent="0.25">
      <c r="A219" s="5">
        <f t="shared" si="26"/>
        <v>200</v>
      </c>
      <c r="B219" s="48">
        <f t="shared" si="26"/>
        <v>27</v>
      </c>
      <c r="C219" s="14" t="s">
        <v>1452</v>
      </c>
      <c r="D219" s="3" t="s">
        <v>52</v>
      </c>
      <c r="E219" s="27">
        <v>4895933.13</v>
      </c>
      <c r="F219" s="29">
        <v>2719168.32</v>
      </c>
      <c r="G219" s="29">
        <v>1152304.8999999999</v>
      </c>
      <c r="H219" s="29"/>
      <c r="I219" s="29">
        <v>953482.2</v>
      </c>
      <c r="J219" s="29">
        <v>0</v>
      </c>
      <c r="K219" s="29">
        <v>0</v>
      </c>
      <c r="L219" s="29"/>
      <c r="M219" s="29">
        <v>0</v>
      </c>
      <c r="N219" s="29">
        <v>0</v>
      </c>
      <c r="O219" s="29">
        <v>0</v>
      </c>
      <c r="P219" s="11">
        <v>0</v>
      </c>
      <c r="Q219" s="29">
        <v>0</v>
      </c>
      <c r="R219" s="29"/>
      <c r="S219" s="29"/>
      <c r="T219" s="147">
        <v>70977.709999999992</v>
      </c>
      <c r="U219" s="28">
        <f t="shared" si="29"/>
        <v>3</v>
      </c>
      <c r="V219" s="2" t="s">
        <v>52</v>
      </c>
      <c r="W219" s="9">
        <v>12213921.380000001</v>
      </c>
      <c r="X219" s="9">
        <v>5796985.9900000002</v>
      </c>
      <c r="Y219" s="9">
        <v>3089843.47</v>
      </c>
      <c r="Z219" s="9">
        <v>0</v>
      </c>
      <c r="AA219" s="9">
        <v>1931911.69</v>
      </c>
      <c r="AB219" s="9">
        <v>0</v>
      </c>
      <c r="AC219" s="9">
        <v>0</v>
      </c>
      <c r="AD219" s="9">
        <v>389447.17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870831.96</v>
      </c>
      <c r="AK219" s="9">
        <v>10000</v>
      </c>
      <c r="AL219" s="9">
        <v>104901.1</v>
      </c>
      <c r="AN219" s="28">
        <f t="shared" si="27"/>
        <v>-7317988.2500000009</v>
      </c>
      <c r="AO219" s="12">
        <f t="shared" si="25"/>
        <v>-870831.96</v>
      </c>
      <c r="AP219" s="12">
        <f t="shared" si="25"/>
        <v>-10000</v>
      </c>
      <c r="AQ219" s="12">
        <f t="shared" si="25"/>
        <v>-33923.390000000014</v>
      </c>
      <c r="AR219" s="12">
        <f t="shared" si="28"/>
        <v>-6403232.9000000013</v>
      </c>
    </row>
    <row r="220" spans="1:44" ht="15" customHeight="1" x14ac:dyDescent="0.25">
      <c r="A220" s="5">
        <f t="shared" si="26"/>
        <v>201</v>
      </c>
      <c r="B220" s="48">
        <f t="shared" si="26"/>
        <v>28</v>
      </c>
      <c r="C220" s="14" t="s">
        <v>1452</v>
      </c>
      <c r="D220" s="3" t="s">
        <v>431</v>
      </c>
      <c r="E220" s="27">
        <v>10580573.700000001</v>
      </c>
      <c r="F220" s="29">
        <v>2231466.9700000002</v>
      </c>
      <c r="G220" s="29">
        <v>1321470.76</v>
      </c>
      <c r="H220" s="29"/>
      <c r="I220" s="29">
        <v>1866046.97</v>
      </c>
      <c r="J220" s="29">
        <v>0</v>
      </c>
      <c r="K220" s="29">
        <v>0</v>
      </c>
      <c r="L220" s="29"/>
      <c r="M220" s="29">
        <v>0</v>
      </c>
      <c r="N220" s="29">
        <v>5012996.87</v>
      </c>
      <c r="O220" s="29">
        <v>0</v>
      </c>
      <c r="P220" s="29"/>
      <c r="Q220" s="29">
        <v>0</v>
      </c>
      <c r="R220" s="29"/>
      <c r="S220" s="29"/>
      <c r="T220" s="147">
        <v>148592.13</v>
      </c>
      <c r="U220" s="28">
        <f t="shared" si="29"/>
        <v>4</v>
      </c>
      <c r="V220" s="2" t="s">
        <v>431</v>
      </c>
      <c r="W220" s="9">
        <v>23864871.349999998</v>
      </c>
      <c r="X220" s="9">
        <v>5905352.21</v>
      </c>
      <c r="Y220" s="9">
        <v>3147603.62</v>
      </c>
      <c r="Z220" s="9">
        <v>1326353.55</v>
      </c>
      <c r="AA220" s="9">
        <v>1968025.96</v>
      </c>
      <c r="AB220" s="9">
        <v>0</v>
      </c>
      <c r="AC220" s="9">
        <v>0</v>
      </c>
      <c r="AD220" s="9">
        <v>396727.3</v>
      </c>
      <c r="AE220" s="9">
        <v>0</v>
      </c>
      <c r="AF220" s="9">
        <v>5279290.4000000004</v>
      </c>
      <c r="AG220" s="9">
        <v>0</v>
      </c>
      <c r="AH220" s="9">
        <v>3381625.84</v>
      </c>
      <c r="AI220" s="9">
        <v>0</v>
      </c>
      <c r="AJ220" s="9">
        <v>1993056.15</v>
      </c>
      <c r="AK220" s="9">
        <v>20000</v>
      </c>
      <c r="AL220" s="9">
        <v>436836.32000000007</v>
      </c>
      <c r="AN220" s="28">
        <f t="shared" si="27"/>
        <v>-13284297.649999997</v>
      </c>
      <c r="AO220" s="12">
        <f t="shared" si="25"/>
        <v>-1993056.15</v>
      </c>
      <c r="AP220" s="12">
        <f t="shared" si="25"/>
        <v>-20000</v>
      </c>
      <c r="AQ220" s="12">
        <f t="shared" si="25"/>
        <v>-288244.19000000006</v>
      </c>
      <c r="AR220" s="12">
        <f t="shared" si="28"/>
        <v>-10982997.309999997</v>
      </c>
    </row>
    <row r="221" spans="1:44" ht="15" customHeight="1" x14ac:dyDescent="0.25">
      <c r="A221" s="5">
        <f t="shared" si="26"/>
        <v>202</v>
      </c>
      <c r="B221" s="48">
        <f t="shared" si="26"/>
        <v>29</v>
      </c>
      <c r="C221" s="14" t="s">
        <v>1452</v>
      </c>
      <c r="D221" s="3" t="s">
        <v>53</v>
      </c>
      <c r="E221" s="27">
        <v>4221743.83</v>
      </c>
      <c r="F221" s="29">
        <v>1304003.6200000001</v>
      </c>
      <c r="G221" s="29">
        <v>1530051.5</v>
      </c>
      <c r="H221" s="29"/>
      <c r="I221" s="29">
        <v>1326366.97</v>
      </c>
      <c r="J221" s="29">
        <v>0</v>
      </c>
      <c r="K221" s="29">
        <v>0</v>
      </c>
      <c r="L221" s="29"/>
      <c r="M221" s="29">
        <v>0</v>
      </c>
      <c r="N221" s="29">
        <v>0</v>
      </c>
      <c r="O221" s="29">
        <v>0</v>
      </c>
      <c r="P221" s="11">
        <v>0</v>
      </c>
      <c r="Q221" s="29">
        <v>0</v>
      </c>
      <c r="R221" s="29"/>
      <c r="S221" s="29"/>
      <c r="T221" s="147">
        <v>61321.74</v>
      </c>
      <c r="U221" s="28">
        <f t="shared" si="29"/>
        <v>3</v>
      </c>
      <c r="V221" s="2" t="s">
        <v>53</v>
      </c>
      <c r="W221" s="9">
        <v>12148287.280000001</v>
      </c>
      <c r="X221" s="9">
        <v>5767853.1600000001</v>
      </c>
      <c r="Y221" s="9">
        <v>3074315.42</v>
      </c>
      <c r="Z221" s="9">
        <v>0</v>
      </c>
      <c r="AA221" s="9">
        <v>1922202.84</v>
      </c>
      <c r="AB221" s="9">
        <v>0</v>
      </c>
      <c r="AC221" s="9">
        <v>0</v>
      </c>
      <c r="AD221" s="9">
        <v>387489.99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868946.47</v>
      </c>
      <c r="AK221" s="9">
        <v>10000</v>
      </c>
      <c r="AL221" s="9">
        <v>97479.4</v>
      </c>
      <c r="AN221" s="28">
        <f t="shared" si="27"/>
        <v>-7926543.4500000011</v>
      </c>
      <c r="AO221" s="12">
        <f t="shared" si="25"/>
        <v>-868946.47</v>
      </c>
      <c r="AP221" s="12">
        <f t="shared" si="25"/>
        <v>-10000</v>
      </c>
      <c r="AQ221" s="12">
        <f t="shared" si="25"/>
        <v>-36157.659999999996</v>
      </c>
      <c r="AR221" s="12">
        <f t="shared" si="28"/>
        <v>-7011439.3200000012</v>
      </c>
    </row>
    <row r="222" spans="1:44" ht="15" customHeight="1" x14ac:dyDescent="0.25">
      <c r="A222" s="5">
        <f t="shared" si="26"/>
        <v>203</v>
      </c>
      <c r="B222" s="48">
        <f t="shared" si="26"/>
        <v>30</v>
      </c>
      <c r="C222" s="14" t="s">
        <v>1452</v>
      </c>
      <c r="D222" s="3" t="s">
        <v>94</v>
      </c>
      <c r="E222" s="27">
        <v>4620662.96</v>
      </c>
      <c r="F222" s="29">
        <v>2458529.96</v>
      </c>
      <c r="G222" s="29">
        <v>1208901.56</v>
      </c>
      <c r="H222" s="29"/>
      <c r="I222" s="29">
        <v>943647.29999999993</v>
      </c>
      <c r="J222" s="29">
        <v>0</v>
      </c>
      <c r="K222" s="29">
        <v>0</v>
      </c>
      <c r="L222" s="29"/>
      <c r="M222" s="29">
        <v>0</v>
      </c>
      <c r="N222" s="29">
        <v>0</v>
      </c>
      <c r="O222" s="29">
        <v>0</v>
      </c>
      <c r="P222" s="11">
        <v>0</v>
      </c>
      <c r="Q222" s="29">
        <v>0</v>
      </c>
      <c r="R222" s="29"/>
      <c r="S222" s="29"/>
      <c r="T222" s="147">
        <v>9584.14</v>
      </c>
      <c r="U222" s="28">
        <f t="shared" si="29"/>
        <v>3</v>
      </c>
      <c r="V222" s="2" t="s">
        <v>94</v>
      </c>
      <c r="W222" s="9">
        <v>12122830.579999996</v>
      </c>
      <c r="X222" s="9">
        <v>5755367.6500000004</v>
      </c>
      <c r="Y222" s="9">
        <v>3067660.55</v>
      </c>
      <c r="Z222" s="9">
        <v>0</v>
      </c>
      <c r="AA222" s="9">
        <v>1918041.88</v>
      </c>
      <c r="AB222" s="9">
        <v>0</v>
      </c>
      <c r="AC222" s="9">
        <v>0</v>
      </c>
      <c r="AD222" s="9">
        <v>386651.2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870064.37</v>
      </c>
      <c r="AK222" s="9">
        <v>10000</v>
      </c>
      <c r="AL222" s="9">
        <v>95044.93</v>
      </c>
      <c r="AN222" s="28">
        <f t="shared" si="27"/>
        <v>-7502167.6199999964</v>
      </c>
      <c r="AO222" s="12">
        <f t="shared" ref="AO222:AQ237" si="30">+R222-AJ222</f>
        <v>-870064.37</v>
      </c>
      <c r="AP222" s="12">
        <f t="shared" si="30"/>
        <v>-10000</v>
      </c>
      <c r="AQ222" s="12">
        <f t="shared" si="30"/>
        <v>-85460.79</v>
      </c>
      <c r="AR222" s="12">
        <f t="shared" si="28"/>
        <v>-6536642.4599999962</v>
      </c>
    </row>
    <row r="223" spans="1:44" ht="15" customHeight="1" x14ac:dyDescent="0.25">
      <c r="A223" s="5">
        <f t="shared" si="26"/>
        <v>204</v>
      </c>
      <c r="B223" s="48">
        <f t="shared" si="26"/>
        <v>31</v>
      </c>
      <c r="C223" s="14" t="s">
        <v>1452</v>
      </c>
      <c r="D223" s="3" t="s">
        <v>437</v>
      </c>
      <c r="E223" s="27">
        <v>17299217.32</v>
      </c>
      <c r="F223" s="29">
        <v>6827232.7667198377</v>
      </c>
      <c r="G223" s="29">
        <v>7231446.5118147675</v>
      </c>
      <c r="H223" s="29"/>
      <c r="I223" s="29">
        <v>3189915.8914653966</v>
      </c>
      <c r="J223" s="29">
        <v>0</v>
      </c>
      <c r="K223" s="29">
        <v>0</v>
      </c>
      <c r="L223" s="29"/>
      <c r="M223" s="29">
        <v>0</v>
      </c>
      <c r="N223" s="29">
        <v>0</v>
      </c>
      <c r="O223" s="29"/>
      <c r="P223" s="11">
        <v>0</v>
      </c>
      <c r="Q223" s="29">
        <v>0</v>
      </c>
      <c r="R223" s="29"/>
      <c r="S223" s="22"/>
      <c r="T223" s="10">
        <v>50622.15</v>
      </c>
      <c r="U223" s="28">
        <f t="shared" si="29"/>
        <v>3</v>
      </c>
      <c r="V223" s="2" t="s">
        <v>437</v>
      </c>
      <c r="W223" s="9">
        <v>36352388.409999996</v>
      </c>
      <c r="X223" s="9">
        <v>13507566.77</v>
      </c>
      <c r="Y223" s="9">
        <v>7995078.9699999997</v>
      </c>
      <c r="Z223" s="9">
        <v>2579388.06</v>
      </c>
      <c r="AA223" s="9">
        <v>3440489.26</v>
      </c>
      <c r="AB223" s="9">
        <v>0</v>
      </c>
      <c r="AC223" s="9">
        <v>0</v>
      </c>
      <c r="AD223" s="9">
        <v>1031172.94</v>
      </c>
      <c r="AE223" s="9">
        <v>0</v>
      </c>
      <c r="AF223" s="9">
        <v>0</v>
      </c>
      <c r="AG223" s="9">
        <v>4984889.3099999996</v>
      </c>
      <c r="AH223" s="9">
        <v>0</v>
      </c>
      <c r="AI223" s="9">
        <v>0</v>
      </c>
      <c r="AJ223" s="9">
        <v>2099342.1800000002</v>
      </c>
      <c r="AK223" s="9">
        <v>20000</v>
      </c>
      <c r="AL223" s="9">
        <v>684460.91999999993</v>
      </c>
      <c r="AN223" s="28">
        <f t="shared" si="27"/>
        <v>-19053171.089999996</v>
      </c>
      <c r="AO223" s="12">
        <f t="shared" si="30"/>
        <v>-2099342.1800000002</v>
      </c>
      <c r="AP223" s="12">
        <f t="shared" si="30"/>
        <v>-20000</v>
      </c>
      <c r="AQ223" s="12">
        <f t="shared" si="30"/>
        <v>-633838.7699999999</v>
      </c>
      <c r="AR223" s="12">
        <f t="shared" si="28"/>
        <v>-16299990.139999997</v>
      </c>
    </row>
    <row r="224" spans="1:44" ht="15" customHeight="1" x14ac:dyDescent="0.25">
      <c r="A224" s="5">
        <f t="shared" si="26"/>
        <v>205</v>
      </c>
      <c r="B224" s="48">
        <f t="shared" si="26"/>
        <v>32</v>
      </c>
      <c r="C224" s="14" t="s">
        <v>104</v>
      </c>
      <c r="D224" s="3" t="s">
        <v>106</v>
      </c>
      <c r="E224" s="27">
        <v>2401858.64</v>
      </c>
      <c r="F224" s="29">
        <v>0</v>
      </c>
      <c r="G224" s="29">
        <v>0</v>
      </c>
      <c r="H224" s="29"/>
      <c r="I224" s="29">
        <v>0</v>
      </c>
      <c r="J224" s="29">
        <v>0</v>
      </c>
      <c r="K224" s="29">
        <v>0</v>
      </c>
      <c r="L224" s="29"/>
      <c r="M224" s="29">
        <v>0</v>
      </c>
      <c r="N224" s="29">
        <v>2401858.64</v>
      </c>
      <c r="O224" s="29">
        <v>0</v>
      </c>
      <c r="P224" s="11">
        <v>0</v>
      </c>
      <c r="Q224" s="29">
        <v>0</v>
      </c>
      <c r="R224" s="29"/>
      <c r="S224" s="29"/>
      <c r="T224" s="147"/>
      <c r="U224" s="28">
        <f t="shared" si="29"/>
        <v>1</v>
      </c>
      <c r="V224" s="2" t="s">
        <v>106</v>
      </c>
      <c r="W224" s="9">
        <v>4036687.39</v>
      </c>
      <c r="X224" s="9">
        <v>0</v>
      </c>
      <c r="Y224" s="9">
        <v>0</v>
      </c>
      <c r="Z224" s="9">
        <v>748979.92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2981122.7</v>
      </c>
      <c r="AG224" s="9">
        <v>0</v>
      </c>
      <c r="AH224" s="9">
        <v>0</v>
      </c>
      <c r="AI224" s="9">
        <v>0</v>
      </c>
      <c r="AJ224" s="9">
        <v>200460.22999999998</v>
      </c>
      <c r="AK224" s="9">
        <v>10000</v>
      </c>
      <c r="AL224" s="9">
        <v>76124.539999999994</v>
      </c>
      <c r="AN224" s="28">
        <f t="shared" si="27"/>
        <v>-1634828.75</v>
      </c>
      <c r="AO224" s="12">
        <f t="shared" si="30"/>
        <v>-200460.22999999998</v>
      </c>
      <c r="AP224" s="12">
        <f t="shared" si="30"/>
        <v>-10000</v>
      </c>
      <c r="AQ224" s="12">
        <f t="shared" si="30"/>
        <v>-76124.539999999994</v>
      </c>
      <c r="AR224" s="12">
        <f t="shared" si="28"/>
        <v>-1348243.98</v>
      </c>
    </row>
    <row r="225" spans="1:44" ht="15" customHeight="1" x14ac:dyDescent="0.25">
      <c r="A225" s="5">
        <f t="shared" si="26"/>
        <v>206</v>
      </c>
      <c r="B225" s="48">
        <f t="shared" si="26"/>
        <v>33</v>
      </c>
      <c r="C225" s="14" t="s">
        <v>104</v>
      </c>
      <c r="D225" s="3" t="s">
        <v>109</v>
      </c>
      <c r="E225" s="27">
        <v>3992639.12</v>
      </c>
      <c r="F225" s="29">
        <v>0</v>
      </c>
      <c r="G225" s="29">
        <v>0</v>
      </c>
      <c r="H225" s="29"/>
      <c r="I225" s="29">
        <v>0</v>
      </c>
      <c r="J225" s="29">
        <v>0</v>
      </c>
      <c r="K225" s="29">
        <v>0</v>
      </c>
      <c r="L225" s="29"/>
      <c r="M225" s="29">
        <v>0</v>
      </c>
      <c r="N225" s="29">
        <v>0</v>
      </c>
      <c r="O225" s="29">
        <v>0</v>
      </c>
      <c r="P225" s="11">
        <v>3940359.5</v>
      </c>
      <c r="Q225" s="11"/>
      <c r="R225" s="29"/>
      <c r="S225" s="29"/>
      <c r="T225" s="147">
        <v>52279.62</v>
      </c>
      <c r="U225" s="28">
        <f t="shared" si="29"/>
        <v>1</v>
      </c>
      <c r="V225" s="2" t="s">
        <v>109</v>
      </c>
      <c r="W225" s="9">
        <v>7317806.2100000009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4071139.4</v>
      </c>
      <c r="AI225" s="9">
        <v>2554100.39</v>
      </c>
      <c r="AJ225" s="9">
        <v>527357.43999999994</v>
      </c>
      <c r="AK225" s="9">
        <v>10000</v>
      </c>
      <c r="AL225" s="9">
        <v>135208.97999999998</v>
      </c>
      <c r="AN225" s="28">
        <f t="shared" si="27"/>
        <v>-3325167.0900000008</v>
      </c>
      <c r="AO225" s="12">
        <f t="shared" si="30"/>
        <v>-527357.43999999994</v>
      </c>
      <c r="AP225" s="12">
        <f t="shared" si="30"/>
        <v>-10000</v>
      </c>
      <c r="AQ225" s="12">
        <f t="shared" si="30"/>
        <v>-82929.359999999986</v>
      </c>
      <c r="AR225" s="12">
        <f t="shared" si="28"/>
        <v>-2704880.290000001</v>
      </c>
    </row>
    <row r="226" spans="1:44" ht="15" customHeight="1" x14ac:dyDescent="0.25">
      <c r="A226" s="5">
        <f t="shared" ref="A226:B241" si="31">+A225+1</f>
        <v>207</v>
      </c>
      <c r="B226" s="48">
        <f t="shared" si="31"/>
        <v>34</v>
      </c>
      <c r="C226" s="14" t="s">
        <v>104</v>
      </c>
      <c r="D226" s="3" t="s">
        <v>449</v>
      </c>
      <c r="E226" s="27">
        <v>2298712.59</v>
      </c>
      <c r="F226" s="11">
        <v>833202.66</v>
      </c>
      <c r="G226" s="29">
        <v>0</v>
      </c>
      <c r="H226" s="11"/>
      <c r="I226" s="29">
        <v>0</v>
      </c>
      <c r="J226" s="29">
        <v>0</v>
      </c>
      <c r="K226" s="29">
        <v>0</v>
      </c>
      <c r="L226" s="11"/>
      <c r="M226" s="29">
        <v>0</v>
      </c>
      <c r="N226" s="11">
        <v>1435215.47</v>
      </c>
      <c r="O226" s="29">
        <v>0</v>
      </c>
      <c r="P226" s="11"/>
      <c r="Q226" s="11"/>
      <c r="R226" s="29"/>
      <c r="S226" s="29"/>
      <c r="T226" s="147">
        <v>30294.46</v>
      </c>
      <c r="U226" s="28">
        <f t="shared" si="29"/>
        <v>2</v>
      </c>
      <c r="V226" s="2" t="s">
        <v>449</v>
      </c>
      <c r="W226" s="9">
        <v>7755408.7800000003</v>
      </c>
      <c r="X226" s="9">
        <v>941220.46</v>
      </c>
      <c r="Y226" s="9">
        <v>0</v>
      </c>
      <c r="Z226" s="9">
        <v>183955.89</v>
      </c>
      <c r="AA226" s="9">
        <v>0</v>
      </c>
      <c r="AB226" s="9">
        <v>0</v>
      </c>
      <c r="AC226" s="9">
        <v>0</v>
      </c>
      <c r="AD226" s="9">
        <v>178380.38</v>
      </c>
      <c r="AE226" s="9">
        <v>0</v>
      </c>
      <c r="AF226" s="9">
        <v>1892131.24</v>
      </c>
      <c r="AG226" s="9">
        <v>0</v>
      </c>
      <c r="AH226" s="9">
        <v>2276365.75</v>
      </c>
      <c r="AI226" s="9">
        <v>1428117.79</v>
      </c>
      <c r="AJ226" s="9">
        <v>684417.45</v>
      </c>
      <c r="AK226" s="9">
        <v>10333.34</v>
      </c>
      <c r="AL226" s="9">
        <v>140819.82</v>
      </c>
      <c r="AN226" s="28">
        <f t="shared" si="27"/>
        <v>-5456696.1900000004</v>
      </c>
      <c r="AO226" s="12">
        <f t="shared" si="30"/>
        <v>-684417.45</v>
      </c>
      <c r="AP226" s="12">
        <f t="shared" si="30"/>
        <v>-10333.34</v>
      </c>
      <c r="AQ226" s="12">
        <f t="shared" si="30"/>
        <v>-110525.36000000002</v>
      </c>
      <c r="AR226" s="12">
        <f t="shared" si="28"/>
        <v>-4651420.04</v>
      </c>
    </row>
    <row r="227" spans="1:44" ht="15" customHeight="1" x14ac:dyDescent="0.25">
      <c r="A227" s="5">
        <f t="shared" si="31"/>
        <v>208</v>
      </c>
      <c r="B227" s="48">
        <f t="shared" si="31"/>
        <v>35</v>
      </c>
      <c r="C227" s="14" t="s">
        <v>104</v>
      </c>
      <c r="D227" s="3" t="s">
        <v>450</v>
      </c>
      <c r="E227" s="27">
        <v>2298712.58</v>
      </c>
      <c r="F227" s="11">
        <v>833202.65</v>
      </c>
      <c r="G227" s="29">
        <v>0</v>
      </c>
      <c r="H227" s="11"/>
      <c r="I227" s="29">
        <v>0</v>
      </c>
      <c r="J227" s="29">
        <v>0</v>
      </c>
      <c r="K227" s="29">
        <v>0</v>
      </c>
      <c r="L227" s="11"/>
      <c r="M227" s="29">
        <v>0</v>
      </c>
      <c r="N227" s="11">
        <v>1435215.47</v>
      </c>
      <c r="O227" s="29">
        <v>0</v>
      </c>
      <c r="P227" s="11"/>
      <c r="Q227" s="11"/>
      <c r="R227" s="29"/>
      <c r="S227" s="29"/>
      <c r="T227" s="147">
        <v>30294.46</v>
      </c>
      <c r="U227" s="28">
        <f t="shared" si="29"/>
        <v>2</v>
      </c>
      <c r="V227" s="2" t="s">
        <v>450</v>
      </c>
      <c r="W227" s="9">
        <v>7697744.9800000004</v>
      </c>
      <c r="X227" s="9">
        <v>933516.86</v>
      </c>
      <c r="Y227" s="9">
        <v>0</v>
      </c>
      <c r="Z227" s="9">
        <v>182450.26</v>
      </c>
      <c r="AA227" s="9">
        <v>0</v>
      </c>
      <c r="AB227" s="9">
        <v>0</v>
      </c>
      <c r="AC227" s="9">
        <v>0</v>
      </c>
      <c r="AD227" s="9">
        <v>176920.4</v>
      </c>
      <c r="AE227" s="9">
        <v>0</v>
      </c>
      <c r="AF227" s="9">
        <v>1876644.73</v>
      </c>
      <c r="AG227" s="9">
        <v>0</v>
      </c>
      <c r="AH227" s="9">
        <v>2257734.4</v>
      </c>
      <c r="AI227" s="9">
        <v>1416429.09</v>
      </c>
      <c r="AJ227" s="9">
        <v>684381.96</v>
      </c>
      <c r="AK227" s="9">
        <v>10000</v>
      </c>
      <c r="AL227" s="9">
        <v>139667.28</v>
      </c>
      <c r="AN227" s="28">
        <f t="shared" si="27"/>
        <v>-5399032.4000000004</v>
      </c>
      <c r="AO227" s="12">
        <f t="shared" si="30"/>
        <v>-684381.96</v>
      </c>
      <c r="AP227" s="12">
        <f t="shared" si="30"/>
        <v>-10000</v>
      </c>
      <c r="AQ227" s="12">
        <f t="shared" si="30"/>
        <v>-109372.82</v>
      </c>
      <c r="AR227" s="12">
        <f t="shared" si="28"/>
        <v>-4595277.62</v>
      </c>
    </row>
    <row r="228" spans="1:44" ht="15" customHeight="1" x14ac:dyDescent="0.25">
      <c r="A228" s="5">
        <f t="shared" si="31"/>
        <v>209</v>
      </c>
      <c r="B228" s="48">
        <f t="shared" si="31"/>
        <v>36</v>
      </c>
      <c r="C228" s="14" t="s">
        <v>104</v>
      </c>
      <c r="D228" s="3" t="s">
        <v>469</v>
      </c>
      <c r="E228" s="27">
        <v>3554895.54</v>
      </c>
      <c r="F228" s="29">
        <v>1535051.27</v>
      </c>
      <c r="G228" s="29"/>
      <c r="H228" s="29">
        <v>0</v>
      </c>
      <c r="I228" s="29">
        <v>0</v>
      </c>
      <c r="J228" s="29">
        <v>0</v>
      </c>
      <c r="K228" s="29">
        <v>0</v>
      </c>
      <c r="L228" s="29"/>
      <c r="M228" s="29">
        <v>0</v>
      </c>
      <c r="N228" s="29">
        <v>1969780.01</v>
      </c>
      <c r="O228" s="29">
        <v>0</v>
      </c>
      <c r="P228" s="29"/>
      <c r="Q228" s="29">
        <v>0</v>
      </c>
      <c r="R228" s="29"/>
      <c r="S228" s="29"/>
      <c r="T228" s="10">
        <v>50064.26</v>
      </c>
      <c r="U228" s="28">
        <f t="shared" si="29"/>
        <v>2</v>
      </c>
      <c r="V228" s="2" t="s">
        <v>469</v>
      </c>
      <c r="W228" s="9">
        <v>8266991.9100000001</v>
      </c>
      <c r="X228" s="9">
        <v>2412904.92</v>
      </c>
      <c r="Y228" s="9">
        <v>1300538.76</v>
      </c>
      <c r="Z228" s="9">
        <v>0</v>
      </c>
      <c r="AA228" s="9">
        <v>0</v>
      </c>
      <c r="AB228" s="9">
        <v>0</v>
      </c>
      <c r="AC228" s="9">
        <v>0</v>
      </c>
      <c r="AD228" s="9">
        <v>153889.42000000001</v>
      </c>
      <c r="AE228" s="9">
        <v>0</v>
      </c>
      <c r="AF228" s="9">
        <v>2181336.16</v>
      </c>
      <c r="AG228" s="9">
        <v>0</v>
      </c>
      <c r="AH228" s="9">
        <v>1397248.75</v>
      </c>
      <c r="AI228" s="9">
        <v>0</v>
      </c>
      <c r="AJ228" s="9">
        <v>639116.4</v>
      </c>
      <c r="AK228" s="9">
        <v>20000</v>
      </c>
      <c r="AL228" s="9">
        <v>151957.5</v>
      </c>
      <c r="AN228" s="28">
        <f t="shared" si="27"/>
        <v>-4712096.37</v>
      </c>
      <c r="AO228" s="12">
        <f t="shared" si="30"/>
        <v>-639116.4</v>
      </c>
      <c r="AP228" s="12">
        <f t="shared" si="30"/>
        <v>-20000</v>
      </c>
      <c r="AQ228" s="12">
        <f t="shared" si="30"/>
        <v>-101893.23999999999</v>
      </c>
      <c r="AR228" s="12">
        <f t="shared" si="28"/>
        <v>-3951086.7300000004</v>
      </c>
    </row>
    <row r="229" spans="1:44" ht="15" customHeight="1" x14ac:dyDescent="0.25">
      <c r="A229" s="5">
        <f t="shared" si="31"/>
        <v>210</v>
      </c>
      <c r="B229" s="48">
        <f t="shared" si="31"/>
        <v>37</v>
      </c>
      <c r="C229" s="14" t="s">
        <v>104</v>
      </c>
      <c r="D229" s="3" t="s">
        <v>135</v>
      </c>
      <c r="E229" s="27">
        <v>3571413.77</v>
      </c>
      <c r="F229" s="29">
        <v>0</v>
      </c>
      <c r="G229" s="29">
        <v>0</v>
      </c>
      <c r="H229" s="29"/>
      <c r="I229" s="29">
        <v>0</v>
      </c>
      <c r="J229" s="22">
        <v>0</v>
      </c>
      <c r="K229" s="29">
        <v>0</v>
      </c>
      <c r="L229" s="29"/>
      <c r="M229" s="29">
        <v>0</v>
      </c>
      <c r="N229" s="29">
        <v>2086732.46</v>
      </c>
      <c r="O229" s="29">
        <v>0</v>
      </c>
      <c r="P229" s="11"/>
      <c r="Q229" s="29">
        <v>1450273.48</v>
      </c>
      <c r="R229" s="29"/>
      <c r="S229" s="29"/>
      <c r="T229" s="10">
        <v>34407.83</v>
      </c>
      <c r="U229" s="28">
        <f t="shared" si="29"/>
        <v>2</v>
      </c>
      <c r="V229" s="2" t="s">
        <v>135</v>
      </c>
      <c r="W229" s="9">
        <v>9167545.4999999981</v>
      </c>
      <c r="X229" s="9">
        <v>0</v>
      </c>
      <c r="Y229" s="9">
        <v>0</v>
      </c>
      <c r="Z229" s="9">
        <v>1104145.26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2680114.5</v>
      </c>
      <c r="AG229" s="9">
        <v>0</v>
      </c>
      <c r="AH229" s="9">
        <v>0</v>
      </c>
      <c r="AI229" s="9">
        <v>4035296.18</v>
      </c>
      <c r="AJ229" s="9">
        <v>1158406.78</v>
      </c>
      <c r="AK229" s="9">
        <v>10000</v>
      </c>
      <c r="AL229" s="9">
        <v>159582.78</v>
      </c>
      <c r="AN229" s="28">
        <f t="shared" si="27"/>
        <v>-5596131.7299999986</v>
      </c>
      <c r="AO229" s="12">
        <f t="shared" si="30"/>
        <v>-1158406.78</v>
      </c>
      <c r="AP229" s="12">
        <f t="shared" si="30"/>
        <v>-10000</v>
      </c>
      <c r="AQ229" s="12">
        <f t="shared" si="30"/>
        <v>-125174.95</v>
      </c>
      <c r="AR229" s="12">
        <f t="shared" si="28"/>
        <v>-4302549.9999999981</v>
      </c>
    </row>
    <row r="230" spans="1:44" ht="15" customHeight="1" x14ac:dyDescent="0.25">
      <c r="A230" s="5">
        <f t="shared" si="31"/>
        <v>211</v>
      </c>
      <c r="B230" s="48">
        <f t="shared" si="31"/>
        <v>38</v>
      </c>
      <c r="C230" s="14" t="s">
        <v>104</v>
      </c>
      <c r="D230" s="3" t="s">
        <v>478</v>
      </c>
      <c r="E230" s="27">
        <v>3430325.3299999996</v>
      </c>
      <c r="F230" s="29"/>
      <c r="G230" s="29">
        <v>1363131.96</v>
      </c>
      <c r="H230" s="29">
        <v>1006509.25</v>
      </c>
      <c r="I230" s="29">
        <v>1045893.4299999999</v>
      </c>
      <c r="J230" s="29">
        <v>0</v>
      </c>
      <c r="K230" s="29">
        <v>0</v>
      </c>
      <c r="L230" s="29"/>
      <c r="M230" s="29">
        <v>0</v>
      </c>
      <c r="N230" s="29"/>
      <c r="O230" s="29">
        <v>0</v>
      </c>
      <c r="P230" s="29"/>
      <c r="Q230" s="29">
        <v>0</v>
      </c>
      <c r="R230" s="29"/>
      <c r="S230" s="29"/>
      <c r="T230" s="10">
        <v>14790.69</v>
      </c>
      <c r="U230" s="28">
        <f t="shared" si="29"/>
        <v>3</v>
      </c>
      <c r="V230" s="2" t="s">
        <v>478</v>
      </c>
      <c r="W230" s="9">
        <v>20759818.949999999</v>
      </c>
      <c r="X230" s="9">
        <v>5218134.55</v>
      </c>
      <c r="Y230" s="9">
        <v>2812537.77</v>
      </c>
      <c r="Z230" s="9">
        <v>1185190.01</v>
      </c>
      <c r="AA230" s="9">
        <v>1758531.15</v>
      </c>
      <c r="AB230" s="9">
        <v>0</v>
      </c>
      <c r="AC230" s="9">
        <v>0</v>
      </c>
      <c r="AD230" s="9">
        <v>332800.40000000002</v>
      </c>
      <c r="AE230" s="9">
        <v>0</v>
      </c>
      <c r="AF230" s="9">
        <v>4717345.2300000004</v>
      </c>
      <c r="AG230" s="9">
        <v>0</v>
      </c>
      <c r="AH230" s="9">
        <v>3021682.26</v>
      </c>
      <c r="AI230" s="9">
        <v>0</v>
      </c>
      <c r="AJ230" s="9">
        <v>1294899.18</v>
      </c>
      <c r="AK230" s="9">
        <v>17500</v>
      </c>
      <c r="AL230" s="9">
        <v>388698.39999999997</v>
      </c>
      <c r="AN230" s="28">
        <f t="shared" si="27"/>
        <v>-17329493.620000001</v>
      </c>
      <c r="AO230" s="12">
        <f t="shared" si="30"/>
        <v>-1294899.18</v>
      </c>
      <c r="AP230" s="12">
        <f t="shared" si="30"/>
        <v>-17500</v>
      </c>
      <c r="AQ230" s="12">
        <f t="shared" si="30"/>
        <v>-373907.70999999996</v>
      </c>
      <c r="AR230" s="12">
        <f t="shared" si="28"/>
        <v>-15643186.73</v>
      </c>
    </row>
    <row r="231" spans="1:44" ht="15" customHeight="1" x14ac:dyDescent="0.25">
      <c r="A231" s="5">
        <f t="shared" si="31"/>
        <v>212</v>
      </c>
      <c r="B231" s="48">
        <f t="shared" si="31"/>
        <v>39</v>
      </c>
      <c r="C231" s="14" t="s">
        <v>104</v>
      </c>
      <c r="D231" s="3" t="s">
        <v>479</v>
      </c>
      <c r="E231" s="27">
        <v>4950088.04</v>
      </c>
      <c r="F231" s="29">
        <v>2730378.95</v>
      </c>
      <c r="G231" s="29">
        <v>1573329.05</v>
      </c>
      <c r="H231" s="29">
        <v>0</v>
      </c>
      <c r="I231" s="29">
        <v>584039.39</v>
      </c>
      <c r="J231" s="29"/>
      <c r="K231" s="29">
        <v>0</v>
      </c>
      <c r="L231" s="29"/>
      <c r="M231" s="29">
        <v>0</v>
      </c>
      <c r="N231" s="29">
        <v>0</v>
      </c>
      <c r="O231" s="29">
        <v>0</v>
      </c>
      <c r="P231" s="11">
        <v>0</v>
      </c>
      <c r="Q231" s="29">
        <v>0</v>
      </c>
      <c r="R231" s="29"/>
      <c r="S231" s="29"/>
      <c r="T231" s="10">
        <v>62340.65</v>
      </c>
      <c r="U231" s="28">
        <f t="shared" si="29"/>
        <v>3</v>
      </c>
      <c r="V231" s="2" t="s">
        <v>479</v>
      </c>
      <c r="W231" s="9">
        <v>10518453.1</v>
      </c>
      <c r="X231" s="9">
        <v>4746041.9400000004</v>
      </c>
      <c r="Y231" s="9">
        <v>2695090.09</v>
      </c>
      <c r="Z231" s="9">
        <v>0</v>
      </c>
      <c r="AA231" s="9">
        <v>1423410.14</v>
      </c>
      <c r="AB231" s="9">
        <v>538306.26</v>
      </c>
      <c r="AC231" s="9">
        <v>0</v>
      </c>
      <c r="AD231" s="9">
        <v>264979.05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623323.02</v>
      </c>
      <c r="AK231" s="9">
        <v>8888.8799999999992</v>
      </c>
      <c r="AL231" s="9">
        <v>197302.59999999998</v>
      </c>
      <c r="AN231" s="28">
        <f t="shared" si="27"/>
        <v>-5568365.0599999996</v>
      </c>
      <c r="AO231" s="12">
        <f t="shared" si="30"/>
        <v>-623323.02</v>
      </c>
      <c r="AP231" s="12">
        <f t="shared" si="30"/>
        <v>-8888.8799999999992</v>
      </c>
      <c r="AQ231" s="12">
        <f t="shared" si="30"/>
        <v>-134961.94999999998</v>
      </c>
      <c r="AR231" s="12">
        <f t="shared" si="28"/>
        <v>-4801191.209999999</v>
      </c>
    </row>
    <row r="232" spans="1:44" ht="15" customHeight="1" x14ac:dyDescent="0.25">
      <c r="A232" s="5">
        <f t="shared" si="31"/>
        <v>213</v>
      </c>
      <c r="B232" s="48">
        <f t="shared" si="31"/>
        <v>40</v>
      </c>
      <c r="C232" s="14" t="s">
        <v>104</v>
      </c>
      <c r="D232" s="3" t="s">
        <v>480</v>
      </c>
      <c r="E232" s="27">
        <v>10358475.839999998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/>
      <c r="M232" s="29">
        <v>0</v>
      </c>
      <c r="N232" s="29">
        <v>0</v>
      </c>
      <c r="O232" s="29">
        <v>0</v>
      </c>
      <c r="P232" s="29">
        <v>8871442.4399999976</v>
      </c>
      <c r="Q232" s="29">
        <v>1325282.19</v>
      </c>
      <c r="R232" s="29"/>
      <c r="S232" s="29"/>
      <c r="T232" s="10">
        <v>161751.21</v>
      </c>
      <c r="U232" s="28">
        <f t="shared" si="29"/>
        <v>2</v>
      </c>
      <c r="V232" s="2" t="s">
        <v>480</v>
      </c>
      <c r="W232" s="9">
        <v>18157168.650000002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13656065.470000001</v>
      </c>
      <c r="AI232" s="9">
        <v>3329864.34</v>
      </c>
      <c r="AJ232" s="9">
        <v>969816.62</v>
      </c>
      <c r="AK232" s="9">
        <v>5714.28</v>
      </c>
      <c r="AL232" s="9">
        <v>171422.22</v>
      </c>
      <c r="AN232" s="28">
        <f t="shared" si="27"/>
        <v>-7798692.8100000042</v>
      </c>
      <c r="AO232" s="12">
        <f t="shared" si="30"/>
        <v>-969816.62</v>
      </c>
      <c r="AP232" s="12">
        <f t="shared" si="30"/>
        <v>-5714.28</v>
      </c>
      <c r="AQ232" s="12">
        <f t="shared" si="30"/>
        <v>-9671.0100000000093</v>
      </c>
      <c r="AR232" s="12">
        <f t="shared" si="28"/>
        <v>-6813490.9000000041</v>
      </c>
    </row>
    <row r="233" spans="1:44" ht="15" customHeight="1" x14ac:dyDescent="0.25">
      <c r="A233" s="5">
        <f t="shared" si="31"/>
        <v>214</v>
      </c>
      <c r="B233" s="48">
        <f t="shared" si="31"/>
        <v>41</v>
      </c>
      <c r="C233" s="14" t="s">
        <v>104</v>
      </c>
      <c r="D233" s="3" t="s">
        <v>481</v>
      </c>
      <c r="E233" s="27">
        <v>13342895.620000001</v>
      </c>
      <c r="F233" s="29">
        <v>0</v>
      </c>
      <c r="G233" s="29">
        <v>1923802.26</v>
      </c>
      <c r="H233" s="29">
        <v>0</v>
      </c>
      <c r="I233" s="29">
        <v>1082309.79</v>
      </c>
      <c r="J233" s="29">
        <v>0</v>
      </c>
      <c r="K233" s="29">
        <v>0</v>
      </c>
      <c r="L233" s="29"/>
      <c r="M233" s="29">
        <v>0</v>
      </c>
      <c r="N233" s="29">
        <v>0</v>
      </c>
      <c r="O233" s="29">
        <v>0</v>
      </c>
      <c r="P233" s="29">
        <v>10179280.91</v>
      </c>
      <c r="Q233" s="29">
        <v>0</v>
      </c>
      <c r="R233" s="29"/>
      <c r="S233" s="29"/>
      <c r="T233" s="10">
        <v>157502.66</v>
      </c>
      <c r="U233" s="28">
        <f t="shared" si="29"/>
        <v>3</v>
      </c>
      <c r="V233" s="2" t="s">
        <v>481</v>
      </c>
      <c r="W233" s="9">
        <v>20172896.329999998</v>
      </c>
      <c r="X233" s="9">
        <v>0</v>
      </c>
      <c r="Y233" s="9">
        <v>3379065.69</v>
      </c>
      <c r="Z233" s="9">
        <v>0</v>
      </c>
      <c r="AA233" s="9">
        <v>1784651.42</v>
      </c>
      <c r="AB233" s="9">
        <v>0</v>
      </c>
      <c r="AC233" s="9">
        <v>0</v>
      </c>
      <c r="AD233" s="9">
        <v>332226.96999999997</v>
      </c>
      <c r="AE233" s="9">
        <v>0</v>
      </c>
      <c r="AF233" s="9">
        <v>0</v>
      </c>
      <c r="AG233" s="9">
        <v>0</v>
      </c>
      <c r="AH233" s="9">
        <v>13679644.869999999</v>
      </c>
      <c r="AI233" s="9">
        <v>0</v>
      </c>
      <c r="AJ233" s="9">
        <v>768188.02</v>
      </c>
      <c r="AK233" s="9">
        <v>8571.43</v>
      </c>
      <c r="AL233" s="9">
        <v>199119.35999999999</v>
      </c>
      <c r="AN233" s="28">
        <f t="shared" si="27"/>
        <v>-6830000.7099999972</v>
      </c>
      <c r="AO233" s="12">
        <f t="shared" si="30"/>
        <v>-768188.02</v>
      </c>
      <c r="AP233" s="12">
        <f t="shared" si="30"/>
        <v>-8571.43</v>
      </c>
      <c r="AQ233" s="12">
        <f t="shared" si="30"/>
        <v>-41616.699999999983</v>
      </c>
      <c r="AR233" s="12">
        <f t="shared" si="28"/>
        <v>-6011624.5599999977</v>
      </c>
    </row>
    <row r="234" spans="1:44" ht="15" customHeight="1" x14ac:dyDescent="0.25">
      <c r="A234" s="183">
        <f t="shared" si="31"/>
        <v>215</v>
      </c>
      <c r="B234" s="23">
        <f t="shared" si="31"/>
        <v>42</v>
      </c>
      <c r="C234" s="14" t="s">
        <v>104</v>
      </c>
      <c r="D234" s="3" t="s">
        <v>487</v>
      </c>
      <c r="E234" s="27">
        <v>4345368.97</v>
      </c>
      <c r="F234" s="29">
        <v>4216888.09</v>
      </c>
      <c r="G234" s="29"/>
      <c r="H234" s="29"/>
      <c r="I234" s="29"/>
      <c r="J234" s="29"/>
      <c r="K234" s="29">
        <v>0</v>
      </c>
      <c r="L234" s="29"/>
      <c r="M234" s="29">
        <v>0</v>
      </c>
      <c r="N234" s="29">
        <v>0</v>
      </c>
      <c r="O234" s="29">
        <v>0</v>
      </c>
      <c r="P234" s="29"/>
      <c r="Q234" s="29">
        <v>0</v>
      </c>
      <c r="R234" s="29"/>
      <c r="S234" s="29"/>
      <c r="T234" s="10">
        <v>128480.88</v>
      </c>
      <c r="U234" s="28">
        <f t="shared" si="29"/>
        <v>1</v>
      </c>
      <c r="V234" s="2" t="s">
        <v>487</v>
      </c>
      <c r="W234" s="9">
        <v>29401535.330000002</v>
      </c>
      <c r="X234" s="9">
        <v>6025695.5899999999</v>
      </c>
      <c r="Y234" s="9">
        <v>3421754.94</v>
      </c>
      <c r="Z234" s="9">
        <v>1186837.8500000001</v>
      </c>
      <c r="AA234" s="9">
        <v>1807197.73</v>
      </c>
      <c r="AB234" s="9">
        <v>683447.33</v>
      </c>
      <c r="AC234" s="9">
        <v>0</v>
      </c>
      <c r="AD234" s="9">
        <v>336424.15</v>
      </c>
      <c r="AE234" s="9">
        <v>0</v>
      </c>
      <c r="AF234" s="9">
        <v>0</v>
      </c>
      <c r="AG234" s="9">
        <v>0</v>
      </c>
      <c r="AH234" s="9">
        <v>13852465.98</v>
      </c>
      <c r="AI234" s="9">
        <v>0</v>
      </c>
      <c r="AJ234" s="9">
        <v>1500286.8</v>
      </c>
      <c r="AK234" s="9">
        <v>15555.54</v>
      </c>
      <c r="AL234" s="9">
        <v>557424.96</v>
      </c>
      <c r="AN234" s="28">
        <f t="shared" si="27"/>
        <v>-25056166.360000003</v>
      </c>
      <c r="AO234" s="12">
        <f t="shared" si="30"/>
        <v>-1500286.8</v>
      </c>
      <c r="AP234" s="12">
        <f t="shared" si="30"/>
        <v>-15555.54</v>
      </c>
      <c r="AQ234" s="12">
        <f t="shared" si="30"/>
        <v>-428944.07999999996</v>
      </c>
      <c r="AR234" s="12">
        <f t="shared" si="28"/>
        <v>-23111379.940000005</v>
      </c>
    </row>
    <row r="235" spans="1:44" ht="15" customHeight="1" x14ac:dyDescent="0.25">
      <c r="A235" s="183">
        <f t="shared" si="31"/>
        <v>216</v>
      </c>
      <c r="B235" s="23">
        <f t="shared" si="31"/>
        <v>43</v>
      </c>
      <c r="C235" s="14" t="s">
        <v>104</v>
      </c>
      <c r="D235" s="3" t="s">
        <v>495</v>
      </c>
      <c r="E235" s="27">
        <v>5168161.2</v>
      </c>
      <c r="F235" s="29"/>
      <c r="G235" s="29"/>
      <c r="H235" s="29"/>
      <c r="I235" s="29"/>
      <c r="J235" s="29">
        <v>0</v>
      </c>
      <c r="K235" s="29">
        <v>0</v>
      </c>
      <c r="L235" s="29"/>
      <c r="M235" s="29">
        <v>0</v>
      </c>
      <c r="N235" s="29">
        <v>3529602.02</v>
      </c>
      <c r="O235" s="29">
        <v>0</v>
      </c>
      <c r="P235" s="29"/>
      <c r="Q235" s="29">
        <v>1616936.01</v>
      </c>
      <c r="R235" s="29"/>
      <c r="S235" s="29"/>
      <c r="T235" s="10">
        <v>21623.17</v>
      </c>
      <c r="U235" s="28">
        <f t="shared" si="29"/>
        <v>2</v>
      </c>
      <c r="V235" s="2" t="s">
        <v>495</v>
      </c>
      <c r="W235" s="9">
        <v>21854025.57</v>
      </c>
      <c r="X235" s="9">
        <v>5250967.75</v>
      </c>
      <c r="Y235" s="9">
        <v>0</v>
      </c>
      <c r="Z235" s="9">
        <v>1192647.3799999999</v>
      </c>
      <c r="AA235" s="9">
        <v>1769596.07</v>
      </c>
      <c r="AB235" s="9">
        <v>0</v>
      </c>
      <c r="AC235" s="9">
        <v>0</v>
      </c>
      <c r="AD235" s="9">
        <v>334894.40999999997</v>
      </c>
      <c r="AE235" s="9">
        <v>0</v>
      </c>
      <c r="AF235" s="9">
        <v>4747027.38</v>
      </c>
      <c r="AG235" s="9">
        <v>0</v>
      </c>
      <c r="AH235" s="9">
        <v>3040695.07</v>
      </c>
      <c r="AI235" s="9">
        <v>3279742.23</v>
      </c>
      <c r="AJ235" s="9">
        <v>1808137.52</v>
      </c>
      <c r="AK235" s="9">
        <v>20000</v>
      </c>
      <c r="AL235" s="9">
        <v>400317.76</v>
      </c>
      <c r="AN235" s="28">
        <f t="shared" si="27"/>
        <v>-16685864.370000001</v>
      </c>
      <c r="AO235" s="12">
        <f t="shared" si="30"/>
        <v>-1808137.52</v>
      </c>
      <c r="AP235" s="12">
        <f t="shared" si="30"/>
        <v>-20000</v>
      </c>
      <c r="AQ235" s="12">
        <f t="shared" si="30"/>
        <v>-378694.59</v>
      </c>
      <c r="AR235" s="12">
        <f t="shared" si="28"/>
        <v>-14479032.260000002</v>
      </c>
    </row>
    <row r="236" spans="1:44" ht="15" customHeight="1" x14ac:dyDescent="0.25">
      <c r="A236" s="183">
        <f t="shared" si="31"/>
        <v>217</v>
      </c>
      <c r="B236" s="23">
        <f t="shared" si="31"/>
        <v>44</v>
      </c>
      <c r="C236" s="14" t="s">
        <v>104</v>
      </c>
      <c r="D236" s="3" t="s">
        <v>497</v>
      </c>
      <c r="E236" s="27">
        <v>4906500.1800000006</v>
      </c>
      <c r="F236" s="29">
        <v>4825552.53</v>
      </c>
      <c r="G236" s="29"/>
      <c r="H236" s="29"/>
      <c r="I236" s="29"/>
      <c r="J236" s="29"/>
      <c r="K236" s="29">
        <v>0</v>
      </c>
      <c r="L236" s="29"/>
      <c r="M236" s="29">
        <v>0</v>
      </c>
      <c r="N236" s="29">
        <v>0</v>
      </c>
      <c r="O236" s="29">
        <v>0</v>
      </c>
      <c r="P236" s="11">
        <v>0</v>
      </c>
      <c r="Q236" s="29">
        <v>0</v>
      </c>
      <c r="R236" s="29"/>
      <c r="S236" s="29"/>
      <c r="T236" s="10">
        <v>80947.649999999994</v>
      </c>
      <c r="U236" s="28">
        <f t="shared" si="29"/>
        <v>1</v>
      </c>
      <c r="V236" s="2" t="s">
        <v>497</v>
      </c>
      <c r="W236" s="9">
        <v>10325617.26</v>
      </c>
      <c r="X236" s="9">
        <v>6921203.75</v>
      </c>
      <c r="Y236" s="9">
        <v>0</v>
      </c>
      <c r="Z236" s="9">
        <v>1363219.64</v>
      </c>
      <c r="AA236" s="9">
        <v>0</v>
      </c>
      <c r="AB236" s="9">
        <v>785017.77</v>
      </c>
      <c r="AC236" s="9">
        <v>0</v>
      </c>
      <c r="AD236" s="9">
        <v>386421.79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646777.51</v>
      </c>
      <c r="AK236" s="9">
        <v>6500</v>
      </c>
      <c r="AL236" s="9">
        <v>192976.8</v>
      </c>
      <c r="AN236" s="28">
        <f t="shared" si="27"/>
        <v>-5419117.0799999991</v>
      </c>
      <c r="AO236" s="12">
        <f t="shared" si="30"/>
        <v>-646777.51</v>
      </c>
      <c r="AP236" s="12">
        <f t="shared" si="30"/>
        <v>-6500</v>
      </c>
      <c r="AQ236" s="12">
        <f t="shared" si="30"/>
        <v>-112029.15</v>
      </c>
      <c r="AR236" s="12">
        <f t="shared" si="28"/>
        <v>-4653810.419999999</v>
      </c>
    </row>
    <row r="237" spans="1:44" ht="15" customHeight="1" x14ac:dyDescent="0.25">
      <c r="A237" s="183">
        <f t="shared" si="31"/>
        <v>218</v>
      </c>
      <c r="B237" s="23">
        <f t="shared" si="31"/>
        <v>45</v>
      </c>
      <c r="C237" s="14" t="s">
        <v>104</v>
      </c>
      <c r="D237" s="3" t="s">
        <v>503</v>
      </c>
      <c r="E237" s="27">
        <v>5101057.22</v>
      </c>
      <c r="F237" s="29">
        <v>2945134.86</v>
      </c>
      <c r="G237" s="29">
        <v>1166214.52</v>
      </c>
      <c r="H237" s="29">
        <v>0</v>
      </c>
      <c r="I237" s="29">
        <v>944285.8</v>
      </c>
      <c r="J237" s="29">
        <v>0</v>
      </c>
      <c r="K237" s="29">
        <v>0</v>
      </c>
      <c r="L237" s="29"/>
      <c r="M237" s="29">
        <v>0</v>
      </c>
      <c r="N237" s="29">
        <v>0</v>
      </c>
      <c r="O237" s="29">
        <v>0</v>
      </c>
      <c r="P237" s="29"/>
      <c r="Q237" s="29">
        <v>0</v>
      </c>
      <c r="R237" s="29"/>
      <c r="S237" s="29"/>
      <c r="T237" s="10">
        <v>45422.04</v>
      </c>
      <c r="U237" s="28">
        <f t="shared" si="29"/>
        <v>3</v>
      </c>
      <c r="V237" s="2" t="s">
        <v>503</v>
      </c>
      <c r="W237" s="9">
        <v>11519609.029999999</v>
      </c>
      <c r="X237" s="9">
        <v>4094811.16</v>
      </c>
      <c r="Y237" s="9">
        <v>2207074.35</v>
      </c>
      <c r="Z237" s="9">
        <v>0</v>
      </c>
      <c r="AA237" s="9">
        <v>1379966.91</v>
      </c>
      <c r="AB237" s="9">
        <v>0</v>
      </c>
      <c r="AC237" s="9">
        <v>0</v>
      </c>
      <c r="AD237" s="9">
        <v>261157.46</v>
      </c>
      <c r="AE237" s="9">
        <v>0</v>
      </c>
      <c r="AF237" s="9">
        <v>0</v>
      </c>
      <c r="AG237" s="9">
        <v>0</v>
      </c>
      <c r="AH237" s="9">
        <v>2371195.7200000002</v>
      </c>
      <c r="AI237" s="9">
        <v>0</v>
      </c>
      <c r="AJ237" s="9">
        <v>964909.43</v>
      </c>
      <c r="AK237" s="9">
        <v>15714.28</v>
      </c>
      <c r="AL237" s="9">
        <v>210493.99999999997</v>
      </c>
      <c r="AN237" s="28">
        <f t="shared" si="27"/>
        <v>-6418551.8099999996</v>
      </c>
      <c r="AO237" s="12">
        <f t="shared" si="30"/>
        <v>-964909.43</v>
      </c>
      <c r="AP237" s="12">
        <f t="shared" si="30"/>
        <v>-15714.28</v>
      </c>
      <c r="AQ237" s="12">
        <f t="shared" si="30"/>
        <v>-165071.95999999996</v>
      </c>
      <c r="AR237" s="12">
        <f t="shared" si="28"/>
        <v>-5272856.1399999997</v>
      </c>
    </row>
    <row r="238" spans="1:44" ht="15" customHeight="1" x14ac:dyDescent="0.25">
      <c r="A238" s="183">
        <f t="shared" si="31"/>
        <v>219</v>
      </c>
      <c r="B238" s="23">
        <f t="shared" si="31"/>
        <v>46</v>
      </c>
      <c r="C238" s="14" t="s">
        <v>104</v>
      </c>
      <c r="D238" s="3" t="s">
        <v>504</v>
      </c>
      <c r="E238" s="27">
        <v>1617764.9</v>
      </c>
      <c r="F238" s="29"/>
      <c r="G238" s="29"/>
      <c r="H238" s="29">
        <v>861807.38</v>
      </c>
      <c r="I238" s="29">
        <v>739556.82</v>
      </c>
      <c r="J238" s="29"/>
      <c r="K238" s="29">
        <v>0</v>
      </c>
      <c r="L238" s="29"/>
      <c r="M238" s="29">
        <v>0</v>
      </c>
      <c r="N238" s="29"/>
      <c r="O238" s="29">
        <v>0</v>
      </c>
      <c r="P238" s="11">
        <v>0</v>
      </c>
      <c r="Q238" s="29">
        <v>0</v>
      </c>
      <c r="R238" s="29"/>
      <c r="S238" s="29"/>
      <c r="T238" s="10">
        <v>16400.7</v>
      </c>
      <c r="U238" s="28">
        <f t="shared" si="29"/>
        <v>2</v>
      </c>
      <c r="V238" s="2" t="s">
        <v>504</v>
      </c>
      <c r="W238" s="9">
        <v>15929370.869999999</v>
      </c>
      <c r="X238" s="9">
        <v>4550830.8099999996</v>
      </c>
      <c r="Y238" s="9">
        <v>2452865.7400000002</v>
      </c>
      <c r="Z238" s="9">
        <v>1033625.95</v>
      </c>
      <c r="AA238" s="9">
        <v>1533647.28</v>
      </c>
      <c r="AB238" s="9">
        <v>494215.19</v>
      </c>
      <c r="AC238" s="9">
        <v>0</v>
      </c>
      <c r="AD238" s="9">
        <v>290241.31</v>
      </c>
      <c r="AE238" s="9">
        <v>0</v>
      </c>
      <c r="AF238" s="9">
        <v>4114083.28</v>
      </c>
      <c r="AG238" s="9">
        <v>0</v>
      </c>
      <c r="AH238" s="9">
        <v>0</v>
      </c>
      <c r="AI238" s="9">
        <v>0</v>
      </c>
      <c r="AJ238" s="9">
        <v>1134565.21</v>
      </c>
      <c r="AK238" s="9">
        <v>19999.98</v>
      </c>
      <c r="AL238" s="9">
        <v>295296.09999999998</v>
      </c>
      <c r="AN238" s="28">
        <f t="shared" si="27"/>
        <v>-14311605.969999999</v>
      </c>
      <c r="AO238" s="12">
        <f t="shared" ref="AO238:AQ253" si="32">+R238-AJ238</f>
        <v>-1134565.21</v>
      </c>
      <c r="AP238" s="12">
        <f t="shared" si="32"/>
        <v>-19999.98</v>
      </c>
      <c r="AQ238" s="12">
        <f t="shared" si="32"/>
        <v>-278895.39999999997</v>
      </c>
      <c r="AR238" s="12">
        <f t="shared" si="28"/>
        <v>-12878145.379999997</v>
      </c>
    </row>
    <row r="239" spans="1:44" ht="15" customHeight="1" x14ac:dyDescent="0.25">
      <c r="A239" s="183">
        <f t="shared" si="31"/>
        <v>220</v>
      </c>
      <c r="B239" s="23">
        <f t="shared" si="31"/>
        <v>47</v>
      </c>
      <c r="C239" s="14" t="s">
        <v>104</v>
      </c>
      <c r="D239" s="3" t="s">
        <v>511</v>
      </c>
      <c r="E239" s="27">
        <v>6094581.8900000006</v>
      </c>
      <c r="F239" s="29">
        <v>0</v>
      </c>
      <c r="G239" s="29">
        <v>0</v>
      </c>
      <c r="H239" s="29">
        <v>0</v>
      </c>
      <c r="I239" s="29">
        <v>0</v>
      </c>
      <c r="J239" s="29"/>
      <c r="K239" s="29">
        <v>0</v>
      </c>
      <c r="L239" s="29"/>
      <c r="M239" s="29">
        <v>0</v>
      </c>
      <c r="N239" s="29">
        <v>0</v>
      </c>
      <c r="O239" s="29">
        <v>0</v>
      </c>
      <c r="P239" s="29">
        <v>6010700.7400000002</v>
      </c>
      <c r="Q239" s="29"/>
      <c r="R239" s="29"/>
      <c r="S239" s="29"/>
      <c r="T239" s="10">
        <v>83881.149999999994</v>
      </c>
      <c r="U239" s="28">
        <f t="shared" si="29"/>
        <v>1</v>
      </c>
      <c r="V239" s="2" t="s">
        <v>511</v>
      </c>
      <c r="W239" s="9">
        <v>15801798.539999999</v>
      </c>
      <c r="X239" s="9">
        <v>0</v>
      </c>
      <c r="Y239" s="9">
        <v>0</v>
      </c>
      <c r="Z239" s="9">
        <v>0</v>
      </c>
      <c r="AA239" s="9">
        <v>0</v>
      </c>
      <c r="AB239" s="9">
        <v>551485.23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11177789.5</v>
      </c>
      <c r="AI239" s="9">
        <v>2725567.09</v>
      </c>
      <c r="AJ239" s="9">
        <v>1021959.94</v>
      </c>
      <c r="AK239" s="9">
        <v>10000</v>
      </c>
      <c r="AL239" s="9">
        <v>294996.77999999997</v>
      </c>
      <c r="AN239" s="28">
        <f t="shared" si="27"/>
        <v>-9707216.6499999985</v>
      </c>
      <c r="AO239" s="12">
        <f t="shared" si="32"/>
        <v>-1021959.94</v>
      </c>
      <c r="AP239" s="12">
        <f t="shared" si="32"/>
        <v>-10000</v>
      </c>
      <c r="AQ239" s="12">
        <f t="shared" si="32"/>
        <v>-211115.62999999998</v>
      </c>
      <c r="AR239" s="12">
        <f t="shared" si="28"/>
        <v>-8464141.0799999982</v>
      </c>
    </row>
    <row r="240" spans="1:44" ht="15" customHeight="1" x14ac:dyDescent="0.25">
      <c r="A240" s="183">
        <f t="shared" si="31"/>
        <v>221</v>
      </c>
      <c r="B240" s="23">
        <f t="shared" si="31"/>
        <v>48</v>
      </c>
      <c r="C240" s="14" t="s">
        <v>104</v>
      </c>
      <c r="D240" s="3" t="s">
        <v>514</v>
      </c>
      <c r="E240" s="27">
        <v>5920916.7100000009</v>
      </c>
      <c r="F240" s="29">
        <v>1991225.83</v>
      </c>
      <c r="G240" s="29">
        <v>563849.1</v>
      </c>
      <c r="H240" s="29">
        <v>909864.35</v>
      </c>
      <c r="I240" s="29">
        <v>698070.69</v>
      </c>
      <c r="J240" s="29"/>
      <c r="K240" s="29">
        <v>0</v>
      </c>
      <c r="L240" s="29"/>
      <c r="M240" s="29">
        <v>0</v>
      </c>
      <c r="N240" s="29">
        <v>0</v>
      </c>
      <c r="O240" s="29">
        <v>0</v>
      </c>
      <c r="P240" s="29"/>
      <c r="Q240" s="29">
        <v>1678676.83</v>
      </c>
      <c r="R240" s="29"/>
      <c r="S240" s="29"/>
      <c r="T240" s="10">
        <v>79229.91</v>
      </c>
      <c r="U240" s="28">
        <f t="shared" si="29"/>
        <v>5</v>
      </c>
      <c r="V240" s="2" t="s">
        <v>514</v>
      </c>
      <c r="W240" s="9">
        <v>14370229.489999998</v>
      </c>
      <c r="X240" s="9">
        <v>3629019.32</v>
      </c>
      <c r="Y240" s="9">
        <v>1956015.83</v>
      </c>
      <c r="Z240" s="9">
        <v>824255.77</v>
      </c>
      <c r="AA240" s="9">
        <v>1222993.31</v>
      </c>
      <c r="AB240" s="9">
        <v>394107.49</v>
      </c>
      <c r="AC240" s="9">
        <v>0</v>
      </c>
      <c r="AD240" s="9">
        <v>231450.34</v>
      </c>
      <c r="AE240" s="9">
        <v>0</v>
      </c>
      <c r="AF240" s="9">
        <v>0</v>
      </c>
      <c r="AG240" s="9">
        <v>0</v>
      </c>
      <c r="AH240" s="9">
        <v>2101468.11</v>
      </c>
      <c r="AI240" s="9">
        <v>2266677.0299999998</v>
      </c>
      <c r="AJ240" s="9">
        <v>1467402.43</v>
      </c>
      <c r="AK240" s="9">
        <v>19166.66</v>
      </c>
      <c r="AL240" s="9">
        <v>257673.2</v>
      </c>
      <c r="AN240" s="28">
        <f t="shared" si="27"/>
        <v>-8449312.7799999975</v>
      </c>
      <c r="AO240" s="12">
        <f t="shared" si="32"/>
        <v>-1467402.43</v>
      </c>
      <c r="AP240" s="12">
        <f t="shared" si="32"/>
        <v>-19166.66</v>
      </c>
      <c r="AQ240" s="12">
        <f t="shared" si="32"/>
        <v>-178443.29</v>
      </c>
      <c r="AR240" s="12">
        <f t="shared" si="28"/>
        <v>-6784300.3999999976</v>
      </c>
    </row>
    <row r="241" spans="1:44" ht="15" customHeight="1" x14ac:dyDescent="0.25">
      <c r="A241" s="183">
        <f t="shared" si="31"/>
        <v>222</v>
      </c>
      <c r="B241" s="23">
        <f t="shared" si="31"/>
        <v>49</v>
      </c>
      <c r="C241" s="14" t="s">
        <v>104</v>
      </c>
      <c r="D241" s="3" t="s">
        <v>515</v>
      </c>
      <c r="E241" s="27">
        <v>1323415.51</v>
      </c>
      <c r="F241" s="29">
        <v>1300885.1100000001</v>
      </c>
      <c r="G241" s="29">
        <v>0</v>
      </c>
      <c r="H241" s="29">
        <v>0</v>
      </c>
      <c r="I241" s="29">
        <v>0</v>
      </c>
      <c r="J241" s="29"/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11">
        <v>0</v>
      </c>
      <c r="Q241" s="29"/>
      <c r="R241" s="29"/>
      <c r="S241" s="29"/>
      <c r="T241" s="10">
        <v>22530.400000000001</v>
      </c>
      <c r="U241" s="28">
        <f t="shared" si="29"/>
        <v>1</v>
      </c>
      <c r="V241" s="2" t="s">
        <v>515</v>
      </c>
      <c r="W241" s="9">
        <v>9314762.2100000009</v>
      </c>
      <c r="X241" s="9">
        <v>4925990.97</v>
      </c>
      <c r="Y241" s="9">
        <v>0</v>
      </c>
      <c r="Z241" s="9">
        <v>0</v>
      </c>
      <c r="AA241" s="9">
        <v>0</v>
      </c>
      <c r="AB241" s="9">
        <v>558716.46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2761305.54</v>
      </c>
      <c r="AJ241" s="9">
        <v>870463.26</v>
      </c>
      <c r="AK241" s="9">
        <v>6000</v>
      </c>
      <c r="AL241" s="9">
        <v>168285.98</v>
      </c>
      <c r="AN241" s="28">
        <f t="shared" si="27"/>
        <v>-7991346.7000000011</v>
      </c>
      <c r="AO241" s="12">
        <f t="shared" si="32"/>
        <v>-870463.26</v>
      </c>
      <c r="AP241" s="12">
        <f t="shared" si="32"/>
        <v>-6000</v>
      </c>
      <c r="AQ241" s="12">
        <f t="shared" si="32"/>
        <v>-145755.58000000002</v>
      </c>
      <c r="AR241" s="12">
        <f t="shared" si="28"/>
        <v>-6969127.8600000013</v>
      </c>
    </row>
    <row r="242" spans="1:44" ht="15" customHeight="1" x14ac:dyDescent="0.25">
      <c r="A242" s="183">
        <f t="shared" ref="A242:B257" si="33">+A241+1</f>
        <v>223</v>
      </c>
      <c r="B242" s="23">
        <f t="shared" si="33"/>
        <v>50</v>
      </c>
      <c r="C242" s="14" t="s">
        <v>104</v>
      </c>
      <c r="D242" s="3" t="s">
        <v>516</v>
      </c>
      <c r="E242" s="27">
        <v>5456529.5700000003</v>
      </c>
      <c r="F242" s="29">
        <v>0</v>
      </c>
      <c r="G242" s="29">
        <v>0</v>
      </c>
      <c r="H242" s="29">
        <v>0</v>
      </c>
      <c r="I242" s="29">
        <v>0</v>
      </c>
      <c r="J242" s="29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5384675.3700000001</v>
      </c>
      <c r="Q242" s="29"/>
      <c r="R242" s="29"/>
      <c r="S242" s="29"/>
      <c r="T242" s="10">
        <v>71854.2</v>
      </c>
      <c r="U242" s="28">
        <f t="shared" si="29"/>
        <v>1</v>
      </c>
      <c r="V242" s="2" t="s">
        <v>516</v>
      </c>
      <c r="W242" s="9">
        <v>15526963.280000003</v>
      </c>
      <c r="X242" s="9">
        <v>0</v>
      </c>
      <c r="Y242" s="9">
        <v>0</v>
      </c>
      <c r="Z242" s="9">
        <v>0</v>
      </c>
      <c r="AA242" s="9">
        <v>0</v>
      </c>
      <c r="AB242" s="9">
        <v>541212.72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10969581.18</v>
      </c>
      <c r="AI242" s="9">
        <v>2674798.04</v>
      </c>
      <c r="AJ242" s="9">
        <v>1021869.46</v>
      </c>
      <c r="AK242" s="9">
        <v>10000</v>
      </c>
      <c r="AL242" s="9">
        <v>289501.88</v>
      </c>
      <c r="AN242" s="28">
        <f t="shared" si="27"/>
        <v>-10070433.710000003</v>
      </c>
      <c r="AO242" s="12">
        <f t="shared" si="32"/>
        <v>-1021869.46</v>
      </c>
      <c r="AP242" s="12">
        <f t="shared" si="32"/>
        <v>-10000</v>
      </c>
      <c r="AQ242" s="12">
        <f t="shared" si="32"/>
        <v>-217647.68</v>
      </c>
      <c r="AR242" s="12">
        <f t="shared" si="28"/>
        <v>-8820916.570000004</v>
      </c>
    </row>
    <row r="243" spans="1:44" ht="15" customHeight="1" x14ac:dyDescent="0.25">
      <c r="A243" s="183">
        <f t="shared" si="33"/>
        <v>224</v>
      </c>
      <c r="B243" s="23">
        <f t="shared" si="33"/>
        <v>51</v>
      </c>
      <c r="C243" s="14" t="s">
        <v>104</v>
      </c>
      <c r="D243" s="3" t="s">
        <v>520</v>
      </c>
      <c r="E243" s="27">
        <v>4856217.1700000009</v>
      </c>
      <c r="F243" s="29">
        <v>1622641.7</v>
      </c>
      <c r="G243" s="29">
        <v>429251.38</v>
      </c>
      <c r="H243" s="29"/>
      <c r="I243" s="29">
        <v>611299.91</v>
      </c>
      <c r="J243" s="29"/>
      <c r="K243" s="29">
        <v>0</v>
      </c>
      <c r="L243" s="29"/>
      <c r="M243" s="29">
        <v>0</v>
      </c>
      <c r="N243" s="29">
        <v>2126774.4900000002</v>
      </c>
      <c r="O243" s="29">
        <v>0</v>
      </c>
      <c r="P243" s="29"/>
      <c r="Q243" s="29"/>
      <c r="R243" s="29"/>
      <c r="S243" s="29"/>
      <c r="T243" s="10">
        <v>66249.69</v>
      </c>
      <c r="U243" s="28">
        <f t="shared" si="29"/>
        <v>4</v>
      </c>
      <c r="V243" s="2" t="s">
        <v>520</v>
      </c>
      <c r="W243" s="9">
        <v>9480654.5299999993</v>
      </c>
      <c r="X243" s="9">
        <v>2314675.19</v>
      </c>
      <c r="Y243" s="9">
        <v>1247593.6100000001</v>
      </c>
      <c r="Z243" s="9">
        <v>525730.01</v>
      </c>
      <c r="AA243" s="9">
        <v>780054.32</v>
      </c>
      <c r="AB243" s="9">
        <v>0</v>
      </c>
      <c r="AC243" s="9">
        <v>0</v>
      </c>
      <c r="AD243" s="9">
        <v>147624.56</v>
      </c>
      <c r="AE243" s="9">
        <v>0</v>
      </c>
      <c r="AF243" s="9">
        <v>2092533.62</v>
      </c>
      <c r="AG243" s="9">
        <v>0</v>
      </c>
      <c r="AH243" s="9">
        <v>1340366.53</v>
      </c>
      <c r="AI243" s="9">
        <v>0</v>
      </c>
      <c r="AJ243" s="9">
        <v>829656.75</v>
      </c>
      <c r="AK243" s="9">
        <v>21904.75</v>
      </c>
      <c r="AL243" s="9">
        <v>172419.94</v>
      </c>
      <c r="AN243" s="28">
        <f t="shared" si="27"/>
        <v>-4624437.3599999985</v>
      </c>
      <c r="AO243" s="12">
        <f t="shared" si="32"/>
        <v>-829656.75</v>
      </c>
      <c r="AP243" s="12">
        <f t="shared" si="32"/>
        <v>-21904.75</v>
      </c>
      <c r="AQ243" s="12">
        <f t="shared" si="32"/>
        <v>-106170.25</v>
      </c>
      <c r="AR243" s="12">
        <f t="shared" si="28"/>
        <v>-3666705.6099999985</v>
      </c>
    </row>
    <row r="244" spans="1:44" ht="15" customHeight="1" x14ac:dyDescent="0.25">
      <c r="A244" s="183">
        <f t="shared" si="33"/>
        <v>225</v>
      </c>
      <c r="B244" s="23">
        <f t="shared" si="33"/>
        <v>52</v>
      </c>
      <c r="C244" s="14" t="s">
        <v>104</v>
      </c>
      <c r="D244" s="3" t="s">
        <v>524</v>
      </c>
      <c r="E244" s="27">
        <v>1356315.39</v>
      </c>
      <c r="F244" s="29">
        <v>942573.48</v>
      </c>
      <c r="G244" s="29">
        <v>391691.69</v>
      </c>
      <c r="H244" s="29">
        <v>0</v>
      </c>
      <c r="I244" s="29">
        <v>0</v>
      </c>
      <c r="J244" s="29"/>
      <c r="K244" s="29">
        <v>0</v>
      </c>
      <c r="L244" s="29"/>
      <c r="M244" s="29">
        <v>0</v>
      </c>
      <c r="N244" s="29">
        <v>0</v>
      </c>
      <c r="O244" s="29">
        <v>0</v>
      </c>
      <c r="P244" s="29"/>
      <c r="Q244" s="29"/>
      <c r="R244" s="29"/>
      <c r="S244" s="29"/>
      <c r="T244" s="10">
        <v>22050.22</v>
      </c>
      <c r="U244" s="28">
        <f t="shared" si="29"/>
        <v>2</v>
      </c>
      <c r="V244" s="2" t="s">
        <v>524</v>
      </c>
      <c r="W244" s="9">
        <v>5923746.3999999994</v>
      </c>
      <c r="X244" s="9">
        <v>1656937.11</v>
      </c>
      <c r="Y244" s="9">
        <v>893077.44</v>
      </c>
      <c r="Z244" s="9">
        <v>0</v>
      </c>
      <c r="AA244" s="9">
        <v>0</v>
      </c>
      <c r="AB244" s="9">
        <v>179941.53</v>
      </c>
      <c r="AC244" s="9">
        <v>0</v>
      </c>
      <c r="AD244" s="9">
        <v>105675.57</v>
      </c>
      <c r="AE244" s="9">
        <v>0</v>
      </c>
      <c r="AF244" s="9">
        <v>0</v>
      </c>
      <c r="AG244" s="9">
        <v>0</v>
      </c>
      <c r="AH244" s="9">
        <v>959488</v>
      </c>
      <c r="AI244" s="9">
        <v>1034919.06</v>
      </c>
      <c r="AJ244" s="9">
        <v>965135.49</v>
      </c>
      <c r="AK244" s="9">
        <v>13333.35</v>
      </c>
      <c r="AL244" s="9">
        <v>98572.200000000012</v>
      </c>
      <c r="AN244" s="28">
        <f t="shared" si="27"/>
        <v>-4567431.01</v>
      </c>
      <c r="AO244" s="12">
        <f t="shared" si="32"/>
        <v>-965135.49</v>
      </c>
      <c r="AP244" s="12">
        <f t="shared" si="32"/>
        <v>-13333.35</v>
      </c>
      <c r="AQ244" s="12">
        <f t="shared" si="32"/>
        <v>-76521.98000000001</v>
      </c>
      <c r="AR244" s="12">
        <f t="shared" si="28"/>
        <v>-3512440.1899999995</v>
      </c>
    </row>
    <row r="245" spans="1:44" ht="15" customHeight="1" x14ac:dyDescent="0.25">
      <c r="A245" s="183">
        <f t="shared" si="33"/>
        <v>226</v>
      </c>
      <c r="B245" s="23">
        <f t="shared" si="33"/>
        <v>53</v>
      </c>
      <c r="C245" s="14" t="s">
        <v>104</v>
      </c>
      <c r="D245" s="3" t="s">
        <v>526</v>
      </c>
      <c r="E245" s="27">
        <v>3151414.82</v>
      </c>
      <c r="F245" s="29">
        <v>0</v>
      </c>
      <c r="G245" s="29">
        <v>955271.09</v>
      </c>
      <c r="H245" s="29"/>
      <c r="I245" s="29">
        <v>0</v>
      </c>
      <c r="J245" s="29"/>
      <c r="K245" s="29">
        <v>0</v>
      </c>
      <c r="L245" s="29"/>
      <c r="M245" s="29">
        <v>0</v>
      </c>
      <c r="N245" s="29"/>
      <c r="O245" s="29">
        <v>0</v>
      </c>
      <c r="P245" s="29"/>
      <c r="Q245" s="29">
        <v>2182672.65</v>
      </c>
      <c r="R245" s="29"/>
      <c r="S245" s="29"/>
      <c r="T245" s="10">
        <v>13471.08</v>
      </c>
      <c r="U245" s="28">
        <f t="shared" si="29"/>
        <v>2</v>
      </c>
      <c r="V245" s="2" t="s">
        <v>526</v>
      </c>
      <c r="W245" s="9">
        <v>13699655.59</v>
      </c>
      <c r="X245" s="9">
        <v>0</v>
      </c>
      <c r="Y245" s="9">
        <v>2209561.0699999998</v>
      </c>
      <c r="Z245" s="9">
        <v>931098.5</v>
      </c>
      <c r="AA245" s="9">
        <v>0</v>
      </c>
      <c r="AB245" s="9">
        <v>0</v>
      </c>
      <c r="AC245" s="9">
        <v>0</v>
      </c>
      <c r="AD245" s="9">
        <v>261451.71</v>
      </c>
      <c r="AE245" s="9">
        <v>0</v>
      </c>
      <c r="AF245" s="9">
        <v>3705999.09</v>
      </c>
      <c r="AG245" s="9">
        <v>0</v>
      </c>
      <c r="AH245" s="9">
        <v>2373867.31</v>
      </c>
      <c r="AI245" s="9">
        <v>2560491.1800000002</v>
      </c>
      <c r="AJ245" s="9">
        <v>1381422.05</v>
      </c>
      <c r="AK245" s="9">
        <v>21999.99</v>
      </c>
      <c r="AL245" s="9">
        <v>245764.68</v>
      </c>
      <c r="AN245" s="28">
        <f t="shared" si="27"/>
        <v>-10548240.77</v>
      </c>
      <c r="AO245" s="12">
        <f t="shared" si="32"/>
        <v>-1381422.05</v>
      </c>
      <c r="AP245" s="12">
        <f t="shared" si="32"/>
        <v>-21999.99</v>
      </c>
      <c r="AQ245" s="12">
        <f t="shared" si="32"/>
        <v>-232293.6</v>
      </c>
      <c r="AR245" s="12">
        <f t="shared" si="28"/>
        <v>-8912525.129999999</v>
      </c>
    </row>
    <row r="246" spans="1:44" ht="15" customHeight="1" x14ac:dyDescent="0.25">
      <c r="A246" s="183">
        <f t="shared" si="33"/>
        <v>227</v>
      </c>
      <c r="B246" s="23">
        <f t="shared" si="33"/>
        <v>54</v>
      </c>
      <c r="C246" s="14" t="s">
        <v>104</v>
      </c>
      <c r="D246" s="3" t="s">
        <v>527</v>
      </c>
      <c r="E246" s="27">
        <v>3238974.52</v>
      </c>
      <c r="F246" s="29">
        <v>2549683.16</v>
      </c>
      <c r="G246" s="29"/>
      <c r="H246" s="29">
        <v>678695.51</v>
      </c>
      <c r="I246" s="29"/>
      <c r="J246" s="29"/>
      <c r="K246" s="29">
        <v>0</v>
      </c>
      <c r="L246" s="29"/>
      <c r="M246" s="29">
        <v>0</v>
      </c>
      <c r="N246" s="29">
        <v>0</v>
      </c>
      <c r="O246" s="29">
        <v>0</v>
      </c>
      <c r="P246" s="29"/>
      <c r="Q246" s="29">
        <v>0</v>
      </c>
      <c r="R246" s="29"/>
      <c r="S246" s="29"/>
      <c r="T246" s="10">
        <v>10595.85</v>
      </c>
      <c r="U246" s="28">
        <f t="shared" si="29"/>
        <v>2</v>
      </c>
      <c r="V246" s="2" t="s">
        <v>527</v>
      </c>
      <c r="W246" s="9">
        <v>23204436.919999998</v>
      </c>
      <c r="X246" s="9">
        <v>4816124.75</v>
      </c>
      <c r="Y246" s="9">
        <v>2734887.37</v>
      </c>
      <c r="Z246" s="9">
        <v>948597.38</v>
      </c>
      <c r="AA246" s="9">
        <v>1444429.05</v>
      </c>
      <c r="AB246" s="9">
        <v>546255.21</v>
      </c>
      <c r="AC246" s="9">
        <v>0</v>
      </c>
      <c r="AD246" s="9">
        <v>268891.90000000002</v>
      </c>
      <c r="AE246" s="9">
        <v>0</v>
      </c>
      <c r="AF246" s="9">
        <v>0</v>
      </c>
      <c r="AG246" s="9">
        <v>0</v>
      </c>
      <c r="AH246" s="9">
        <v>11071784.699999999</v>
      </c>
      <c r="AI246" s="9">
        <v>0</v>
      </c>
      <c r="AJ246" s="9">
        <v>897936.58</v>
      </c>
      <c r="AK246" s="9">
        <v>13650.79</v>
      </c>
      <c r="AL246" s="9">
        <v>445529.98</v>
      </c>
      <c r="AN246" s="28">
        <f t="shared" si="27"/>
        <v>-19965462.399999999</v>
      </c>
      <c r="AO246" s="12">
        <f t="shared" si="32"/>
        <v>-897936.58</v>
      </c>
      <c r="AP246" s="12">
        <f t="shared" si="32"/>
        <v>-13650.79</v>
      </c>
      <c r="AQ246" s="12">
        <f t="shared" si="32"/>
        <v>-434934.13</v>
      </c>
      <c r="AR246" s="12">
        <f t="shared" si="28"/>
        <v>-18618940.900000002</v>
      </c>
    </row>
    <row r="247" spans="1:44" ht="15" customHeight="1" x14ac:dyDescent="0.25">
      <c r="A247" s="183">
        <f t="shared" si="33"/>
        <v>228</v>
      </c>
      <c r="B247" s="23">
        <f t="shared" si="33"/>
        <v>55</v>
      </c>
      <c r="C247" s="14" t="s">
        <v>104</v>
      </c>
      <c r="D247" s="3" t="s">
        <v>531</v>
      </c>
      <c r="E247" s="27">
        <v>3962594.02</v>
      </c>
      <c r="F247" s="29"/>
      <c r="G247" s="29"/>
      <c r="H247" s="29"/>
      <c r="I247" s="29"/>
      <c r="J247" s="29"/>
      <c r="K247" s="29">
        <v>0</v>
      </c>
      <c r="L247" s="29"/>
      <c r="M247" s="29">
        <v>0</v>
      </c>
      <c r="N247" s="29">
        <v>3908207.79</v>
      </c>
      <c r="O247" s="29">
        <v>0</v>
      </c>
      <c r="P247" s="11">
        <v>0</v>
      </c>
      <c r="Q247" s="29">
        <v>0</v>
      </c>
      <c r="R247" s="29"/>
      <c r="S247" s="29"/>
      <c r="T247" s="10">
        <v>54386.23</v>
      </c>
      <c r="U247" s="28">
        <f t="shared" si="29"/>
        <v>1</v>
      </c>
      <c r="V247" s="2" t="s">
        <v>531</v>
      </c>
      <c r="W247" s="9">
        <v>22233805.409999996</v>
      </c>
      <c r="X247" s="9">
        <v>7011431.3099999996</v>
      </c>
      <c r="Y247" s="9">
        <v>3981515.39</v>
      </c>
      <c r="Z247" s="9">
        <v>1380991.1</v>
      </c>
      <c r="AA247" s="9">
        <v>2102834.85</v>
      </c>
      <c r="AB247" s="9">
        <v>795251.59</v>
      </c>
      <c r="AC247" s="9">
        <v>0</v>
      </c>
      <c r="AD247" s="9">
        <v>391459.34</v>
      </c>
      <c r="AE247" s="9">
        <v>0</v>
      </c>
      <c r="AF247" s="9">
        <v>5090101.51</v>
      </c>
      <c r="AG247" s="9">
        <v>0</v>
      </c>
      <c r="AH247" s="9">
        <v>0</v>
      </c>
      <c r="AI247" s="9">
        <v>0</v>
      </c>
      <c r="AJ247" s="9">
        <v>1026677.76</v>
      </c>
      <c r="AK247" s="9">
        <v>13333.32</v>
      </c>
      <c r="AL247" s="9">
        <v>423542.56</v>
      </c>
      <c r="AN247" s="28">
        <f t="shared" si="27"/>
        <v>-18271211.389999997</v>
      </c>
      <c r="AO247" s="12">
        <f t="shared" si="32"/>
        <v>-1026677.76</v>
      </c>
      <c r="AP247" s="12">
        <f t="shared" si="32"/>
        <v>-13333.32</v>
      </c>
      <c r="AQ247" s="12">
        <f t="shared" si="32"/>
        <v>-369156.33</v>
      </c>
      <c r="AR247" s="12">
        <f t="shared" si="28"/>
        <v>-16862043.979999997</v>
      </c>
    </row>
    <row r="248" spans="1:44" ht="15" customHeight="1" x14ac:dyDescent="0.25">
      <c r="A248" s="183">
        <f t="shared" si="33"/>
        <v>229</v>
      </c>
      <c r="B248" s="23">
        <f t="shared" si="33"/>
        <v>56</v>
      </c>
      <c r="C248" s="14" t="s">
        <v>104</v>
      </c>
      <c r="D248" s="3" t="s">
        <v>532</v>
      </c>
      <c r="E248" s="27">
        <v>631713.61</v>
      </c>
      <c r="F248" s="29"/>
      <c r="G248" s="29"/>
      <c r="H248" s="29">
        <v>622355.25</v>
      </c>
      <c r="I248" s="29"/>
      <c r="J248" s="29"/>
      <c r="K248" s="29">
        <v>0</v>
      </c>
      <c r="L248" s="29"/>
      <c r="M248" s="29">
        <v>0</v>
      </c>
      <c r="N248" s="29">
        <v>0</v>
      </c>
      <c r="O248" s="29">
        <v>0</v>
      </c>
      <c r="P248" s="29"/>
      <c r="Q248" s="29"/>
      <c r="R248" s="29"/>
      <c r="S248" s="29"/>
      <c r="T248" s="10">
        <v>9358.36</v>
      </c>
      <c r="U248" s="28">
        <f t="shared" si="29"/>
        <v>1</v>
      </c>
      <c r="V248" s="2" t="s">
        <v>532</v>
      </c>
      <c r="W248" s="9">
        <v>13774213.940000001</v>
      </c>
      <c r="X248" s="9">
        <v>3470938.43</v>
      </c>
      <c r="Y248" s="9">
        <v>1870811.36</v>
      </c>
      <c r="Z248" s="9">
        <v>788350.99</v>
      </c>
      <c r="AA248" s="9">
        <v>1169719.44</v>
      </c>
      <c r="AB248" s="9">
        <v>376940.07</v>
      </c>
      <c r="AC248" s="9">
        <v>0</v>
      </c>
      <c r="AD248" s="9">
        <v>221368.32000000001</v>
      </c>
      <c r="AE248" s="9">
        <v>0</v>
      </c>
      <c r="AF248" s="9">
        <v>0</v>
      </c>
      <c r="AG248" s="9">
        <v>0</v>
      </c>
      <c r="AH248" s="9">
        <v>2009927.67</v>
      </c>
      <c r="AI248" s="9">
        <v>2167940.0699999998</v>
      </c>
      <c r="AJ248" s="9">
        <v>1421768.67</v>
      </c>
      <c r="AK248" s="9">
        <v>17777.759999999998</v>
      </c>
      <c r="AL248" s="9">
        <v>246448.91999999998</v>
      </c>
      <c r="AN248" s="28">
        <f t="shared" si="27"/>
        <v>-13142500.330000002</v>
      </c>
      <c r="AO248" s="12">
        <f t="shared" si="32"/>
        <v>-1421768.67</v>
      </c>
      <c r="AP248" s="12">
        <f t="shared" si="32"/>
        <v>-17777.759999999998</v>
      </c>
      <c r="AQ248" s="12">
        <f t="shared" si="32"/>
        <v>-237090.56</v>
      </c>
      <c r="AR248" s="12">
        <f t="shared" si="28"/>
        <v>-11465863.340000002</v>
      </c>
    </row>
    <row r="249" spans="1:44" ht="15" customHeight="1" x14ac:dyDescent="0.25">
      <c r="A249" s="183">
        <f t="shared" si="33"/>
        <v>230</v>
      </c>
      <c r="B249" s="23">
        <f t="shared" si="33"/>
        <v>57</v>
      </c>
      <c r="C249" s="14" t="s">
        <v>104</v>
      </c>
      <c r="D249" s="3" t="s">
        <v>547</v>
      </c>
      <c r="E249" s="27">
        <v>269068.5</v>
      </c>
      <c r="F249" s="29"/>
      <c r="G249" s="29"/>
      <c r="H249" s="29">
        <v>265306.7</v>
      </c>
      <c r="I249" s="29"/>
      <c r="J249" s="29"/>
      <c r="K249" s="29">
        <v>0</v>
      </c>
      <c r="L249" s="29"/>
      <c r="M249" s="29">
        <v>0</v>
      </c>
      <c r="N249" s="29">
        <v>0</v>
      </c>
      <c r="O249" s="29">
        <v>0</v>
      </c>
      <c r="P249" s="29"/>
      <c r="Q249" s="29">
        <v>0</v>
      </c>
      <c r="R249" s="29"/>
      <c r="S249" s="29"/>
      <c r="T249" s="10">
        <v>3761.8</v>
      </c>
      <c r="U249" s="28">
        <f t="shared" si="29"/>
        <v>1</v>
      </c>
      <c r="V249" s="2" t="s">
        <v>547</v>
      </c>
      <c r="W249" s="9">
        <v>13489717.710000001</v>
      </c>
      <c r="X249" s="9">
        <v>2224448.77</v>
      </c>
      <c r="Y249" s="9">
        <v>1276164.48</v>
      </c>
      <c r="Z249" s="9">
        <v>411724.62</v>
      </c>
      <c r="AA249" s="9">
        <v>549169.88</v>
      </c>
      <c r="AB249" s="9">
        <v>174962.83</v>
      </c>
      <c r="AC249" s="9">
        <v>0</v>
      </c>
      <c r="AD249" s="9">
        <v>154512.25</v>
      </c>
      <c r="AE249" s="9">
        <v>0</v>
      </c>
      <c r="AF249" s="9">
        <v>0</v>
      </c>
      <c r="AG249" s="9">
        <v>0</v>
      </c>
      <c r="AH249" s="9">
        <v>6660229.3399999999</v>
      </c>
      <c r="AI249" s="9">
        <v>0</v>
      </c>
      <c r="AJ249" s="9">
        <v>1774807.32</v>
      </c>
      <c r="AK249" s="9">
        <v>7777.77</v>
      </c>
      <c r="AL249" s="9">
        <v>233698.22000000003</v>
      </c>
      <c r="AN249" s="28">
        <f t="shared" si="27"/>
        <v>-13220649.210000001</v>
      </c>
      <c r="AO249" s="12">
        <f t="shared" si="32"/>
        <v>-1774807.32</v>
      </c>
      <c r="AP249" s="12">
        <f t="shared" si="32"/>
        <v>-7777.77</v>
      </c>
      <c r="AQ249" s="12">
        <f t="shared" si="32"/>
        <v>-229936.42000000004</v>
      </c>
      <c r="AR249" s="12">
        <f t="shared" si="28"/>
        <v>-11208127.700000001</v>
      </c>
    </row>
    <row r="250" spans="1:44" ht="15" customHeight="1" x14ac:dyDescent="0.25">
      <c r="A250" s="183">
        <f t="shared" si="33"/>
        <v>231</v>
      </c>
      <c r="B250" s="23">
        <f t="shared" si="33"/>
        <v>58</v>
      </c>
      <c r="C250" s="14" t="s">
        <v>104</v>
      </c>
      <c r="D250" s="3" t="s">
        <v>550</v>
      </c>
      <c r="E250" s="27">
        <v>17740911.969999995</v>
      </c>
      <c r="F250" s="29"/>
      <c r="G250" s="29">
        <v>0</v>
      </c>
      <c r="H250" s="29">
        <v>861206.82</v>
      </c>
      <c r="I250" s="29"/>
      <c r="J250" s="29">
        <v>556444.46</v>
      </c>
      <c r="K250" s="29">
        <v>0</v>
      </c>
      <c r="L250" s="29"/>
      <c r="M250" s="29">
        <v>0</v>
      </c>
      <c r="N250" s="29">
        <v>0</v>
      </c>
      <c r="O250" s="29">
        <v>0</v>
      </c>
      <c r="P250" s="29">
        <v>12707291.169999998</v>
      </c>
      <c r="Q250" s="29">
        <v>3382616.53</v>
      </c>
      <c r="R250" s="29"/>
      <c r="S250" s="29"/>
      <c r="T250" s="10">
        <v>233352.99</v>
      </c>
      <c r="U250" s="28">
        <f t="shared" si="29"/>
        <v>4</v>
      </c>
      <c r="V250" s="2" t="s">
        <v>550</v>
      </c>
      <c r="W250" s="9">
        <v>31751073.720000006</v>
      </c>
      <c r="X250" s="9">
        <v>6955737.8300000001</v>
      </c>
      <c r="Y250" s="9">
        <v>0</v>
      </c>
      <c r="Z250" s="9">
        <v>1370021.58</v>
      </c>
      <c r="AA250" s="9">
        <v>0</v>
      </c>
      <c r="AB250" s="9">
        <v>788934.72</v>
      </c>
      <c r="AC250" s="9">
        <v>0</v>
      </c>
      <c r="AD250" s="9">
        <v>388349.89</v>
      </c>
      <c r="AE250" s="9">
        <v>0</v>
      </c>
      <c r="AF250" s="9">
        <v>0</v>
      </c>
      <c r="AG250" s="9">
        <v>0</v>
      </c>
      <c r="AH250" s="9">
        <v>15990539.220000001</v>
      </c>
      <c r="AI250" s="9">
        <v>3899097.17</v>
      </c>
      <c r="AJ250" s="9">
        <v>1728542.69</v>
      </c>
      <c r="AK250" s="9">
        <v>13333.3</v>
      </c>
      <c r="AL250" s="9">
        <v>599850.62</v>
      </c>
      <c r="AN250" s="28">
        <f t="shared" si="27"/>
        <v>-14010161.750000011</v>
      </c>
      <c r="AO250" s="12">
        <f t="shared" si="32"/>
        <v>-1728542.69</v>
      </c>
      <c r="AP250" s="12">
        <f t="shared" si="32"/>
        <v>-13333.3</v>
      </c>
      <c r="AQ250" s="12">
        <f t="shared" si="32"/>
        <v>-366497.63</v>
      </c>
      <c r="AR250" s="12">
        <f t="shared" si="28"/>
        <v>-11901788.13000001</v>
      </c>
    </row>
    <row r="251" spans="1:44" ht="15" customHeight="1" x14ac:dyDescent="0.25">
      <c r="A251" s="183">
        <f t="shared" si="33"/>
        <v>232</v>
      </c>
      <c r="B251" s="23">
        <f t="shared" si="33"/>
        <v>59</v>
      </c>
      <c r="C251" s="14" t="s">
        <v>104</v>
      </c>
      <c r="D251" s="3" t="s">
        <v>551</v>
      </c>
      <c r="E251" s="27">
        <v>17312743.689999998</v>
      </c>
      <c r="F251" s="29">
        <v>0</v>
      </c>
      <c r="G251" s="29">
        <v>2162961.52</v>
      </c>
      <c r="H251" s="29">
        <v>0</v>
      </c>
      <c r="I251" s="29">
        <v>644234.04</v>
      </c>
      <c r="J251" s="29">
        <v>572182.15</v>
      </c>
      <c r="K251" s="29">
        <v>0</v>
      </c>
      <c r="L251" s="29"/>
      <c r="M251" s="29">
        <v>0</v>
      </c>
      <c r="N251" s="29">
        <v>0</v>
      </c>
      <c r="O251" s="29">
        <v>0</v>
      </c>
      <c r="P251" s="29">
        <v>13745830.4</v>
      </c>
      <c r="Q251" s="29">
        <v>0</v>
      </c>
      <c r="R251" s="29"/>
      <c r="S251" s="29"/>
      <c r="T251" s="10">
        <v>187535.58</v>
      </c>
      <c r="U251" s="28">
        <f t="shared" si="29"/>
        <v>4</v>
      </c>
      <c r="V251" s="2" t="s">
        <v>551</v>
      </c>
      <c r="W251" s="9">
        <v>24388238.690000001</v>
      </c>
      <c r="X251" s="9">
        <v>0</v>
      </c>
      <c r="Y251" s="9">
        <v>3894097.17</v>
      </c>
      <c r="Z251" s="9">
        <v>0</v>
      </c>
      <c r="AA251" s="9">
        <v>2056664.98</v>
      </c>
      <c r="AB251" s="9">
        <v>777791.04</v>
      </c>
      <c r="AC251" s="9">
        <v>0</v>
      </c>
      <c r="AD251" s="9">
        <v>382864.45</v>
      </c>
      <c r="AE251" s="9">
        <v>0</v>
      </c>
      <c r="AF251" s="9">
        <v>0</v>
      </c>
      <c r="AG251" s="9">
        <v>0</v>
      </c>
      <c r="AH251" s="9">
        <v>15764673.25</v>
      </c>
      <c r="AI251" s="9">
        <v>0</v>
      </c>
      <c r="AJ251" s="9">
        <v>1015288.8</v>
      </c>
      <c r="AK251" s="9">
        <v>11111.08</v>
      </c>
      <c r="AL251" s="9">
        <v>466859</v>
      </c>
      <c r="AN251" s="28">
        <f t="shared" si="27"/>
        <v>-7075495.0000000037</v>
      </c>
      <c r="AO251" s="12">
        <f t="shared" si="32"/>
        <v>-1015288.8</v>
      </c>
      <c r="AP251" s="12">
        <f t="shared" si="32"/>
        <v>-11111.08</v>
      </c>
      <c r="AQ251" s="12">
        <f t="shared" si="32"/>
        <v>-279323.42000000004</v>
      </c>
      <c r="AR251" s="12">
        <f t="shared" si="28"/>
        <v>-5769771.7000000039</v>
      </c>
    </row>
    <row r="252" spans="1:44" ht="15" customHeight="1" x14ac:dyDescent="0.25">
      <c r="A252" s="183">
        <f t="shared" si="33"/>
        <v>233</v>
      </c>
      <c r="B252" s="23">
        <f t="shared" si="33"/>
        <v>60</v>
      </c>
      <c r="C252" s="14" t="s">
        <v>104</v>
      </c>
      <c r="D252" s="3" t="s">
        <v>552</v>
      </c>
      <c r="E252" s="27">
        <v>375000.83</v>
      </c>
      <c r="F252" s="29"/>
      <c r="G252" s="29"/>
      <c r="H252" s="29"/>
      <c r="I252" s="29"/>
      <c r="J252" s="29">
        <v>375000.83</v>
      </c>
      <c r="K252" s="29">
        <v>0</v>
      </c>
      <c r="L252" s="29"/>
      <c r="M252" s="29">
        <v>0</v>
      </c>
      <c r="N252" s="29">
        <v>0</v>
      </c>
      <c r="O252" s="29">
        <v>0</v>
      </c>
      <c r="P252" s="29"/>
      <c r="Q252" s="29">
        <v>0</v>
      </c>
      <c r="R252" s="29"/>
      <c r="S252" s="29"/>
      <c r="T252" s="10"/>
      <c r="U252" s="28">
        <f t="shared" si="29"/>
        <v>1</v>
      </c>
      <c r="V252" s="2" t="s">
        <v>552</v>
      </c>
      <c r="W252" s="9">
        <v>22111727.799999997</v>
      </c>
      <c r="X252" s="9">
        <v>4749533.26</v>
      </c>
      <c r="Y252" s="9">
        <v>2697072.67</v>
      </c>
      <c r="Z252" s="9">
        <v>0</v>
      </c>
      <c r="AA252" s="9">
        <v>1424457.24</v>
      </c>
      <c r="AB252" s="9">
        <v>538702.26</v>
      </c>
      <c r="AC252" s="9">
        <v>0</v>
      </c>
      <c r="AD252" s="9">
        <v>265173.98</v>
      </c>
      <c r="AE252" s="9">
        <v>0</v>
      </c>
      <c r="AF252" s="9">
        <v>0</v>
      </c>
      <c r="AG252" s="9">
        <v>0</v>
      </c>
      <c r="AH252" s="9">
        <v>10918697.6</v>
      </c>
      <c r="AI252" s="9">
        <v>0</v>
      </c>
      <c r="AJ252" s="9">
        <v>1067812.47</v>
      </c>
      <c r="AK252" s="9">
        <v>13333.3</v>
      </c>
      <c r="AL252" s="9">
        <v>420278.32</v>
      </c>
      <c r="AN252" s="28">
        <f t="shared" si="27"/>
        <v>-21736726.969999999</v>
      </c>
      <c r="AO252" s="12">
        <f t="shared" si="32"/>
        <v>-1067812.47</v>
      </c>
      <c r="AP252" s="12">
        <f t="shared" si="32"/>
        <v>-13333.3</v>
      </c>
      <c r="AQ252" s="12">
        <f t="shared" si="32"/>
        <v>-420278.32</v>
      </c>
      <c r="AR252" s="12">
        <f t="shared" si="28"/>
        <v>-20235302.879999999</v>
      </c>
    </row>
    <row r="253" spans="1:44" ht="15" customHeight="1" x14ac:dyDescent="0.25">
      <c r="A253" s="183">
        <f t="shared" si="33"/>
        <v>234</v>
      </c>
      <c r="B253" s="23">
        <f t="shared" si="33"/>
        <v>61</v>
      </c>
      <c r="C253" s="14" t="s">
        <v>185</v>
      </c>
      <c r="D253" s="3" t="s">
        <v>571</v>
      </c>
      <c r="E253" s="27">
        <v>306790.39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/>
      <c r="M253" s="29">
        <v>0</v>
      </c>
      <c r="N253" s="29">
        <v>0</v>
      </c>
      <c r="O253" s="29">
        <v>0</v>
      </c>
      <c r="P253" s="11">
        <v>0</v>
      </c>
      <c r="Q253" s="29">
        <v>306790.39</v>
      </c>
      <c r="R253" s="29"/>
      <c r="S253" s="29"/>
      <c r="T253" s="10"/>
      <c r="U253" s="28">
        <f t="shared" si="29"/>
        <v>1</v>
      </c>
      <c r="V253" s="2" t="s">
        <v>571</v>
      </c>
      <c r="W253" s="9">
        <v>1446883.1800000002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1140589.26</v>
      </c>
      <c r="AJ253" s="9">
        <v>253016.58</v>
      </c>
      <c r="AK253" s="9">
        <v>10000</v>
      </c>
      <c r="AL253" s="9">
        <v>23277.34</v>
      </c>
      <c r="AN253" s="28">
        <f t="shared" si="27"/>
        <v>-1140092.79</v>
      </c>
      <c r="AO253" s="12">
        <f t="shared" si="32"/>
        <v>-253016.58</v>
      </c>
      <c r="AP253" s="12">
        <f t="shared" si="32"/>
        <v>-10000</v>
      </c>
      <c r="AQ253" s="12">
        <f t="shared" si="32"/>
        <v>-23277.34</v>
      </c>
      <c r="AR253" s="12">
        <f t="shared" si="28"/>
        <v>-853798.87000000011</v>
      </c>
    </row>
    <row r="254" spans="1:44" ht="15" customHeight="1" x14ac:dyDescent="0.25">
      <c r="A254" s="183">
        <f t="shared" si="33"/>
        <v>235</v>
      </c>
      <c r="B254" s="23">
        <f t="shared" si="33"/>
        <v>62</v>
      </c>
      <c r="C254" s="14" t="s">
        <v>185</v>
      </c>
      <c r="D254" s="3" t="s">
        <v>572</v>
      </c>
      <c r="E254" s="27">
        <v>304057.59000000003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/>
      <c r="M254" s="29">
        <v>0</v>
      </c>
      <c r="N254" s="29">
        <v>0</v>
      </c>
      <c r="O254" s="29">
        <v>0</v>
      </c>
      <c r="P254" s="11">
        <v>0</v>
      </c>
      <c r="Q254" s="29">
        <v>304057.59000000003</v>
      </c>
      <c r="R254" s="29"/>
      <c r="S254" s="29"/>
      <c r="T254" s="10"/>
      <c r="U254" s="28">
        <f t="shared" si="29"/>
        <v>1</v>
      </c>
      <c r="V254" s="2" t="s">
        <v>572</v>
      </c>
      <c r="W254" s="9">
        <v>1373147.35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1075596.06</v>
      </c>
      <c r="AJ254" s="9">
        <v>245600.35</v>
      </c>
      <c r="AK254" s="9">
        <v>10000</v>
      </c>
      <c r="AL254" s="9">
        <v>21950.94</v>
      </c>
      <c r="AN254" s="28">
        <f t="shared" si="27"/>
        <v>-1069089.76</v>
      </c>
      <c r="AO254" s="12">
        <f t="shared" ref="AO254:AQ269" si="34">+R254-AJ254</f>
        <v>-245600.35</v>
      </c>
      <c r="AP254" s="12">
        <f t="shared" si="34"/>
        <v>-10000</v>
      </c>
      <c r="AQ254" s="12">
        <f t="shared" si="34"/>
        <v>-21950.94</v>
      </c>
      <c r="AR254" s="12">
        <f t="shared" si="28"/>
        <v>-791538.47000000009</v>
      </c>
    </row>
    <row r="255" spans="1:44" ht="15" customHeight="1" x14ac:dyDescent="0.25">
      <c r="A255" s="183">
        <f t="shared" si="33"/>
        <v>236</v>
      </c>
      <c r="B255" s="23">
        <f t="shared" si="33"/>
        <v>63</v>
      </c>
      <c r="C255" s="14" t="s">
        <v>186</v>
      </c>
      <c r="D255" s="3" t="s">
        <v>575</v>
      </c>
      <c r="E255" s="27">
        <v>1859716.19</v>
      </c>
      <c r="F255" s="29">
        <v>0</v>
      </c>
      <c r="G255" s="29">
        <v>0</v>
      </c>
      <c r="H255" s="29"/>
      <c r="I255" s="29">
        <v>0</v>
      </c>
      <c r="J255" s="29">
        <v>0</v>
      </c>
      <c r="K255" s="29">
        <v>0</v>
      </c>
      <c r="L255" s="29"/>
      <c r="M255" s="29">
        <v>0</v>
      </c>
      <c r="N255" s="29">
        <v>1645504.14</v>
      </c>
      <c r="O255" s="29">
        <v>0</v>
      </c>
      <c r="P255" s="11">
        <v>0</v>
      </c>
      <c r="Q255" s="29">
        <v>214212.05</v>
      </c>
      <c r="R255" s="29"/>
      <c r="S255" s="29"/>
      <c r="T255" s="10"/>
      <c r="U255" s="28">
        <f t="shared" si="29"/>
        <v>2</v>
      </c>
      <c r="V255" s="2" t="s">
        <v>575</v>
      </c>
      <c r="W255" s="9">
        <v>3062861.0500000003</v>
      </c>
      <c r="X255" s="9">
        <v>0</v>
      </c>
      <c r="Y255" s="9">
        <v>0</v>
      </c>
      <c r="Z255" s="9">
        <v>146593.87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1798423.2</v>
      </c>
      <c r="AG255" s="9">
        <v>0</v>
      </c>
      <c r="AH255" s="9">
        <v>0</v>
      </c>
      <c r="AI255" s="9">
        <v>598015.85</v>
      </c>
      <c r="AJ255" s="9">
        <v>437929.49</v>
      </c>
      <c r="AK255" s="9">
        <v>9999.99</v>
      </c>
      <c r="AL255" s="9">
        <v>51898.64</v>
      </c>
      <c r="AN255" s="28">
        <f t="shared" si="27"/>
        <v>-1203144.8600000003</v>
      </c>
      <c r="AO255" s="12">
        <f t="shared" si="34"/>
        <v>-437929.49</v>
      </c>
      <c r="AP255" s="12">
        <f t="shared" si="34"/>
        <v>-9999.99</v>
      </c>
      <c r="AQ255" s="12">
        <f t="shared" si="34"/>
        <v>-51898.64</v>
      </c>
      <c r="AR255" s="12">
        <f t="shared" si="28"/>
        <v>-703316.74000000034</v>
      </c>
    </row>
    <row r="256" spans="1:44" ht="15" customHeight="1" x14ac:dyDescent="0.25">
      <c r="A256" s="183">
        <f t="shared" si="33"/>
        <v>237</v>
      </c>
      <c r="B256" s="23">
        <f t="shared" si="33"/>
        <v>64</v>
      </c>
      <c r="C256" s="14" t="s">
        <v>186</v>
      </c>
      <c r="D256" s="3" t="s">
        <v>577</v>
      </c>
      <c r="E256" s="27">
        <v>176547.92</v>
      </c>
      <c r="F256" s="29">
        <v>0</v>
      </c>
      <c r="G256" s="29">
        <v>0</v>
      </c>
      <c r="H256" s="29"/>
      <c r="I256" s="29">
        <v>0</v>
      </c>
      <c r="J256" s="29">
        <v>0</v>
      </c>
      <c r="K256" s="29">
        <v>0</v>
      </c>
      <c r="L256" s="29"/>
      <c r="M256" s="29">
        <v>0</v>
      </c>
      <c r="N256" s="29">
        <v>0</v>
      </c>
      <c r="O256" s="29">
        <v>0</v>
      </c>
      <c r="P256" s="11">
        <v>0</v>
      </c>
      <c r="Q256" s="29">
        <v>176547.92</v>
      </c>
      <c r="R256" s="29"/>
      <c r="S256" s="29"/>
      <c r="T256" s="10"/>
      <c r="U256" s="28">
        <f t="shared" si="29"/>
        <v>1</v>
      </c>
      <c r="V256" s="2" t="s">
        <v>577</v>
      </c>
      <c r="W256" s="9">
        <v>1448020.58</v>
      </c>
      <c r="X256" s="9">
        <v>0</v>
      </c>
      <c r="Y256" s="9">
        <v>0</v>
      </c>
      <c r="Z256" s="9">
        <v>651444.92000000004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24245.85</v>
      </c>
      <c r="AJ256" s="9">
        <v>728540.19</v>
      </c>
      <c r="AK256" s="9">
        <v>10000</v>
      </c>
      <c r="AL256" s="9">
        <v>13789.619999999999</v>
      </c>
      <c r="AN256" s="28">
        <f t="shared" si="27"/>
        <v>-1271472.6600000001</v>
      </c>
      <c r="AO256" s="12">
        <f t="shared" si="34"/>
        <v>-728540.19</v>
      </c>
      <c r="AP256" s="12">
        <f t="shared" si="34"/>
        <v>-10000</v>
      </c>
      <c r="AQ256" s="12">
        <f t="shared" si="34"/>
        <v>-13789.619999999999</v>
      </c>
      <c r="AR256" s="12">
        <f t="shared" si="28"/>
        <v>-519142.85000000021</v>
      </c>
    </row>
    <row r="257" spans="1:44" ht="15" customHeight="1" x14ac:dyDescent="0.25">
      <c r="A257" s="183">
        <f t="shared" si="33"/>
        <v>238</v>
      </c>
      <c r="B257" s="23">
        <f t="shared" si="33"/>
        <v>65</v>
      </c>
      <c r="C257" s="14" t="s">
        <v>186</v>
      </c>
      <c r="D257" s="3" t="s">
        <v>578</v>
      </c>
      <c r="E257" s="27">
        <v>746064.43</v>
      </c>
      <c r="F257" s="29"/>
      <c r="G257" s="29"/>
      <c r="H257" s="29">
        <v>746064.43</v>
      </c>
      <c r="I257" s="29"/>
      <c r="J257" s="29"/>
      <c r="K257" s="29">
        <v>0</v>
      </c>
      <c r="L257" s="29"/>
      <c r="M257" s="29">
        <v>0</v>
      </c>
      <c r="N257" s="29">
        <v>0</v>
      </c>
      <c r="O257" s="29">
        <v>0</v>
      </c>
      <c r="P257" s="11">
        <v>0</v>
      </c>
      <c r="Q257" s="29">
        <v>0</v>
      </c>
      <c r="R257" s="29"/>
      <c r="S257" s="29"/>
      <c r="T257" s="10"/>
      <c r="U257" s="28">
        <f t="shared" si="29"/>
        <v>1</v>
      </c>
      <c r="V257" s="2" t="s">
        <v>578</v>
      </c>
      <c r="W257" s="9">
        <v>9295064.7400000021</v>
      </c>
      <c r="X257" s="9">
        <v>3046521.45</v>
      </c>
      <c r="Y257" s="9">
        <v>2126655.52</v>
      </c>
      <c r="Z257" s="9">
        <v>868806.04</v>
      </c>
      <c r="AA257" s="9">
        <v>1331407.21</v>
      </c>
      <c r="AB257" s="9">
        <v>432917.33</v>
      </c>
      <c r="AC257" s="9">
        <v>0</v>
      </c>
      <c r="AD257" s="9">
        <v>265183.83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1028849.04</v>
      </c>
      <c r="AK257" s="9">
        <v>10000</v>
      </c>
      <c r="AL257" s="9">
        <v>164724.32000000004</v>
      </c>
      <c r="AN257" s="28">
        <f t="shared" si="27"/>
        <v>-8549000.3100000024</v>
      </c>
      <c r="AO257" s="12">
        <f t="shared" si="34"/>
        <v>-1028849.04</v>
      </c>
      <c r="AP257" s="12">
        <f t="shared" si="34"/>
        <v>-10000</v>
      </c>
      <c r="AQ257" s="12">
        <f t="shared" si="34"/>
        <v>-164724.32000000004</v>
      </c>
      <c r="AR257" s="12">
        <f t="shared" si="28"/>
        <v>-7345426.950000002</v>
      </c>
    </row>
    <row r="258" spans="1:44" ht="15" customHeight="1" x14ac:dyDescent="0.25">
      <c r="A258" s="183">
        <f t="shared" ref="A258:B273" si="35">+A257+1</f>
        <v>239</v>
      </c>
      <c r="B258" s="23">
        <f t="shared" si="35"/>
        <v>66</v>
      </c>
      <c r="C258" s="14" t="s">
        <v>186</v>
      </c>
      <c r="D258" s="3" t="s">
        <v>579</v>
      </c>
      <c r="E258" s="27">
        <v>99067.28</v>
      </c>
      <c r="F258" s="29"/>
      <c r="G258" s="29"/>
      <c r="H258" s="29"/>
      <c r="I258" s="29"/>
      <c r="J258" s="29"/>
      <c r="K258" s="29">
        <v>0</v>
      </c>
      <c r="L258" s="29"/>
      <c r="M258" s="29">
        <v>0</v>
      </c>
      <c r="N258" s="29"/>
      <c r="O258" s="29">
        <v>0</v>
      </c>
      <c r="P258" s="11">
        <v>0</v>
      </c>
      <c r="Q258" s="29">
        <v>99067.28</v>
      </c>
      <c r="R258" s="29"/>
      <c r="S258" s="29"/>
      <c r="T258" s="10"/>
      <c r="U258" s="28">
        <f t="shared" si="29"/>
        <v>1</v>
      </c>
      <c r="V258" s="2" t="s">
        <v>579</v>
      </c>
      <c r="W258" s="9">
        <v>3028746.66</v>
      </c>
      <c r="X258" s="9">
        <v>0</v>
      </c>
      <c r="Y258" s="9">
        <v>0</v>
      </c>
      <c r="Z258" s="9">
        <v>139406.70000000001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1710250.53</v>
      </c>
      <c r="AG258" s="9">
        <v>0</v>
      </c>
      <c r="AH258" s="9">
        <v>0</v>
      </c>
      <c r="AI258" s="9">
        <v>568696.46</v>
      </c>
      <c r="AJ258" s="9">
        <v>531038.79</v>
      </c>
      <c r="AK258" s="9">
        <v>9999.99</v>
      </c>
      <c r="AL258" s="9">
        <v>49354.18</v>
      </c>
      <c r="AN258" s="28">
        <f t="shared" si="27"/>
        <v>-2929679.3800000004</v>
      </c>
      <c r="AO258" s="12">
        <f t="shared" si="34"/>
        <v>-531038.79</v>
      </c>
      <c r="AP258" s="12">
        <f t="shared" si="34"/>
        <v>-9999.99</v>
      </c>
      <c r="AQ258" s="12">
        <f t="shared" si="34"/>
        <v>-49354.18</v>
      </c>
      <c r="AR258" s="12">
        <f t="shared" si="28"/>
        <v>-2339286.42</v>
      </c>
    </row>
    <row r="259" spans="1:44" ht="15" customHeight="1" x14ac:dyDescent="0.25">
      <c r="A259" s="183">
        <f t="shared" si="35"/>
        <v>240</v>
      </c>
      <c r="B259" s="23">
        <f t="shared" si="35"/>
        <v>67</v>
      </c>
      <c r="C259" s="14" t="s">
        <v>186</v>
      </c>
      <c r="D259" s="3" t="s">
        <v>580</v>
      </c>
      <c r="E259" s="27">
        <v>624540.24</v>
      </c>
      <c r="F259" s="29"/>
      <c r="G259" s="29"/>
      <c r="H259" s="29">
        <v>624540.24</v>
      </c>
      <c r="I259" s="29"/>
      <c r="J259" s="29"/>
      <c r="K259" s="29">
        <v>0</v>
      </c>
      <c r="L259" s="29"/>
      <c r="M259" s="29">
        <v>0</v>
      </c>
      <c r="N259" s="29">
        <v>0</v>
      </c>
      <c r="O259" s="29">
        <v>0</v>
      </c>
      <c r="P259" s="11">
        <v>0</v>
      </c>
      <c r="Q259" s="29">
        <v>0</v>
      </c>
      <c r="R259" s="29"/>
      <c r="S259" s="29"/>
      <c r="T259" s="10"/>
      <c r="U259" s="28">
        <f t="shared" si="29"/>
        <v>1</v>
      </c>
      <c r="V259" s="2" t="s">
        <v>580</v>
      </c>
      <c r="W259" s="9">
        <v>8887540.0099999998</v>
      </c>
      <c r="X259" s="9">
        <v>2978882.1</v>
      </c>
      <c r="Y259" s="9">
        <v>2079439.19</v>
      </c>
      <c r="Z259" s="9">
        <v>849516.68</v>
      </c>
      <c r="AA259" s="9">
        <v>1301847.1200000001</v>
      </c>
      <c r="AB259" s="9">
        <v>423305.61</v>
      </c>
      <c r="AC259" s="9">
        <v>0</v>
      </c>
      <c r="AD259" s="9">
        <v>259296.18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804186.03</v>
      </c>
      <c r="AK259" s="9">
        <v>10000</v>
      </c>
      <c r="AL259" s="9">
        <v>161067.1</v>
      </c>
      <c r="AN259" s="28">
        <f t="shared" si="27"/>
        <v>-8262999.7699999996</v>
      </c>
      <c r="AO259" s="12">
        <f t="shared" si="34"/>
        <v>-804186.03</v>
      </c>
      <c r="AP259" s="12">
        <f t="shared" si="34"/>
        <v>-10000</v>
      </c>
      <c r="AQ259" s="12">
        <f t="shared" si="34"/>
        <v>-161067.1</v>
      </c>
      <c r="AR259" s="12">
        <f t="shared" si="28"/>
        <v>-7287746.6399999997</v>
      </c>
    </row>
    <row r="260" spans="1:44" ht="15" customHeight="1" x14ac:dyDescent="0.25">
      <c r="A260" s="183">
        <f t="shared" si="35"/>
        <v>241</v>
      </c>
      <c r="B260" s="23">
        <f t="shared" si="35"/>
        <v>68</v>
      </c>
      <c r="C260" s="14" t="s">
        <v>186</v>
      </c>
      <c r="D260" s="3" t="s">
        <v>581</v>
      </c>
      <c r="E260" s="27">
        <v>660435.43000000005</v>
      </c>
      <c r="F260" s="29"/>
      <c r="G260" s="29"/>
      <c r="H260" s="29">
        <v>660435.43000000005</v>
      </c>
      <c r="I260" s="29"/>
      <c r="J260" s="29"/>
      <c r="K260" s="29">
        <v>0</v>
      </c>
      <c r="L260" s="29"/>
      <c r="M260" s="29">
        <v>0</v>
      </c>
      <c r="N260" s="29">
        <v>0</v>
      </c>
      <c r="O260" s="29">
        <v>0</v>
      </c>
      <c r="P260" s="11">
        <v>0</v>
      </c>
      <c r="Q260" s="29">
        <v>0</v>
      </c>
      <c r="R260" s="29"/>
      <c r="S260" s="29"/>
      <c r="T260" s="10"/>
      <c r="U260" s="28">
        <f t="shared" si="29"/>
        <v>1</v>
      </c>
      <c r="V260" s="2" t="s">
        <v>581</v>
      </c>
      <c r="W260" s="9">
        <v>8173999.8200000003</v>
      </c>
      <c r="X260" s="9">
        <v>2657561.09</v>
      </c>
      <c r="Y260" s="9">
        <v>1855137.76</v>
      </c>
      <c r="Z260" s="9">
        <v>757882.46</v>
      </c>
      <c r="AA260" s="9">
        <v>1161421.67</v>
      </c>
      <c r="AB260" s="9">
        <v>377645.21</v>
      </c>
      <c r="AC260" s="9">
        <v>0</v>
      </c>
      <c r="AD260" s="9">
        <v>231326.87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959331.4</v>
      </c>
      <c r="AK260" s="9">
        <v>10000</v>
      </c>
      <c r="AL260" s="9">
        <v>143693.35999999999</v>
      </c>
      <c r="AN260" s="28">
        <f t="shared" si="27"/>
        <v>-7513564.3900000006</v>
      </c>
      <c r="AO260" s="12">
        <f t="shared" si="34"/>
        <v>-959331.4</v>
      </c>
      <c r="AP260" s="12">
        <f t="shared" si="34"/>
        <v>-10000</v>
      </c>
      <c r="AQ260" s="12">
        <f t="shared" si="34"/>
        <v>-143693.35999999999</v>
      </c>
      <c r="AR260" s="12">
        <f t="shared" si="28"/>
        <v>-6400539.6299999999</v>
      </c>
    </row>
    <row r="261" spans="1:44" ht="15" customHeight="1" x14ac:dyDescent="0.25">
      <c r="A261" s="183">
        <f t="shared" si="35"/>
        <v>242</v>
      </c>
      <c r="B261" s="23">
        <f t="shared" si="35"/>
        <v>69</v>
      </c>
      <c r="C261" s="14" t="s">
        <v>186</v>
      </c>
      <c r="D261" s="3" t="s">
        <v>582</v>
      </c>
      <c r="E261" s="27">
        <v>100860.31</v>
      </c>
      <c r="F261" s="29">
        <v>0</v>
      </c>
      <c r="G261" s="29">
        <v>0</v>
      </c>
      <c r="H261" s="29"/>
      <c r="I261" s="29">
        <v>0</v>
      </c>
      <c r="J261" s="29">
        <v>0</v>
      </c>
      <c r="K261" s="29">
        <v>0</v>
      </c>
      <c r="L261" s="29"/>
      <c r="M261" s="29">
        <v>0</v>
      </c>
      <c r="N261" s="29"/>
      <c r="O261" s="29">
        <v>0</v>
      </c>
      <c r="P261" s="11">
        <v>0</v>
      </c>
      <c r="Q261" s="29">
        <v>100860.31</v>
      </c>
      <c r="R261" s="29"/>
      <c r="S261" s="29"/>
      <c r="T261" s="10"/>
      <c r="U261" s="28">
        <f t="shared" si="29"/>
        <v>1</v>
      </c>
      <c r="V261" s="2" t="s">
        <v>582</v>
      </c>
      <c r="W261" s="9">
        <v>3101513.65</v>
      </c>
      <c r="X261" s="9">
        <v>0</v>
      </c>
      <c r="Y261" s="9">
        <v>0</v>
      </c>
      <c r="Z261" s="9">
        <v>143959.04999999999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1766099.04</v>
      </c>
      <c r="AG261" s="9">
        <v>0</v>
      </c>
      <c r="AH261" s="9">
        <v>0</v>
      </c>
      <c r="AI261" s="9">
        <v>587267.35</v>
      </c>
      <c r="AJ261" s="9">
        <v>523222.39</v>
      </c>
      <c r="AK261" s="9">
        <v>9999.99</v>
      </c>
      <c r="AL261" s="9">
        <v>50965.82</v>
      </c>
      <c r="AN261" s="28">
        <f t="shared" si="27"/>
        <v>-3000653.34</v>
      </c>
      <c r="AO261" s="12">
        <f t="shared" si="34"/>
        <v>-523222.39</v>
      </c>
      <c r="AP261" s="12">
        <f t="shared" si="34"/>
        <v>-9999.99</v>
      </c>
      <c r="AQ261" s="12">
        <f t="shared" si="34"/>
        <v>-50965.82</v>
      </c>
      <c r="AR261" s="12">
        <f t="shared" si="28"/>
        <v>-2416465.1399999997</v>
      </c>
    </row>
    <row r="262" spans="1:44" ht="15" customHeight="1" x14ac:dyDescent="0.25">
      <c r="A262" s="183">
        <f t="shared" si="35"/>
        <v>243</v>
      </c>
      <c r="B262" s="23">
        <f t="shared" si="35"/>
        <v>70</v>
      </c>
      <c r="C262" s="14" t="s">
        <v>186</v>
      </c>
      <c r="D262" s="3" t="s">
        <v>583</v>
      </c>
      <c r="E262" s="27">
        <v>132948.29999999999</v>
      </c>
      <c r="F262" s="29">
        <v>0</v>
      </c>
      <c r="G262" s="29">
        <v>0</v>
      </c>
      <c r="H262" s="29"/>
      <c r="I262" s="29">
        <v>0</v>
      </c>
      <c r="J262" s="29">
        <v>0</v>
      </c>
      <c r="K262" s="29">
        <v>0</v>
      </c>
      <c r="L262" s="29"/>
      <c r="M262" s="29">
        <v>0</v>
      </c>
      <c r="N262" s="29">
        <v>0</v>
      </c>
      <c r="O262" s="29">
        <v>0</v>
      </c>
      <c r="P262" s="11">
        <v>0</v>
      </c>
      <c r="Q262" s="29">
        <v>132948.29999999999</v>
      </c>
      <c r="R262" s="29"/>
      <c r="S262" s="29"/>
      <c r="T262" s="10"/>
      <c r="U262" s="28">
        <f t="shared" si="29"/>
        <v>1</v>
      </c>
      <c r="V262" s="2" t="s">
        <v>583</v>
      </c>
      <c r="W262" s="9">
        <v>1201316.99</v>
      </c>
      <c r="X262" s="9">
        <v>0</v>
      </c>
      <c r="Y262" s="9">
        <v>0</v>
      </c>
      <c r="Z262" s="9">
        <v>145857.42000000001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595011.55000000005</v>
      </c>
      <c r="AJ262" s="9">
        <v>415328.24</v>
      </c>
      <c r="AK262" s="9">
        <v>10000</v>
      </c>
      <c r="AL262" s="9">
        <v>15119.78</v>
      </c>
      <c r="AN262" s="28">
        <f t="shared" si="27"/>
        <v>-1068368.69</v>
      </c>
      <c r="AO262" s="12">
        <f t="shared" si="34"/>
        <v>-415328.24</v>
      </c>
      <c r="AP262" s="12">
        <f t="shared" si="34"/>
        <v>-10000</v>
      </c>
      <c r="AQ262" s="12">
        <f t="shared" si="34"/>
        <v>-15119.78</v>
      </c>
      <c r="AR262" s="12">
        <f t="shared" si="28"/>
        <v>-627920.66999999993</v>
      </c>
    </row>
    <row r="263" spans="1:44" ht="15" customHeight="1" x14ac:dyDescent="0.25">
      <c r="A263" s="183">
        <f t="shared" si="35"/>
        <v>244</v>
      </c>
      <c r="B263" s="23">
        <f t="shared" si="35"/>
        <v>71</v>
      </c>
      <c r="C263" s="14" t="s">
        <v>186</v>
      </c>
      <c r="D263" s="3" t="s">
        <v>195</v>
      </c>
      <c r="E263" s="27">
        <v>361349.05</v>
      </c>
      <c r="F263" s="29">
        <v>0</v>
      </c>
      <c r="G263" s="29">
        <v>0</v>
      </c>
      <c r="H263" s="29"/>
      <c r="I263" s="29">
        <v>0</v>
      </c>
      <c r="J263" s="29">
        <v>0</v>
      </c>
      <c r="K263" s="29">
        <v>0</v>
      </c>
      <c r="L263" s="29"/>
      <c r="M263" s="29">
        <v>0</v>
      </c>
      <c r="N263" s="29">
        <v>0</v>
      </c>
      <c r="O263" s="29">
        <v>0</v>
      </c>
      <c r="P263" s="11">
        <v>0</v>
      </c>
      <c r="Q263" s="29">
        <v>361349.05</v>
      </c>
      <c r="R263" s="29"/>
      <c r="S263" s="29"/>
      <c r="T263" s="10"/>
      <c r="U263" s="28">
        <f t="shared" si="29"/>
        <v>1</v>
      </c>
      <c r="V263" s="2" t="s">
        <v>195</v>
      </c>
      <c r="W263" s="9">
        <v>1110692.1000000001</v>
      </c>
      <c r="X263" s="9">
        <v>0</v>
      </c>
      <c r="Y263" s="9">
        <v>0</v>
      </c>
      <c r="Z263" s="9">
        <v>139692.92000000001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569864.1</v>
      </c>
      <c r="AJ263" s="9">
        <v>356654.32</v>
      </c>
      <c r="AK263" s="9">
        <v>10000</v>
      </c>
      <c r="AL263" s="9">
        <v>14480.759999999998</v>
      </c>
      <c r="AN263" s="28">
        <f t="shared" si="27"/>
        <v>-749343.05</v>
      </c>
      <c r="AO263" s="12">
        <f t="shared" si="34"/>
        <v>-356654.32</v>
      </c>
      <c r="AP263" s="12">
        <f t="shared" si="34"/>
        <v>-10000</v>
      </c>
      <c r="AQ263" s="12">
        <f t="shared" si="34"/>
        <v>-14480.759999999998</v>
      </c>
      <c r="AR263" s="12">
        <f t="shared" si="28"/>
        <v>-368207.97000000003</v>
      </c>
    </row>
    <row r="264" spans="1:44" ht="15" customHeight="1" x14ac:dyDescent="0.25">
      <c r="A264" s="183">
        <f t="shared" si="35"/>
        <v>245</v>
      </c>
      <c r="B264" s="23">
        <f t="shared" si="35"/>
        <v>72</v>
      </c>
      <c r="C264" s="14" t="s">
        <v>212</v>
      </c>
      <c r="D264" s="3" t="s">
        <v>216</v>
      </c>
      <c r="E264" s="27">
        <v>1484346.91</v>
      </c>
      <c r="F264" s="29">
        <v>0</v>
      </c>
      <c r="G264" s="29">
        <v>0</v>
      </c>
      <c r="H264" s="29">
        <v>0</v>
      </c>
      <c r="I264" s="29">
        <v>1484346.91</v>
      </c>
      <c r="J264" s="29">
        <v>0</v>
      </c>
      <c r="K264" s="29">
        <v>0</v>
      </c>
      <c r="L264" s="29"/>
      <c r="M264" s="29">
        <v>0</v>
      </c>
      <c r="N264" s="29">
        <v>0</v>
      </c>
      <c r="O264" s="29">
        <v>0</v>
      </c>
      <c r="P264" s="11">
        <v>0</v>
      </c>
      <c r="Q264" s="29">
        <v>0</v>
      </c>
      <c r="R264" s="29"/>
      <c r="S264" s="29"/>
      <c r="T264" s="10"/>
      <c r="U264" s="28">
        <f t="shared" si="29"/>
        <v>1</v>
      </c>
      <c r="V264" s="2" t="s">
        <v>1361</v>
      </c>
      <c r="W264" s="9">
        <v>1910511.23</v>
      </c>
      <c r="X264" s="9">
        <v>0</v>
      </c>
      <c r="Y264" s="9">
        <v>0</v>
      </c>
      <c r="Z264" s="9">
        <v>0</v>
      </c>
      <c r="AA264" s="9">
        <v>1737238.7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107818.67</v>
      </c>
      <c r="AK264" s="9">
        <v>10000</v>
      </c>
      <c r="AL264" s="9">
        <v>35453.86</v>
      </c>
      <c r="AN264" s="28">
        <f t="shared" si="27"/>
        <v>-426164.32000000007</v>
      </c>
      <c r="AO264" s="12">
        <f t="shared" si="34"/>
        <v>-107818.67</v>
      </c>
      <c r="AP264" s="12">
        <f t="shared" si="34"/>
        <v>-10000</v>
      </c>
      <c r="AQ264" s="12">
        <f t="shared" si="34"/>
        <v>-35453.86</v>
      </c>
      <c r="AR264" s="12">
        <f t="shared" si="28"/>
        <v>-272891.7900000001</v>
      </c>
    </row>
    <row r="265" spans="1:44" ht="15" customHeight="1" x14ac:dyDescent="0.25">
      <c r="A265" s="183">
        <f t="shared" si="35"/>
        <v>246</v>
      </c>
      <c r="B265" s="23">
        <f t="shared" si="35"/>
        <v>73</v>
      </c>
      <c r="C265" s="14" t="s">
        <v>619</v>
      </c>
      <c r="D265" s="3" t="s">
        <v>620</v>
      </c>
      <c r="E265" s="27">
        <v>6562020.1399999997</v>
      </c>
      <c r="F265" s="29">
        <v>0</v>
      </c>
      <c r="G265" s="29">
        <v>0</v>
      </c>
      <c r="H265" s="29"/>
      <c r="I265" s="29">
        <v>208251.42</v>
      </c>
      <c r="J265" s="29">
        <v>0</v>
      </c>
      <c r="K265" s="29">
        <v>0</v>
      </c>
      <c r="L265" s="29"/>
      <c r="M265" s="29">
        <v>0</v>
      </c>
      <c r="N265" s="29">
        <v>5362075.47</v>
      </c>
      <c r="O265" s="29">
        <v>0</v>
      </c>
      <c r="P265" s="29"/>
      <c r="Q265" s="29">
        <v>991693.25</v>
      </c>
      <c r="R265" s="29"/>
      <c r="S265" s="29"/>
      <c r="T265" s="10"/>
      <c r="U265" s="28">
        <f t="shared" si="29"/>
        <v>3</v>
      </c>
      <c r="V265" s="2" t="s">
        <v>620</v>
      </c>
      <c r="W265" s="9">
        <v>21393521.670000002</v>
      </c>
      <c r="X265" s="9">
        <v>0</v>
      </c>
      <c r="Y265" s="9">
        <v>0</v>
      </c>
      <c r="Z265" s="9">
        <v>1644160.24</v>
      </c>
      <c r="AA265" s="9">
        <v>2517136.48</v>
      </c>
      <c r="AB265" s="9">
        <v>0</v>
      </c>
      <c r="AC265" s="9">
        <v>0</v>
      </c>
      <c r="AD265" s="9">
        <v>0</v>
      </c>
      <c r="AE265" s="9">
        <v>0</v>
      </c>
      <c r="AF265" s="9">
        <v>6691107.6200000001</v>
      </c>
      <c r="AG265" s="9">
        <v>0</v>
      </c>
      <c r="AH265" s="9">
        <v>4264310.62</v>
      </c>
      <c r="AI265" s="9">
        <v>4400949.8499999996</v>
      </c>
      <c r="AJ265" s="9">
        <v>1405601.49</v>
      </c>
      <c r="AK265" s="9">
        <v>71935.67</v>
      </c>
      <c r="AL265" s="9">
        <v>398319.7</v>
      </c>
      <c r="AN265" s="28">
        <f t="shared" si="27"/>
        <v>-14831501.530000001</v>
      </c>
      <c r="AO265" s="12">
        <f t="shared" si="34"/>
        <v>-1405601.49</v>
      </c>
      <c r="AP265" s="12">
        <f t="shared" si="34"/>
        <v>-71935.67</v>
      </c>
      <c r="AQ265" s="12">
        <f t="shared" si="34"/>
        <v>-398319.7</v>
      </c>
      <c r="AR265" s="12">
        <f t="shared" si="28"/>
        <v>-12955644.670000002</v>
      </c>
    </row>
    <row r="266" spans="1:44" ht="15" customHeight="1" x14ac:dyDescent="0.25">
      <c r="A266" s="5">
        <f t="shared" si="35"/>
        <v>247</v>
      </c>
      <c r="B266" s="48">
        <f t="shared" si="35"/>
        <v>74</v>
      </c>
      <c r="C266" s="14" t="s">
        <v>218</v>
      </c>
      <c r="D266" s="3" t="s">
        <v>621</v>
      </c>
      <c r="E266" s="27">
        <v>5510588.0799999991</v>
      </c>
      <c r="F266" s="29">
        <v>273914.21999999997</v>
      </c>
      <c r="G266" s="29"/>
      <c r="H266" s="29">
        <v>119701.82</v>
      </c>
      <c r="I266" s="29">
        <v>203359.18</v>
      </c>
      <c r="J266" s="29">
        <v>0</v>
      </c>
      <c r="K266" s="29">
        <v>0</v>
      </c>
      <c r="L266" s="29"/>
      <c r="M266" s="29">
        <v>0</v>
      </c>
      <c r="N266" s="29">
        <v>728343.66</v>
      </c>
      <c r="O266" s="29">
        <v>0</v>
      </c>
      <c r="P266" s="29">
        <v>2054920.34</v>
      </c>
      <c r="Q266" s="29">
        <v>2072715.8</v>
      </c>
      <c r="R266" s="29"/>
      <c r="S266" s="29"/>
      <c r="T266" s="10">
        <v>57633.06</v>
      </c>
      <c r="U266" s="28">
        <f t="shared" si="29"/>
        <v>6</v>
      </c>
      <c r="V266" s="2" t="s">
        <v>621</v>
      </c>
      <c r="W266" s="9">
        <v>8395712.2200000007</v>
      </c>
      <c r="X266" s="9">
        <v>1063597.56</v>
      </c>
      <c r="Y266" s="9">
        <v>388818.11</v>
      </c>
      <c r="Z266" s="9">
        <v>149949.04</v>
      </c>
      <c r="AA266" s="9">
        <v>600807.48</v>
      </c>
      <c r="AB266" s="9">
        <v>0</v>
      </c>
      <c r="AC266" s="9">
        <v>0</v>
      </c>
      <c r="AD266" s="9">
        <v>0</v>
      </c>
      <c r="AE266" s="9">
        <v>0</v>
      </c>
      <c r="AF266" s="9">
        <v>1310962.55</v>
      </c>
      <c r="AG266" s="9">
        <v>0</v>
      </c>
      <c r="AH266" s="9">
        <v>2262358.23</v>
      </c>
      <c r="AI266" s="9">
        <v>2096580.2</v>
      </c>
      <c r="AJ266" s="9">
        <v>416699.35000000003</v>
      </c>
      <c r="AK266" s="9">
        <v>30000</v>
      </c>
      <c r="AL266" s="9">
        <v>75939.7</v>
      </c>
      <c r="AN266" s="28">
        <f t="shared" si="27"/>
        <v>-2885124.1400000015</v>
      </c>
      <c r="AO266" s="12">
        <f t="shared" si="34"/>
        <v>-416699.35000000003</v>
      </c>
      <c r="AP266" s="12">
        <f t="shared" si="34"/>
        <v>-30000</v>
      </c>
      <c r="AQ266" s="12">
        <f t="shared" si="34"/>
        <v>-18306.64</v>
      </c>
      <c r="AR266" s="12">
        <f t="shared" si="28"/>
        <v>-2420118.1500000013</v>
      </c>
    </row>
    <row r="267" spans="1:44" ht="15" customHeight="1" x14ac:dyDescent="0.25">
      <c r="A267" s="5">
        <f t="shared" si="35"/>
        <v>248</v>
      </c>
      <c r="B267" s="48">
        <f t="shared" si="35"/>
        <v>75</v>
      </c>
      <c r="C267" s="14" t="s">
        <v>218</v>
      </c>
      <c r="D267" s="3" t="s">
        <v>622</v>
      </c>
      <c r="E267" s="27">
        <v>8305094.9100000001</v>
      </c>
      <c r="F267" s="29">
        <v>343946.47</v>
      </c>
      <c r="G267" s="29"/>
      <c r="H267" s="29">
        <v>321401.57</v>
      </c>
      <c r="I267" s="29">
        <v>148754.87</v>
      </c>
      <c r="J267" s="29">
        <v>0</v>
      </c>
      <c r="K267" s="29">
        <v>0</v>
      </c>
      <c r="L267" s="29"/>
      <c r="M267" s="29">
        <v>0</v>
      </c>
      <c r="N267" s="29">
        <v>1473997.4</v>
      </c>
      <c r="O267" s="29">
        <v>0</v>
      </c>
      <c r="P267" s="29">
        <v>2694162.34</v>
      </c>
      <c r="Q267" s="29">
        <v>3234922.54</v>
      </c>
      <c r="R267" s="29"/>
      <c r="S267" s="29"/>
      <c r="T267" s="10">
        <v>87909.72</v>
      </c>
      <c r="U267" s="28">
        <f t="shared" si="29"/>
        <v>6</v>
      </c>
      <c r="V267" s="2" t="s">
        <v>622</v>
      </c>
      <c r="W267" s="9">
        <v>17230160.879999999</v>
      </c>
      <c r="X267" s="9">
        <v>2140064.94</v>
      </c>
      <c r="Y267" s="9">
        <v>782341</v>
      </c>
      <c r="Z267" s="9">
        <v>301712.49</v>
      </c>
      <c r="AA267" s="9">
        <v>1208884.8899999999</v>
      </c>
      <c r="AB267" s="9">
        <v>0</v>
      </c>
      <c r="AC267" s="9">
        <v>0</v>
      </c>
      <c r="AD267" s="9">
        <v>396637.1</v>
      </c>
      <c r="AE267" s="9">
        <v>0</v>
      </c>
      <c r="AF267" s="9">
        <v>2637788.1</v>
      </c>
      <c r="AG267" s="9">
        <v>0</v>
      </c>
      <c r="AH267" s="9">
        <v>4552091.6100000003</v>
      </c>
      <c r="AI267" s="9">
        <v>4218529.5999999996</v>
      </c>
      <c r="AJ267" s="9">
        <v>836833.97</v>
      </c>
      <c r="AK267" s="9">
        <v>30000</v>
      </c>
      <c r="AL267" s="9">
        <v>125277.18</v>
      </c>
      <c r="AN267" s="28">
        <f t="shared" si="27"/>
        <v>-8925065.9699999988</v>
      </c>
      <c r="AO267" s="12">
        <f t="shared" si="34"/>
        <v>-836833.97</v>
      </c>
      <c r="AP267" s="12">
        <f t="shared" si="34"/>
        <v>-30000</v>
      </c>
      <c r="AQ267" s="12">
        <f t="shared" si="34"/>
        <v>-37367.459999999992</v>
      </c>
      <c r="AR267" s="12">
        <f t="shared" si="28"/>
        <v>-8020864.5399999991</v>
      </c>
    </row>
    <row r="268" spans="1:44" ht="15" customHeight="1" x14ac:dyDescent="0.25">
      <c r="A268" s="5">
        <f t="shared" si="35"/>
        <v>249</v>
      </c>
      <c r="B268" s="48">
        <f t="shared" si="35"/>
        <v>76</v>
      </c>
      <c r="C268" s="14" t="s">
        <v>56</v>
      </c>
      <c r="D268" s="3" t="s">
        <v>624</v>
      </c>
      <c r="E268" s="27">
        <v>326562.28000000003</v>
      </c>
      <c r="F268" s="29"/>
      <c r="G268" s="29"/>
      <c r="H268" s="29"/>
      <c r="I268" s="29">
        <v>326562.28000000003</v>
      </c>
      <c r="J268" s="29">
        <v>0</v>
      </c>
      <c r="K268" s="29">
        <v>0</v>
      </c>
      <c r="L268" s="29"/>
      <c r="M268" s="29">
        <v>0</v>
      </c>
      <c r="N268" s="29">
        <v>0</v>
      </c>
      <c r="O268" s="29">
        <v>0</v>
      </c>
      <c r="P268" s="11">
        <v>0</v>
      </c>
      <c r="Q268" s="29">
        <v>0</v>
      </c>
      <c r="R268" s="29"/>
      <c r="S268" s="29"/>
      <c r="T268" s="10"/>
      <c r="U268" s="28">
        <f t="shared" si="29"/>
        <v>1</v>
      </c>
      <c r="V268" s="2" t="s">
        <v>624</v>
      </c>
      <c r="W268" s="9">
        <v>4113411.6100000003</v>
      </c>
      <c r="X268" s="9">
        <v>1658971.76</v>
      </c>
      <c r="Y268" s="9">
        <v>842567.23</v>
      </c>
      <c r="Z268" s="9">
        <v>324242.42</v>
      </c>
      <c r="AA268" s="9">
        <v>523090.36</v>
      </c>
      <c r="AB268" s="9">
        <v>0</v>
      </c>
      <c r="AC268" s="9">
        <v>0</v>
      </c>
      <c r="AD268" s="9">
        <v>292036.28999999998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368199.31</v>
      </c>
      <c r="AK268" s="9">
        <v>8888.89</v>
      </c>
      <c r="AL268" s="9">
        <v>74304.240000000005</v>
      </c>
      <c r="AN268" s="28">
        <f t="shared" si="27"/>
        <v>-3786849.33</v>
      </c>
      <c r="AO268" s="12">
        <f t="shared" si="34"/>
        <v>-368199.31</v>
      </c>
      <c r="AP268" s="12">
        <f t="shared" si="34"/>
        <v>-8888.89</v>
      </c>
      <c r="AQ268" s="12">
        <f t="shared" si="34"/>
        <v>-74304.240000000005</v>
      </c>
      <c r="AR268" s="12">
        <f t="shared" si="28"/>
        <v>-3335456.8899999997</v>
      </c>
    </row>
    <row r="269" spans="1:44" ht="15" customHeight="1" x14ac:dyDescent="0.25">
      <c r="A269" s="5">
        <f t="shared" si="35"/>
        <v>250</v>
      </c>
      <c r="B269" s="48">
        <f t="shared" si="35"/>
        <v>77</v>
      </c>
      <c r="C269" s="14" t="s">
        <v>56</v>
      </c>
      <c r="D269" s="3" t="s">
        <v>625</v>
      </c>
      <c r="E269" s="27">
        <v>268281.18</v>
      </c>
      <c r="F269" s="29"/>
      <c r="G269" s="29"/>
      <c r="H269" s="29">
        <v>268281.18</v>
      </c>
      <c r="I269" s="29">
        <v>0</v>
      </c>
      <c r="J269" s="29">
        <v>0</v>
      </c>
      <c r="K269" s="29">
        <v>0</v>
      </c>
      <c r="L269" s="29"/>
      <c r="M269" s="29">
        <v>0</v>
      </c>
      <c r="N269" s="29">
        <v>0</v>
      </c>
      <c r="O269" s="29">
        <v>0</v>
      </c>
      <c r="P269" s="11">
        <v>0</v>
      </c>
      <c r="Q269" s="29">
        <v>0</v>
      </c>
      <c r="R269" s="29"/>
      <c r="S269" s="29"/>
      <c r="T269" s="10"/>
      <c r="U269" s="28">
        <f t="shared" si="29"/>
        <v>1</v>
      </c>
      <c r="V269" s="2" t="s">
        <v>625</v>
      </c>
      <c r="W269" s="9">
        <v>3589991.6</v>
      </c>
      <c r="X269" s="9">
        <v>1709588.86</v>
      </c>
      <c r="Y269" s="9">
        <v>868274.89</v>
      </c>
      <c r="Z269" s="9">
        <v>334135.43</v>
      </c>
      <c r="AA269" s="9">
        <v>0</v>
      </c>
      <c r="AB269" s="9">
        <v>0</v>
      </c>
      <c r="AC269" s="9">
        <v>0</v>
      </c>
      <c r="AD269" s="9">
        <v>300946.65999999997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304808.77</v>
      </c>
      <c r="AK269" s="9">
        <v>6666.67</v>
      </c>
      <c r="AL269" s="9">
        <v>65570.319999999992</v>
      </c>
      <c r="AN269" s="28">
        <f t="shared" si="27"/>
        <v>-3321710.42</v>
      </c>
      <c r="AO269" s="12">
        <f t="shared" si="34"/>
        <v>-304808.77</v>
      </c>
      <c r="AP269" s="12">
        <f t="shared" si="34"/>
        <v>-6666.67</v>
      </c>
      <c r="AQ269" s="12">
        <f t="shared" si="34"/>
        <v>-65570.319999999992</v>
      </c>
      <c r="AR269" s="12">
        <f t="shared" si="28"/>
        <v>-2944664.66</v>
      </c>
    </row>
    <row r="270" spans="1:44" ht="15" customHeight="1" x14ac:dyDescent="0.25">
      <c r="A270" s="5">
        <f t="shared" si="35"/>
        <v>251</v>
      </c>
      <c r="B270" s="48">
        <f t="shared" si="35"/>
        <v>78</v>
      </c>
      <c r="C270" s="14" t="s">
        <v>56</v>
      </c>
      <c r="D270" s="3" t="s">
        <v>626</v>
      </c>
      <c r="E270" s="27">
        <v>260591.49</v>
      </c>
      <c r="F270" s="29">
        <v>0</v>
      </c>
      <c r="G270" s="29"/>
      <c r="H270" s="29">
        <v>260591.49</v>
      </c>
      <c r="I270" s="29">
        <v>0</v>
      </c>
      <c r="J270" s="29">
        <v>0</v>
      </c>
      <c r="K270" s="29">
        <v>0</v>
      </c>
      <c r="L270" s="29"/>
      <c r="M270" s="29">
        <v>0</v>
      </c>
      <c r="N270" s="29">
        <v>0</v>
      </c>
      <c r="O270" s="29">
        <v>0</v>
      </c>
      <c r="P270" s="11">
        <v>0</v>
      </c>
      <c r="Q270" s="29">
        <v>0</v>
      </c>
      <c r="R270" s="29"/>
      <c r="S270" s="29"/>
      <c r="T270" s="10"/>
      <c r="U270" s="28">
        <f t="shared" si="29"/>
        <v>1</v>
      </c>
      <c r="V270" s="2" t="s">
        <v>626</v>
      </c>
      <c r="W270" s="9">
        <v>727289.57</v>
      </c>
      <c r="X270" s="9">
        <v>0</v>
      </c>
      <c r="Y270" s="9">
        <v>0</v>
      </c>
      <c r="Z270" s="9">
        <v>311326.86</v>
      </c>
      <c r="AA270" s="9">
        <v>0</v>
      </c>
      <c r="AB270" s="9">
        <v>0</v>
      </c>
      <c r="AC270" s="9">
        <v>0</v>
      </c>
      <c r="AD270" s="9">
        <v>280403.58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101352.73999999999</v>
      </c>
      <c r="AK270" s="9">
        <v>2222.2199999999998</v>
      </c>
      <c r="AL270" s="9">
        <v>4206.3900000000003</v>
      </c>
      <c r="AN270" s="28">
        <f t="shared" si="27"/>
        <v>-466698.07999999996</v>
      </c>
      <c r="AO270" s="12">
        <f t="shared" ref="AO270:AQ285" si="36">+R270-AJ270</f>
        <v>-101352.73999999999</v>
      </c>
      <c r="AP270" s="12">
        <f t="shared" si="36"/>
        <v>-2222.2199999999998</v>
      </c>
      <c r="AQ270" s="12">
        <f t="shared" si="36"/>
        <v>-4206.3900000000003</v>
      </c>
      <c r="AR270" s="12">
        <f t="shared" si="28"/>
        <v>-358916.73</v>
      </c>
    </row>
    <row r="271" spans="1:44" ht="15" customHeight="1" x14ac:dyDescent="0.25">
      <c r="A271" s="5">
        <f t="shared" si="35"/>
        <v>252</v>
      </c>
      <c r="B271" s="48">
        <f t="shared" si="35"/>
        <v>79</v>
      </c>
      <c r="C271" s="14" t="s">
        <v>56</v>
      </c>
      <c r="D271" s="3" t="s">
        <v>627</v>
      </c>
      <c r="E271" s="27">
        <v>259531.62</v>
      </c>
      <c r="F271" s="29">
        <v>0</v>
      </c>
      <c r="G271" s="29"/>
      <c r="H271" s="29">
        <v>259531.62</v>
      </c>
      <c r="I271" s="29">
        <v>0</v>
      </c>
      <c r="J271" s="29">
        <v>0</v>
      </c>
      <c r="K271" s="29">
        <v>0</v>
      </c>
      <c r="L271" s="29"/>
      <c r="M271" s="29">
        <v>0</v>
      </c>
      <c r="N271" s="29">
        <v>0</v>
      </c>
      <c r="O271" s="29">
        <v>0</v>
      </c>
      <c r="P271" s="11">
        <v>0</v>
      </c>
      <c r="Q271" s="29">
        <v>0</v>
      </c>
      <c r="R271" s="29"/>
      <c r="S271" s="29"/>
      <c r="T271" s="10"/>
      <c r="U271" s="28">
        <f t="shared" si="29"/>
        <v>1</v>
      </c>
      <c r="V271" s="2" t="s">
        <v>627</v>
      </c>
      <c r="W271" s="9">
        <v>723722.47000000009</v>
      </c>
      <c r="X271" s="9">
        <v>0</v>
      </c>
      <c r="Y271" s="9">
        <v>0</v>
      </c>
      <c r="Z271" s="9">
        <v>309457.2</v>
      </c>
      <c r="AA271" s="9">
        <v>0</v>
      </c>
      <c r="AB271" s="9">
        <v>0</v>
      </c>
      <c r="AC271" s="9">
        <v>0</v>
      </c>
      <c r="AD271" s="9">
        <v>278719.63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101352.73999999999</v>
      </c>
      <c r="AK271" s="9">
        <v>2222.2199999999998</v>
      </c>
      <c r="AL271" s="9">
        <v>4192.8999999999996</v>
      </c>
      <c r="AN271" s="28">
        <f t="shared" si="27"/>
        <v>-464190.85000000009</v>
      </c>
      <c r="AO271" s="12">
        <f t="shared" si="36"/>
        <v>-101352.73999999999</v>
      </c>
      <c r="AP271" s="12">
        <f t="shared" si="36"/>
        <v>-2222.2199999999998</v>
      </c>
      <c r="AQ271" s="12">
        <f t="shared" si="36"/>
        <v>-4192.8999999999996</v>
      </c>
      <c r="AR271" s="12">
        <f t="shared" si="28"/>
        <v>-356422.99000000011</v>
      </c>
    </row>
    <row r="272" spans="1:44" ht="15" customHeight="1" x14ac:dyDescent="0.25">
      <c r="A272" s="5">
        <f t="shared" si="35"/>
        <v>253</v>
      </c>
      <c r="B272" s="48">
        <f t="shared" si="35"/>
        <v>80</v>
      </c>
      <c r="C272" s="14" t="s">
        <v>640</v>
      </c>
      <c r="D272" s="3" t="s">
        <v>642</v>
      </c>
      <c r="E272" s="27">
        <v>930558.03</v>
      </c>
      <c r="F272" s="29"/>
      <c r="G272" s="29"/>
      <c r="H272" s="29"/>
      <c r="I272" s="29">
        <v>0</v>
      </c>
      <c r="J272" s="29">
        <v>0</v>
      </c>
      <c r="K272" s="29">
        <v>0</v>
      </c>
      <c r="L272" s="29"/>
      <c r="M272" s="29">
        <v>0</v>
      </c>
      <c r="N272" s="29"/>
      <c r="O272" s="29">
        <v>0</v>
      </c>
      <c r="P272" s="29"/>
      <c r="Q272" s="29">
        <v>930558.03</v>
      </c>
      <c r="R272" s="29"/>
      <c r="S272" s="29"/>
      <c r="T272" s="10"/>
      <c r="U272" s="28">
        <f t="shared" si="29"/>
        <v>1</v>
      </c>
      <c r="V272" s="2" t="s">
        <v>642</v>
      </c>
      <c r="W272" s="9">
        <v>8184346.4200000009</v>
      </c>
      <c r="X272" s="9">
        <v>1465772.01</v>
      </c>
      <c r="Y272" s="9">
        <v>1024287.32</v>
      </c>
      <c r="Z272" s="9">
        <v>418521.57</v>
      </c>
      <c r="AA272" s="9">
        <v>0</v>
      </c>
      <c r="AB272" s="9">
        <v>0</v>
      </c>
      <c r="AC272" s="9">
        <v>0</v>
      </c>
      <c r="AD272" s="9">
        <v>120947.38</v>
      </c>
      <c r="AE272" s="9">
        <v>0</v>
      </c>
      <c r="AF272" s="9">
        <v>1703208.59</v>
      </c>
      <c r="AG272" s="9">
        <v>0</v>
      </c>
      <c r="AH272" s="9">
        <v>1085481.17</v>
      </c>
      <c r="AI272" s="9">
        <v>1120255.1000000001</v>
      </c>
      <c r="AJ272" s="9">
        <v>1074271.78</v>
      </c>
      <c r="AK272" s="9">
        <v>33333.33</v>
      </c>
      <c r="AL272" s="9">
        <v>141601.5</v>
      </c>
      <c r="AN272" s="28">
        <f t="shared" si="27"/>
        <v>-7253788.3900000006</v>
      </c>
      <c r="AO272" s="12">
        <f t="shared" si="36"/>
        <v>-1074271.78</v>
      </c>
      <c r="AP272" s="12">
        <f t="shared" si="36"/>
        <v>-33333.33</v>
      </c>
      <c r="AQ272" s="12">
        <f t="shared" si="36"/>
        <v>-141601.5</v>
      </c>
      <c r="AR272" s="12">
        <f t="shared" si="28"/>
        <v>-6004581.7800000003</v>
      </c>
    </row>
    <row r="273" spans="1:50" ht="15" customHeight="1" x14ac:dyDescent="0.25">
      <c r="A273" s="5">
        <f t="shared" si="35"/>
        <v>254</v>
      </c>
      <c r="B273" s="48">
        <f t="shared" si="35"/>
        <v>81</v>
      </c>
      <c r="C273" s="14" t="s">
        <v>59</v>
      </c>
      <c r="D273" s="3" t="s">
        <v>643</v>
      </c>
      <c r="E273" s="27">
        <v>8211817.7700000005</v>
      </c>
      <c r="F273" s="29"/>
      <c r="G273" s="29">
        <v>2023787.75</v>
      </c>
      <c r="H273" s="29"/>
      <c r="I273" s="29">
        <v>1219899.1100000001</v>
      </c>
      <c r="J273" s="29">
        <v>0</v>
      </c>
      <c r="K273" s="29">
        <v>0</v>
      </c>
      <c r="L273" s="29"/>
      <c r="M273" s="29">
        <v>0</v>
      </c>
      <c r="N273" s="29">
        <v>2866418.41</v>
      </c>
      <c r="O273" s="29">
        <v>0</v>
      </c>
      <c r="P273" s="29"/>
      <c r="Q273" s="29">
        <v>2101712.5</v>
      </c>
      <c r="R273" s="29"/>
      <c r="S273" s="29"/>
      <c r="T273" s="10"/>
      <c r="U273" s="28">
        <f t="shared" si="29"/>
        <v>4</v>
      </c>
      <c r="V273" s="2" t="s">
        <v>643</v>
      </c>
      <c r="W273" s="9">
        <v>17578476.59</v>
      </c>
      <c r="X273" s="9">
        <v>3782188.49</v>
      </c>
      <c r="Y273" s="9">
        <v>2097856.69</v>
      </c>
      <c r="Z273" s="9">
        <v>884012.72</v>
      </c>
      <c r="AA273" s="9">
        <v>1311681.0900000001</v>
      </c>
      <c r="AB273" s="9">
        <v>0</v>
      </c>
      <c r="AC273" s="9">
        <v>0</v>
      </c>
      <c r="AD273" s="9">
        <v>207529.13</v>
      </c>
      <c r="AE273" s="9">
        <v>0</v>
      </c>
      <c r="AF273" s="9">
        <v>3518657.63</v>
      </c>
      <c r="AG273" s="9">
        <v>0</v>
      </c>
      <c r="AH273" s="9">
        <v>2253869.7000000002</v>
      </c>
      <c r="AI273" s="9">
        <v>2431029.27</v>
      </c>
      <c r="AJ273" s="9">
        <v>725186.07</v>
      </c>
      <c r="AK273" s="9">
        <v>14285.71</v>
      </c>
      <c r="AL273" s="9">
        <v>336465.79999999993</v>
      </c>
      <c r="AN273" s="28">
        <f t="shared" si="27"/>
        <v>-9366658.8200000003</v>
      </c>
      <c r="AO273" s="12">
        <f t="shared" si="36"/>
        <v>-725186.07</v>
      </c>
      <c r="AP273" s="12">
        <f t="shared" si="36"/>
        <v>-14285.71</v>
      </c>
      <c r="AQ273" s="12">
        <f t="shared" si="36"/>
        <v>-336465.79999999993</v>
      </c>
      <c r="AR273" s="12">
        <f t="shared" si="28"/>
        <v>-8290721.2399999993</v>
      </c>
    </row>
    <row r="274" spans="1:50" ht="15" customHeight="1" x14ac:dyDescent="0.25">
      <c r="A274" s="5">
        <f t="shared" ref="A274:B285" si="37">+A273+1</f>
        <v>255</v>
      </c>
      <c r="B274" s="48">
        <f t="shared" si="37"/>
        <v>82</v>
      </c>
      <c r="C274" s="14" t="s">
        <v>59</v>
      </c>
      <c r="D274" s="3" t="s">
        <v>648</v>
      </c>
      <c r="E274" s="27">
        <v>2666487.9300000002</v>
      </c>
      <c r="F274" s="29">
        <v>2666487.9300000002</v>
      </c>
      <c r="G274" s="29"/>
      <c r="H274" s="29"/>
      <c r="I274" s="29">
        <v>0</v>
      </c>
      <c r="J274" s="29">
        <v>0</v>
      </c>
      <c r="K274" s="29">
        <v>0</v>
      </c>
      <c r="L274" s="29"/>
      <c r="M274" s="29">
        <v>0</v>
      </c>
      <c r="N274" s="29">
        <v>0</v>
      </c>
      <c r="O274" s="29">
        <v>0</v>
      </c>
      <c r="P274" s="11">
        <v>0</v>
      </c>
      <c r="Q274" s="29">
        <v>0</v>
      </c>
      <c r="R274" s="29"/>
      <c r="S274" s="29"/>
      <c r="T274" s="10"/>
      <c r="U274" s="28">
        <f t="shared" si="29"/>
        <v>1</v>
      </c>
      <c r="V274" s="2" t="s">
        <v>648</v>
      </c>
      <c r="W274" s="9">
        <v>7168155.21</v>
      </c>
      <c r="X274" s="9">
        <v>3466032.98</v>
      </c>
      <c r="Y274" s="9">
        <v>2049783.16</v>
      </c>
      <c r="Z274" s="9">
        <v>661303.68000000005</v>
      </c>
      <c r="AA274" s="9">
        <v>0</v>
      </c>
      <c r="AB274" s="9">
        <v>0</v>
      </c>
      <c r="AC274" s="9">
        <v>0</v>
      </c>
      <c r="AD274" s="9">
        <v>207481.53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623255.88</v>
      </c>
      <c r="AK274" s="9">
        <v>10000</v>
      </c>
      <c r="AL274" s="9">
        <v>130297.98000000001</v>
      </c>
      <c r="AN274" s="28">
        <f t="shared" si="27"/>
        <v>-4501667.2799999993</v>
      </c>
      <c r="AO274" s="12">
        <f t="shared" si="36"/>
        <v>-623255.88</v>
      </c>
      <c r="AP274" s="12">
        <f t="shared" si="36"/>
        <v>-10000</v>
      </c>
      <c r="AQ274" s="12">
        <f t="shared" si="36"/>
        <v>-130297.98000000001</v>
      </c>
      <c r="AR274" s="12">
        <f t="shared" si="28"/>
        <v>-3738113.4199999995</v>
      </c>
    </row>
    <row r="275" spans="1:50" ht="15" customHeight="1" x14ac:dyDescent="0.25">
      <c r="A275" s="5">
        <f t="shared" si="37"/>
        <v>256</v>
      </c>
      <c r="B275" s="48">
        <f t="shared" si="37"/>
        <v>83</v>
      </c>
      <c r="C275" s="14" t="s">
        <v>59</v>
      </c>
      <c r="D275" s="3" t="s">
        <v>649</v>
      </c>
      <c r="E275" s="27">
        <v>3109906.96</v>
      </c>
      <c r="F275" s="29">
        <v>1283098.81</v>
      </c>
      <c r="G275" s="29"/>
      <c r="H275" s="29"/>
      <c r="I275" s="29">
        <v>491899.2</v>
      </c>
      <c r="J275" s="29">
        <v>0</v>
      </c>
      <c r="K275" s="29">
        <v>0</v>
      </c>
      <c r="L275" s="29"/>
      <c r="M275" s="29">
        <v>0</v>
      </c>
      <c r="N275" s="29">
        <v>1334908.95</v>
      </c>
      <c r="O275" s="29">
        <v>0</v>
      </c>
      <c r="P275" s="11">
        <v>0</v>
      </c>
      <c r="Q275" s="29">
        <v>0</v>
      </c>
      <c r="R275" s="29"/>
      <c r="S275" s="29"/>
      <c r="T275" s="10"/>
      <c r="U275" s="28">
        <f t="shared" si="29"/>
        <v>3</v>
      </c>
      <c r="V275" s="2" t="s">
        <v>649</v>
      </c>
      <c r="W275" s="9">
        <v>8113532.5800000001</v>
      </c>
      <c r="X275" s="9">
        <v>1798425.46</v>
      </c>
      <c r="Y275" s="9">
        <v>913384.72</v>
      </c>
      <c r="Z275" s="9">
        <v>351492.95</v>
      </c>
      <c r="AA275" s="9">
        <v>567063.64</v>
      </c>
      <c r="AB275" s="9">
        <v>0</v>
      </c>
      <c r="AC275" s="9">
        <v>0</v>
      </c>
      <c r="AD275" s="9">
        <v>284939.81</v>
      </c>
      <c r="AE275" s="9">
        <v>0</v>
      </c>
      <c r="AF275" s="9">
        <v>3615357.33</v>
      </c>
      <c r="AG275" s="9">
        <v>0</v>
      </c>
      <c r="AH275" s="9">
        <v>0</v>
      </c>
      <c r="AI275" s="9">
        <v>0</v>
      </c>
      <c r="AJ275" s="9">
        <v>399181.67</v>
      </c>
      <c r="AK275" s="9">
        <v>8333.33</v>
      </c>
      <c r="AL275" s="9">
        <v>153687</v>
      </c>
      <c r="AN275" s="28">
        <f t="shared" ref="AN275:AN288" si="38">+E275-W275</f>
        <v>-5003625.62</v>
      </c>
      <c r="AO275" s="12">
        <f t="shared" si="36"/>
        <v>-399181.67</v>
      </c>
      <c r="AP275" s="12">
        <f t="shared" si="36"/>
        <v>-8333.33</v>
      </c>
      <c r="AQ275" s="12">
        <f t="shared" si="36"/>
        <v>-153687</v>
      </c>
      <c r="AR275" s="12">
        <f t="shared" ref="AR275:AR288" si="39">+AN275-AO275-AP275-AQ275</f>
        <v>-4442423.62</v>
      </c>
    </row>
    <row r="276" spans="1:50" ht="15" customHeight="1" x14ac:dyDescent="0.25">
      <c r="A276" s="5">
        <f t="shared" si="37"/>
        <v>257</v>
      </c>
      <c r="B276" s="48">
        <f t="shared" si="37"/>
        <v>84</v>
      </c>
      <c r="C276" s="14" t="s">
        <v>59</v>
      </c>
      <c r="D276" s="3" t="s">
        <v>652</v>
      </c>
      <c r="E276" s="27">
        <v>2656237.7200000002</v>
      </c>
      <c r="F276" s="29"/>
      <c r="G276" s="29"/>
      <c r="H276" s="29"/>
      <c r="I276" s="29"/>
      <c r="J276" s="29">
        <v>0</v>
      </c>
      <c r="K276" s="29">
        <v>0</v>
      </c>
      <c r="L276" s="29"/>
      <c r="M276" s="29">
        <v>0</v>
      </c>
      <c r="N276" s="29">
        <v>2656237.7200000002</v>
      </c>
      <c r="O276" s="29">
        <v>0</v>
      </c>
      <c r="P276" s="11"/>
      <c r="Q276" s="29"/>
      <c r="R276" s="29"/>
      <c r="S276" s="29"/>
      <c r="T276" s="10"/>
      <c r="U276" s="28">
        <f t="shared" si="29"/>
        <v>1</v>
      </c>
      <c r="V276" s="2" t="s">
        <v>652</v>
      </c>
      <c r="W276" s="9">
        <v>36147480.330000006</v>
      </c>
      <c r="X276" s="9">
        <v>10444357.390000001</v>
      </c>
      <c r="Y276" s="9">
        <v>6176706.3200000003</v>
      </c>
      <c r="Z276" s="9">
        <v>1992736.97</v>
      </c>
      <c r="AA276" s="9">
        <v>2658035.96</v>
      </c>
      <c r="AB276" s="9">
        <v>0</v>
      </c>
      <c r="AC276" s="9">
        <v>0</v>
      </c>
      <c r="AD276" s="9">
        <v>625213.69999999995</v>
      </c>
      <c r="AE276" s="9">
        <v>0</v>
      </c>
      <c r="AF276" s="9">
        <v>4567091.22</v>
      </c>
      <c r="AG276" s="9">
        <v>0</v>
      </c>
      <c r="AH276" s="9">
        <v>0</v>
      </c>
      <c r="AI276" s="9">
        <v>7344446.8099999996</v>
      </c>
      <c r="AJ276" s="9">
        <v>1590496.77</v>
      </c>
      <c r="AK276" s="9">
        <v>58423.99</v>
      </c>
      <c r="AL276" s="9">
        <v>689971.20000000007</v>
      </c>
      <c r="AN276" s="28">
        <f t="shared" si="38"/>
        <v>-33491242.610000007</v>
      </c>
      <c r="AO276" s="12">
        <f t="shared" si="36"/>
        <v>-1590496.77</v>
      </c>
      <c r="AP276" s="12">
        <f t="shared" si="36"/>
        <v>-58423.99</v>
      </c>
      <c r="AQ276" s="12">
        <f t="shared" si="36"/>
        <v>-689971.20000000007</v>
      </c>
      <c r="AR276" s="12">
        <f t="shared" si="39"/>
        <v>-31152350.65000001</v>
      </c>
    </row>
    <row r="277" spans="1:50" ht="15" customHeight="1" x14ac:dyDescent="0.25">
      <c r="A277" s="5">
        <f t="shared" si="37"/>
        <v>258</v>
      </c>
      <c r="B277" s="48">
        <f t="shared" si="37"/>
        <v>85</v>
      </c>
      <c r="C277" s="14" t="s">
        <v>59</v>
      </c>
      <c r="D277" s="3" t="s">
        <v>656</v>
      </c>
      <c r="E277" s="27">
        <v>901358.9</v>
      </c>
      <c r="F277" s="29"/>
      <c r="G277" s="29"/>
      <c r="H277" s="29"/>
      <c r="I277" s="29"/>
      <c r="J277" s="29">
        <v>0</v>
      </c>
      <c r="K277" s="29">
        <v>0</v>
      </c>
      <c r="L277" s="29"/>
      <c r="M277" s="29">
        <v>0</v>
      </c>
      <c r="N277" s="29">
        <v>901358.9</v>
      </c>
      <c r="O277" s="29">
        <v>0</v>
      </c>
      <c r="P277" s="29"/>
      <c r="Q277" s="29"/>
      <c r="R277" s="29"/>
      <c r="S277" s="29"/>
      <c r="T277" s="10"/>
      <c r="U277" s="28">
        <f t="shared" ref="U277:U339" si="40">COUNTIF(F277:Q277,"&gt;0")</f>
        <v>1</v>
      </c>
      <c r="V277" s="2" t="s">
        <v>656</v>
      </c>
      <c r="W277" s="9">
        <v>25513287.91</v>
      </c>
      <c r="X277" s="9">
        <v>3683606.09</v>
      </c>
      <c r="Y277" s="9">
        <v>2178454.1</v>
      </c>
      <c r="Z277" s="9">
        <v>702815.67</v>
      </c>
      <c r="AA277" s="9">
        <v>937459.06</v>
      </c>
      <c r="AB277" s="9">
        <v>0</v>
      </c>
      <c r="AC277" s="9">
        <v>0</v>
      </c>
      <c r="AD277" s="9">
        <v>220505.76</v>
      </c>
      <c r="AE277" s="9">
        <v>0</v>
      </c>
      <c r="AF277" s="9">
        <v>1610761.14</v>
      </c>
      <c r="AG277" s="9">
        <v>0</v>
      </c>
      <c r="AH277" s="9">
        <v>11369276.140000001</v>
      </c>
      <c r="AI277" s="9">
        <v>2590302.87</v>
      </c>
      <c r="AJ277" s="1">
        <v>1695922.67</v>
      </c>
      <c r="AK277" s="1">
        <v>48813.37</v>
      </c>
      <c r="AL277" s="1">
        <v>475371.04</v>
      </c>
      <c r="AN277" s="28">
        <f t="shared" si="38"/>
        <v>-24611929.010000002</v>
      </c>
      <c r="AO277" s="12">
        <f t="shared" si="36"/>
        <v>-1695922.67</v>
      </c>
      <c r="AP277" s="12">
        <f t="shared" si="36"/>
        <v>-48813.37</v>
      </c>
      <c r="AQ277" s="12">
        <f t="shared" si="36"/>
        <v>-475371.04</v>
      </c>
      <c r="AR277" s="12">
        <f t="shared" si="39"/>
        <v>-22391821.930000003</v>
      </c>
    </row>
    <row r="278" spans="1:50" ht="15" customHeight="1" x14ac:dyDescent="0.25">
      <c r="A278" s="5">
        <f t="shared" si="37"/>
        <v>259</v>
      </c>
      <c r="B278" s="48">
        <f t="shared" si="37"/>
        <v>86</v>
      </c>
      <c r="C278" s="14" t="s">
        <v>269</v>
      </c>
      <c r="D278" s="3" t="s">
        <v>657</v>
      </c>
      <c r="E278" s="27">
        <v>5276079.82</v>
      </c>
      <c r="F278" s="29"/>
      <c r="G278" s="29"/>
      <c r="H278" s="29">
        <v>0</v>
      </c>
      <c r="I278" s="29">
        <v>0</v>
      </c>
      <c r="J278" s="29">
        <v>0</v>
      </c>
      <c r="K278" s="29">
        <v>0</v>
      </c>
      <c r="L278" s="29"/>
      <c r="M278" s="29">
        <v>0</v>
      </c>
      <c r="N278" s="29">
        <v>5276079.82</v>
      </c>
      <c r="O278" s="29">
        <v>0</v>
      </c>
      <c r="P278" s="11"/>
      <c r="Q278" s="29"/>
      <c r="R278" s="29"/>
      <c r="S278" s="29"/>
      <c r="T278" s="10"/>
      <c r="U278" s="28">
        <f t="shared" si="40"/>
        <v>1</v>
      </c>
      <c r="V278" s="2" t="s">
        <v>657</v>
      </c>
      <c r="W278" s="9">
        <v>11557574.449999999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11190428.52</v>
      </c>
      <c r="AG278" s="9">
        <v>0</v>
      </c>
      <c r="AH278" s="9">
        <v>0</v>
      </c>
      <c r="AI278" s="9">
        <v>0</v>
      </c>
      <c r="AJ278" s="9">
        <v>108769.83</v>
      </c>
      <c r="AK278" s="9">
        <v>20000</v>
      </c>
      <c r="AL278" s="9">
        <v>228376.1</v>
      </c>
      <c r="AN278" s="28">
        <f t="shared" si="38"/>
        <v>-6281494.629999999</v>
      </c>
      <c r="AO278" s="12">
        <f t="shared" si="36"/>
        <v>-108769.83</v>
      </c>
      <c r="AP278" s="12">
        <f t="shared" si="36"/>
        <v>-20000</v>
      </c>
      <c r="AQ278" s="12">
        <f t="shared" si="36"/>
        <v>-228376.1</v>
      </c>
      <c r="AR278" s="12">
        <f t="shared" si="39"/>
        <v>-5924348.6999999993</v>
      </c>
    </row>
    <row r="279" spans="1:50" ht="15" customHeight="1" x14ac:dyDescent="0.25">
      <c r="A279" s="5">
        <f t="shared" si="37"/>
        <v>260</v>
      </c>
      <c r="B279" s="48">
        <f t="shared" si="37"/>
        <v>87</v>
      </c>
      <c r="C279" s="14" t="s">
        <v>277</v>
      </c>
      <c r="D279" s="3" t="s">
        <v>664</v>
      </c>
      <c r="E279" s="27">
        <v>1822567.78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/>
      <c r="M279" s="29">
        <v>0</v>
      </c>
      <c r="N279" s="29">
        <v>1822567.78</v>
      </c>
      <c r="O279" s="29">
        <v>0</v>
      </c>
      <c r="P279" s="11">
        <v>0</v>
      </c>
      <c r="Q279" s="29">
        <v>0</v>
      </c>
      <c r="R279" s="29"/>
      <c r="S279" s="29"/>
      <c r="T279" s="10"/>
      <c r="U279" s="28">
        <f t="shared" si="40"/>
        <v>1</v>
      </c>
      <c r="V279" s="2" t="s">
        <v>1362</v>
      </c>
      <c r="W279" s="9">
        <v>3421738.9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3211959.61</v>
      </c>
      <c r="AG279" s="9">
        <v>0</v>
      </c>
      <c r="AH279" s="9">
        <v>0</v>
      </c>
      <c r="AI279" s="9">
        <v>0</v>
      </c>
      <c r="AJ279" s="9">
        <v>114229.09</v>
      </c>
      <c r="AK279" s="9">
        <v>10000</v>
      </c>
      <c r="AL279" s="9">
        <v>65550.2</v>
      </c>
      <c r="AN279" s="28">
        <f t="shared" si="38"/>
        <v>-1599171.1199999999</v>
      </c>
      <c r="AO279" s="12">
        <f t="shared" si="36"/>
        <v>-114229.09</v>
      </c>
      <c r="AP279" s="12">
        <f t="shared" si="36"/>
        <v>-10000</v>
      </c>
      <c r="AQ279" s="12">
        <f t="shared" si="36"/>
        <v>-65550.2</v>
      </c>
      <c r="AR279" s="12">
        <f t="shared" si="39"/>
        <v>-1409391.8299999998</v>
      </c>
    </row>
    <row r="280" spans="1:50" ht="15" customHeight="1" x14ac:dyDescent="0.25">
      <c r="A280" s="5">
        <f t="shared" si="37"/>
        <v>261</v>
      </c>
      <c r="B280" s="48">
        <f t="shared" si="37"/>
        <v>88</v>
      </c>
      <c r="C280" s="14" t="s">
        <v>297</v>
      </c>
      <c r="D280" s="3" t="s">
        <v>670</v>
      </c>
      <c r="E280" s="27">
        <v>1889186.0899999999</v>
      </c>
      <c r="F280" s="29"/>
      <c r="G280" s="29"/>
      <c r="H280" s="29">
        <v>145265.89000000001</v>
      </c>
      <c r="I280" s="29">
        <v>0</v>
      </c>
      <c r="J280" s="29">
        <v>0</v>
      </c>
      <c r="K280" s="29">
        <v>0</v>
      </c>
      <c r="L280" s="29"/>
      <c r="M280" s="29">
        <v>0</v>
      </c>
      <c r="N280" s="29">
        <v>1743920.2</v>
      </c>
      <c r="O280" s="29">
        <v>0</v>
      </c>
      <c r="P280" s="29"/>
      <c r="Q280" s="29"/>
      <c r="R280" s="29"/>
      <c r="S280" s="29"/>
      <c r="T280" s="10"/>
      <c r="U280" s="28">
        <f t="shared" si="40"/>
        <v>2</v>
      </c>
      <c r="V280" s="2" t="s">
        <v>670</v>
      </c>
      <c r="W280" s="9">
        <v>8645585.6899999995</v>
      </c>
      <c r="X280" s="9">
        <v>1252318.79</v>
      </c>
      <c r="Y280" s="9">
        <v>636604.75</v>
      </c>
      <c r="Z280" s="9">
        <v>244984.33</v>
      </c>
      <c r="AA280" s="9">
        <v>0</v>
      </c>
      <c r="AB280" s="9">
        <v>0</v>
      </c>
      <c r="AC280" s="9">
        <v>0</v>
      </c>
      <c r="AD280" s="9">
        <v>214766.61</v>
      </c>
      <c r="AE280" s="9">
        <v>0</v>
      </c>
      <c r="AF280" s="9">
        <v>2467857.2000000002</v>
      </c>
      <c r="AG280" s="9">
        <v>0</v>
      </c>
      <c r="AH280" s="9">
        <v>3008287.21</v>
      </c>
      <c r="AI280" s="9">
        <v>0</v>
      </c>
      <c r="AJ280" s="9">
        <v>631076.6</v>
      </c>
      <c r="AK280" s="9">
        <v>10000</v>
      </c>
      <c r="AL280" s="9">
        <v>159690.20000000001</v>
      </c>
      <c r="AN280" s="28">
        <f t="shared" si="38"/>
        <v>-6756399.5999999996</v>
      </c>
      <c r="AO280" s="12">
        <f t="shared" si="36"/>
        <v>-631076.6</v>
      </c>
      <c r="AP280" s="12">
        <f t="shared" si="36"/>
        <v>-10000</v>
      </c>
      <c r="AQ280" s="12">
        <f t="shared" si="36"/>
        <v>-159690.20000000001</v>
      </c>
      <c r="AR280" s="12">
        <f t="shared" si="39"/>
        <v>-5955632.7999999998</v>
      </c>
    </row>
    <row r="281" spans="1:50" ht="15" customHeight="1" x14ac:dyDescent="0.25">
      <c r="A281" s="5">
        <f t="shared" si="37"/>
        <v>262</v>
      </c>
      <c r="B281" s="48">
        <f t="shared" si="37"/>
        <v>89</v>
      </c>
      <c r="C281" s="14" t="s">
        <v>297</v>
      </c>
      <c r="D281" s="3" t="s">
        <v>671</v>
      </c>
      <c r="E281" s="27">
        <v>1286222.04</v>
      </c>
      <c r="F281" s="29"/>
      <c r="G281" s="29">
        <v>393897.95</v>
      </c>
      <c r="H281" s="29">
        <v>261814.01</v>
      </c>
      <c r="I281" s="29">
        <v>630510.07999999996</v>
      </c>
      <c r="J281" s="29">
        <v>0</v>
      </c>
      <c r="K281" s="29">
        <v>0</v>
      </c>
      <c r="L281" s="29"/>
      <c r="M281" s="29">
        <v>0</v>
      </c>
      <c r="N281" s="29">
        <v>0</v>
      </c>
      <c r="O281" s="29">
        <v>0</v>
      </c>
      <c r="P281" s="11">
        <v>0</v>
      </c>
      <c r="Q281" s="29">
        <v>0</v>
      </c>
      <c r="R281" s="29"/>
      <c r="S281" s="29"/>
      <c r="T281" s="10"/>
      <c r="U281" s="28">
        <f t="shared" si="40"/>
        <v>3</v>
      </c>
      <c r="V281" s="2" t="s">
        <v>671</v>
      </c>
      <c r="W281" s="9">
        <v>5322893.3500000006</v>
      </c>
      <c r="X281" s="9">
        <v>2199732.36</v>
      </c>
      <c r="Y281" s="9">
        <v>1118213.76</v>
      </c>
      <c r="Z281" s="9">
        <v>430321.71</v>
      </c>
      <c r="AA281" s="9">
        <v>693884.35</v>
      </c>
      <c r="AB281" s="9">
        <v>0</v>
      </c>
      <c r="AC281" s="9">
        <v>0</v>
      </c>
      <c r="AD281" s="9">
        <v>377243.48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422216.82</v>
      </c>
      <c r="AK281" s="9">
        <v>10000</v>
      </c>
      <c r="AL281" s="9">
        <v>51280.87</v>
      </c>
      <c r="AN281" s="28">
        <f t="shared" si="38"/>
        <v>-4036671.3100000005</v>
      </c>
      <c r="AO281" s="12">
        <f t="shared" si="36"/>
        <v>-422216.82</v>
      </c>
      <c r="AP281" s="12">
        <f t="shared" si="36"/>
        <v>-10000</v>
      </c>
      <c r="AQ281" s="12">
        <f t="shared" si="36"/>
        <v>-51280.87</v>
      </c>
      <c r="AR281" s="12">
        <f t="shared" si="39"/>
        <v>-3553173.6200000006</v>
      </c>
    </row>
    <row r="282" spans="1:50" ht="15" customHeight="1" x14ac:dyDescent="0.25">
      <c r="A282" s="5">
        <f t="shared" si="37"/>
        <v>263</v>
      </c>
      <c r="B282" s="48">
        <f t="shared" si="37"/>
        <v>90</v>
      </c>
      <c r="C282" s="14" t="s">
        <v>297</v>
      </c>
      <c r="D282" s="3" t="s">
        <v>672</v>
      </c>
      <c r="E282" s="27">
        <v>2669638.98</v>
      </c>
      <c r="F282" s="29">
        <v>1601273.37</v>
      </c>
      <c r="G282" s="29">
        <v>396596.41</v>
      </c>
      <c r="H282" s="29">
        <v>113313.85</v>
      </c>
      <c r="I282" s="29">
        <v>558455.35</v>
      </c>
      <c r="J282" s="29">
        <v>0</v>
      </c>
      <c r="K282" s="29">
        <v>0</v>
      </c>
      <c r="L282" s="29"/>
      <c r="M282" s="29">
        <v>0</v>
      </c>
      <c r="N282" s="29">
        <v>0</v>
      </c>
      <c r="O282" s="29">
        <v>0</v>
      </c>
      <c r="P282" s="11">
        <v>0</v>
      </c>
      <c r="Q282" s="29">
        <v>0</v>
      </c>
      <c r="R282" s="29"/>
      <c r="S282" s="29"/>
      <c r="T282" s="10"/>
      <c r="U282" s="28">
        <f t="shared" si="40"/>
        <v>4</v>
      </c>
      <c r="V282" s="2" t="s">
        <v>672</v>
      </c>
      <c r="W282" s="9">
        <v>5561884.7100000009</v>
      </c>
      <c r="X282" s="9">
        <v>2301104.16</v>
      </c>
      <c r="Y282" s="9">
        <v>1169745.17</v>
      </c>
      <c r="Z282" s="9">
        <v>450152.53</v>
      </c>
      <c r="AA282" s="9">
        <v>725861.09</v>
      </c>
      <c r="AB282" s="9">
        <v>0</v>
      </c>
      <c r="AC282" s="9">
        <v>0</v>
      </c>
      <c r="AD282" s="9">
        <v>394628.24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454690.61</v>
      </c>
      <c r="AK282" s="9">
        <v>13333.33</v>
      </c>
      <c r="AL282" s="9">
        <v>35702.910000000003</v>
      </c>
      <c r="AN282" s="28">
        <f t="shared" si="38"/>
        <v>-2892245.7300000009</v>
      </c>
      <c r="AO282" s="12">
        <f t="shared" si="36"/>
        <v>-454690.61</v>
      </c>
      <c r="AP282" s="12">
        <f t="shared" si="36"/>
        <v>-13333.33</v>
      </c>
      <c r="AQ282" s="12">
        <f t="shared" si="36"/>
        <v>-35702.910000000003</v>
      </c>
      <c r="AR282" s="12">
        <f t="shared" si="39"/>
        <v>-2388518.8800000008</v>
      </c>
    </row>
    <row r="283" spans="1:50" ht="15" customHeight="1" x14ac:dyDescent="0.25">
      <c r="A283" s="5">
        <f t="shared" si="37"/>
        <v>264</v>
      </c>
      <c r="B283" s="48">
        <f t="shared" si="37"/>
        <v>91</v>
      </c>
      <c r="C283" s="14" t="s">
        <v>678</v>
      </c>
      <c r="D283" s="3" t="s">
        <v>685</v>
      </c>
      <c r="E283" s="27">
        <v>2363636.5500000003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/>
      <c r="M283" s="29">
        <v>0</v>
      </c>
      <c r="N283" s="29">
        <v>2363636.5500000003</v>
      </c>
      <c r="O283" s="29">
        <v>0</v>
      </c>
      <c r="P283" s="11">
        <v>0</v>
      </c>
      <c r="Q283" s="29">
        <v>0</v>
      </c>
      <c r="R283" s="29"/>
      <c r="S283" s="29"/>
      <c r="T283" s="10"/>
      <c r="U283" s="28">
        <f t="shared" si="40"/>
        <v>1</v>
      </c>
      <c r="V283" s="2" t="s">
        <v>685</v>
      </c>
      <c r="W283" s="9">
        <v>3110049.8738167165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2911759.33</v>
      </c>
      <c r="AG283" s="9">
        <v>0</v>
      </c>
      <c r="AH283" s="9">
        <v>0</v>
      </c>
      <c r="AI283" s="9">
        <v>0</v>
      </c>
      <c r="AJ283" s="9">
        <v>108866.88381671648</v>
      </c>
      <c r="AK283" s="9">
        <v>10000</v>
      </c>
      <c r="AL283" s="9">
        <v>59423.66</v>
      </c>
      <c r="AN283" s="28">
        <f t="shared" si="38"/>
        <v>-746413.32381671621</v>
      </c>
      <c r="AO283" s="12">
        <f t="shared" si="36"/>
        <v>-108866.88381671648</v>
      </c>
      <c r="AP283" s="12">
        <f t="shared" si="36"/>
        <v>-10000</v>
      </c>
      <c r="AQ283" s="12">
        <f t="shared" si="36"/>
        <v>-59423.66</v>
      </c>
      <c r="AR283" s="12">
        <f t="shared" si="39"/>
        <v>-568122.77999999968</v>
      </c>
    </row>
    <row r="284" spans="1:50" ht="15" customHeight="1" x14ac:dyDescent="0.25">
      <c r="A284" s="5">
        <f t="shared" si="37"/>
        <v>265</v>
      </c>
      <c r="B284" s="48">
        <f t="shared" si="37"/>
        <v>92</v>
      </c>
      <c r="C284" s="14" t="s">
        <v>319</v>
      </c>
      <c r="D284" s="3" t="s">
        <v>321</v>
      </c>
      <c r="E284" s="27">
        <v>978777.55999999994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/>
      <c r="M284" s="29">
        <v>0</v>
      </c>
      <c r="N284" s="29">
        <v>0</v>
      </c>
      <c r="O284" s="29">
        <v>0</v>
      </c>
      <c r="P284" s="11">
        <v>0</v>
      </c>
      <c r="Q284" s="29">
        <v>978777.55999999994</v>
      </c>
      <c r="R284" s="29"/>
      <c r="S284" s="29"/>
      <c r="T284" s="10"/>
      <c r="U284" s="28">
        <f t="shared" si="40"/>
        <v>1</v>
      </c>
      <c r="V284" s="2" t="s">
        <v>321</v>
      </c>
      <c r="W284" s="9">
        <v>1930499.7399999998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1662228.67</v>
      </c>
      <c r="AJ284" s="9">
        <v>218824.40999999997</v>
      </c>
      <c r="AK284" s="9">
        <v>60919.58</v>
      </c>
      <c r="AL284" s="9">
        <v>19446.66</v>
      </c>
      <c r="AN284" s="28">
        <f t="shared" si="38"/>
        <v>-951722.17999999982</v>
      </c>
      <c r="AO284" s="12">
        <f t="shared" si="36"/>
        <v>-218824.40999999997</v>
      </c>
      <c r="AP284" s="12">
        <f t="shared" si="36"/>
        <v>-60919.58</v>
      </c>
      <c r="AQ284" s="12">
        <f t="shared" si="36"/>
        <v>-19446.66</v>
      </c>
      <c r="AR284" s="12">
        <f t="shared" si="39"/>
        <v>-652531.5299999998</v>
      </c>
    </row>
    <row r="285" spans="1:50" ht="15" customHeight="1" x14ac:dyDescent="0.25">
      <c r="A285" s="5">
        <f t="shared" si="37"/>
        <v>266</v>
      </c>
      <c r="B285" s="48">
        <f t="shared" si="37"/>
        <v>93</v>
      </c>
      <c r="C285" s="14" t="s">
        <v>322</v>
      </c>
      <c r="D285" s="3" t="s">
        <v>705</v>
      </c>
      <c r="E285" s="27">
        <v>4469917.24</v>
      </c>
      <c r="F285" s="29">
        <v>2861064.47</v>
      </c>
      <c r="G285" s="29">
        <v>1533644.19</v>
      </c>
      <c r="H285" s="29">
        <v>0</v>
      </c>
      <c r="I285" s="29">
        <v>0</v>
      </c>
      <c r="J285" s="29"/>
      <c r="K285" s="29">
        <v>0</v>
      </c>
      <c r="L285" s="29"/>
      <c r="M285" s="29">
        <v>0</v>
      </c>
      <c r="N285" s="29">
        <v>0</v>
      </c>
      <c r="O285" s="29">
        <v>0</v>
      </c>
      <c r="P285" s="11">
        <v>0</v>
      </c>
      <c r="Q285" s="29">
        <v>0</v>
      </c>
      <c r="R285" s="29"/>
      <c r="S285" s="29"/>
      <c r="T285" s="10">
        <v>75208.58</v>
      </c>
      <c r="U285" s="28">
        <f t="shared" si="40"/>
        <v>2</v>
      </c>
      <c r="V285" s="2" t="s">
        <v>705</v>
      </c>
      <c r="W285" s="9">
        <v>9487598.75</v>
      </c>
      <c r="X285" s="9">
        <v>4439749.57</v>
      </c>
      <c r="Y285" s="9">
        <v>3102563.05</v>
      </c>
      <c r="Z285" s="9">
        <v>0</v>
      </c>
      <c r="AA285" s="9">
        <v>0</v>
      </c>
      <c r="AB285" s="9">
        <v>631355.6</v>
      </c>
      <c r="AC285" s="9">
        <v>0</v>
      </c>
      <c r="AD285" s="9">
        <v>378942.97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730444.48</v>
      </c>
      <c r="AK285" s="9">
        <v>7500</v>
      </c>
      <c r="AL285" s="9">
        <v>174543.08</v>
      </c>
      <c r="AN285" s="28">
        <f t="shared" si="38"/>
        <v>-5017681.51</v>
      </c>
      <c r="AO285" s="12">
        <f t="shared" si="36"/>
        <v>-730444.48</v>
      </c>
      <c r="AP285" s="12">
        <f t="shared" si="36"/>
        <v>-7500</v>
      </c>
      <c r="AQ285" s="12">
        <f t="shared" si="36"/>
        <v>-99334.499999999985</v>
      </c>
      <c r="AR285" s="12">
        <f t="shared" si="39"/>
        <v>-4180402.5299999993</v>
      </c>
    </row>
    <row r="286" spans="1:50" ht="15" customHeight="1" x14ac:dyDescent="0.25">
      <c r="A286" s="64"/>
      <c r="B286" s="66"/>
      <c r="C286" s="81"/>
      <c r="D286" s="73" t="s">
        <v>716</v>
      </c>
      <c r="E286" s="63">
        <f t="shared" ref="E286:U286" si="41">SUM(E287:E325)</f>
        <v>193857488.17699999</v>
      </c>
      <c r="F286" s="63">
        <f t="shared" si="41"/>
        <v>21164737.389999997</v>
      </c>
      <c r="G286" s="63">
        <f t="shared" si="41"/>
        <v>9204479.4800000004</v>
      </c>
      <c r="H286" s="63">
        <f t="shared" si="41"/>
        <v>4986967.68</v>
      </c>
      <c r="I286" s="63">
        <f t="shared" si="41"/>
        <v>5172623.6899999995</v>
      </c>
      <c r="J286" s="63">
        <f t="shared" si="41"/>
        <v>0</v>
      </c>
      <c r="K286" s="63">
        <f t="shared" si="41"/>
        <v>0</v>
      </c>
      <c r="L286" s="63">
        <f t="shared" si="41"/>
        <v>222016.91</v>
      </c>
      <c r="M286" s="63">
        <f t="shared" si="41"/>
        <v>125173177.04700002</v>
      </c>
      <c r="N286" s="63">
        <f t="shared" si="41"/>
        <v>0</v>
      </c>
      <c r="O286" s="63">
        <f t="shared" si="41"/>
        <v>15588435.390000001</v>
      </c>
      <c r="P286" s="63">
        <f t="shared" si="41"/>
        <v>4275587.5</v>
      </c>
      <c r="Q286" s="63">
        <f t="shared" si="41"/>
        <v>0</v>
      </c>
      <c r="R286" s="63">
        <f t="shared" si="41"/>
        <v>5453735.8700000029</v>
      </c>
      <c r="S286" s="63">
        <f t="shared" si="41"/>
        <v>805438.80999999994</v>
      </c>
      <c r="T286" s="149">
        <f t="shared" si="41"/>
        <v>1810288.4100000001</v>
      </c>
      <c r="U286" s="152">
        <f t="shared" si="41"/>
        <v>51</v>
      </c>
      <c r="V286" s="36" t="s">
        <v>716</v>
      </c>
      <c r="AN286" s="28">
        <f t="shared" si="38"/>
        <v>193857488.17699999</v>
      </c>
      <c r="AO286" s="12">
        <f t="shared" ref="AO286:AQ288" si="42">+R286-AJ286</f>
        <v>5453735.8700000029</v>
      </c>
      <c r="AP286" s="12">
        <f t="shared" si="42"/>
        <v>805438.80999999994</v>
      </c>
      <c r="AQ286" s="12">
        <f t="shared" si="42"/>
        <v>1810288.4100000001</v>
      </c>
      <c r="AR286" s="12">
        <f t="shared" si="39"/>
        <v>185788025.08699998</v>
      </c>
    </row>
    <row r="287" spans="1:50" ht="15" customHeight="1" x14ac:dyDescent="0.25">
      <c r="A287" s="5">
        <f>+A285+1</f>
        <v>267</v>
      </c>
      <c r="B287" s="48">
        <v>1</v>
      </c>
      <c r="C287" s="14" t="s">
        <v>75</v>
      </c>
      <c r="D287" s="3" t="s">
        <v>717</v>
      </c>
      <c r="E287" s="27">
        <v>3109557.33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/>
      <c r="M287" s="1">
        <v>3010386.5700000003</v>
      </c>
      <c r="N287" s="1">
        <v>0</v>
      </c>
      <c r="O287" s="1">
        <v>0</v>
      </c>
      <c r="P287" s="1">
        <v>0</v>
      </c>
      <c r="Q287" s="1">
        <v>0</v>
      </c>
      <c r="R287" s="29">
        <v>55593.51</v>
      </c>
      <c r="S287" s="29">
        <v>43577.25</v>
      </c>
      <c r="T287" s="10"/>
      <c r="U287" s="28">
        <f t="shared" si="40"/>
        <v>1</v>
      </c>
      <c r="V287" s="2" t="s">
        <v>717</v>
      </c>
      <c r="W287" s="9">
        <v>3591360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3314156.16</v>
      </c>
      <c r="AF287" s="9">
        <v>0</v>
      </c>
      <c r="AG287" s="9">
        <v>0</v>
      </c>
      <c r="AH287" s="9">
        <v>0</v>
      </c>
      <c r="AI287" s="9">
        <v>0</v>
      </c>
      <c r="AJ287" s="9">
        <v>179568</v>
      </c>
      <c r="AK287" s="9">
        <v>30000</v>
      </c>
      <c r="AL287" s="9">
        <v>67635.839999999997</v>
      </c>
      <c r="AN287" s="28">
        <f t="shared" si="38"/>
        <v>-481802.66999999993</v>
      </c>
      <c r="AO287" s="12">
        <f t="shared" si="42"/>
        <v>-123974.48999999999</v>
      </c>
      <c r="AP287" s="12">
        <f t="shared" si="42"/>
        <v>13577.25</v>
      </c>
      <c r="AQ287" s="12">
        <f t="shared" si="42"/>
        <v>-67635.839999999997</v>
      </c>
      <c r="AR287" s="12">
        <f t="shared" si="39"/>
        <v>-303769.58999999997</v>
      </c>
      <c r="AX287" s="28">
        <f>+E287-U287</f>
        <v>3109556.33</v>
      </c>
    </row>
    <row r="288" spans="1:50" ht="15" customHeight="1" x14ac:dyDescent="0.25">
      <c r="A288" s="5">
        <f>+A287+1</f>
        <v>268</v>
      </c>
      <c r="B288" s="23">
        <f>+B287+1</f>
        <v>2</v>
      </c>
      <c r="C288" s="14" t="s">
        <v>1452</v>
      </c>
      <c r="D288" s="3" t="s">
        <v>724</v>
      </c>
      <c r="E288" s="27">
        <v>6262197.4700000007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/>
      <c r="M288" s="1">
        <v>6189203.0100000007</v>
      </c>
      <c r="N288" s="1">
        <v>0</v>
      </c>
      <c r="O288" s="1">
        <v>0</v>
      </c>
      <c r="P288" s="1">
        <v>0</v>
      </c>
      <c r="Q288" s="1">
        <v>0</v>
      </c>
      <c r="R288" s="29">
        <v>51035.71</v>
      </c>
      <c r="S288" s="29">
        <v>21958.75</v>
      </c>
      <c r="T288" s="10"/>
      <c r="U288" s="28">
        <f t="shared" si="40"/>
        <v>1</v>
      </c>
      <c r="V288" s="2" t="s">
        <v>724</v>
      </c>
      <c r="W288" s="9">
        <v>7182530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6657526.1200000001</v>
      </c>
      <c r="AF288" s="9">
        <v>0</v>
      </c>
      <c r="AG288" s="9">
        <v>0</v>
      </c>
      <c r="AH288" s="9">
        <v>0</v>
      </c>
      <c r="AI288" s="9">
        <v>0</v>
      </c>
      <c r="AJ288" s="9">
        <v>359136</v>
      </c>
      <c r="AK288" s="9">
        <v>30000</v>
      </c>
      <c r="AL288" s="9">
        <v>135867.88</v>
      </c>
      <c r="AN288" s="28">
        <f t="shared" si="38"/>
        <v>-920332.52999999933</v>
      </c>
      <c r="AO288" s="12">
        <f t="shared" si="42"/>
        <v>-308100.28999999998</v>
      </c>
      <c r="AP288" s="12">
        <f t="shared" si="42"/>
        <v>-8041.25</v>
      </c>
      <c r="AQ288" s="12">
        <f t="shared" si="42"/>
        <v>-135867.88</v>
      </c>
      <c r="AR288" s="12">
        <f t="shared" si="39"/>
        <v>-468323.10999999929</v>
      </c>
      <c r="AX288" s="28">
        <f t="shared" ref="AX288:AX305" si="43">+E288-U288</f>
        <v>6262196.4700000007</v>
      </c>
    </row>
    <row r="289" spans="1:50" ht="15" customHeight="1" x14ac:dyDescent="0.25">
      <c r="A289" s="5">
        <f>+A287+1</f>
        <v>268</v>
      </c>
      <c r="B289" s="23">
        <v>1</v>
      </c>
      <c r="C289" s="113" t="s">
        <v>1453</v>
      </c>
      <c r="D289" s="3" t="s">
        <v>358</v>
      </c>
      <c r="E289" s="27">
        <v>5430999.080000001</v>
      </c>
      <c r="F289" s="112"/>
      <c r="G289" s="112"/>
      <c r="H289" s="112"/>
      <c r="I289" s="112"/>
      <c r="J289" s="112"/>
      <c r="K289" s="112"/>
      <c r="L289" s="112"/>
      <c r="M289" s="114">
        <v>3190668.14</v>
      </c>
      <c r="N289" s="112"/>
      <c r="O289" s="170">
        <v>1289653.51</v>
      </c>
      <c r="P289" s="112"/>
      <c r="Q289" s="112"/>
      <c r="R289" s="114">
        <v>817109.53</v>
      </c>
      <c r="S289" s="114">
        <v>39148</v>
      </c>
      <c r="T289" s="155">
        <v>94419.9</v>
      </c>
      <c r="U289" s="28">
        <f t="shared" si="40"/>
        <v>2</v>
      </c>
      <c r="V289" s="36"/>
      <c r="AN289" s="28"/>
      <c r="AO289" s="12"/>
      <c r="AP289" s="12"/>
      <c r="AQ289" s="12"/>
      <c r="AR289" s="12"/>
    </row>
    <row r="290" spans="1:50" ht="15" customHeight="1" x14ac:dyDescent="0.25">
      <c r="A290" s="5">
        <f>+A288+1</f>
        <v>269</v>
      </c>
      <c r="B290" s="23">
        <f>+B288+1</f>
        <v>3</v>
      </c>
      <c r="C290" s="113" t="s">
        <v>1453</v>
      </c>
      <c r="D290" s="3" t="s">
        <v>365</v>
      </c>
      <c r="E290" s="27">
        <v>3972684.37</v>
      </c>
      <c r="F290" s="1"/>
      <c r="G290" s="1"/>
      <c r="H290" s="1"/>
      <c r="I290" s="1"/>
      <c r="J290" s="1"/>
      <c r="K290" s="1"/>
      <c r="L290" s="1"/>
      <c r="M290" s="1"/>
      <c r="N290" s="13"/>
      <c r="O290" s="172">
        <v>3656747.38</v>
      </c>
      <c r="P290" s="141"/>
      <c r="Q290" s="1"/>
      <c r="R290" s="15">
        <v>198771.97</v>
      </c>
      <c r="S290" s="15">
        <v>27245</v>
      </c>
      <c r="T290" s="176">
        <v>89920.02</v>
      </c>
      <c r="U290" s="28">
        <f t="shared" si="40"/>
        <v>1</v>
      </c>
      <c r="V290" s="2"/>
      <c r="AN290" s="28"/>
      <c r="AO290" s="12"/>
      <c r="AP290" s="12"/>
      <c r="AQ290" s="12"/>
      <c r="AR290" s="12"/>
      <c r="AX290" s="28"/>
    </row>
    <row r="291" spans="1:50" ht="15" customHeight="1" x14ac:dyDescent="0.25">
      <c r="A291" s="5">
        <f t="shared" ref="A291:B306" si="44">+A290+1</f>
        <v>270</v>
      </c>
      <c r="B291" s="23">
        <f t="shared" si="44"/>
        <v>4</v>
      </c>
      <c r="C291" s="113" t="s">
        <v>1453</v>
      </c>
      <c r="D291" s="3" t="s">
        <v>371</v>
      </c>
      <c r="E291" s="27">
        <v>21295576.57</v>
      </c>
      <c r="F291" s="1">
        <v>6389669</v>
      </c>
      <c r="G291" s="1">
        <v>7444931</v>
      </c>
      <c r="H291" s="1">
        <v>2401898.2400000002</v>
      </c>
      <c r="I291" s="1">
        <v>3072772</v>
      </c>
      <c r="J291" s="1"/>
      <c r="K291" s="1"/>
      <c r="L291" s="1"/>
      <c r="M291" s="1"/>
      <c r="N291" s="1"/>
      <c r="O291" s="171"/>
      <c r="P291" s="1"/>
      <c r="Q291" s="13"/>
      <c r="R291" s="172">
        <v>1411265.68</v>
      </c>
      <c r="S291" s="174">
        <v>40704</v>
      </c>
      <c r="T291" s="177">
        <v>534336.65</v>
      </c>
      <c r="U291" s="28">
        <f t="shared" si="40"/>
        <v>4</v>
      </c>
      <c r="V291" s="2"/>
      <c r="AN291" s="28"/>
      <c r="AO291" s="12"/>
      <c r="AP291" s="12"/>
      <c r="AQ291" s="12"/>
      <c r="AR291" s="12"/>
      <c r="AX291" s="28"/>
    </row>
    <row r="292" spans="1:50" ht="15" customHeight="1" x14ac:dyDescent="0.25">
      <c r="A292" s="5">
        <f t="shared" si="44"/>
        <v>271</v>
      </c>
      <c r="B292" s="23">
        <f t="shared" si="44"/>
        <v>5</v>
      </c>
      <c r="C292" s="113" t="s">
        <v>1453</v>
      </c>
      <c r="D292" s="3" t="s">
        <v>380</v>
      </c>
      <c r="E292" s="27">
        <v>7001902.3399999999</v>
      </c>
      <c r="F292" s="1">
        <v>3382095.76</v>
      </c>
      <c r="G292" s="1"/>
      <c r="H292" s="1"/>
      <c r="I292" s="1"/>
      <c r="J292" s="1"/>
      <c r="K292" s="1"/>
      <c r="L292" s="1"/>
      <c r="M292" s="1"/>
      <c r="N292" s="1"/>
      <c r="O292" s="1">
        <v>3034575.39</v>
      </c>
      <c r="P292" s="1"/>
      <c r="Q292" s="1"/>
      <c r="R292" s="158">
        <v>353002.93</v>
      </c>
      <c r="S292" s="158">
        <v>45003</v>
      </c>
      <c r="T292" s="10">
        <v>187225.26</v>
      </c>
      <c r="U292" s="28">
        <f t="shared" si="40"/>
        <v>2</v>
      </c>
      <c r="V292" s="2"/>
      <c r="AN292" s="28"/>
      <c r="AO292" s="12"/>
      <c r="AP292" s="12"/>
      <c r="AQ292" s="12"/>
      <c r="AR292" s="12"/>
      <c r="AX292" s="28"/>
    </row>
    <row r="293" spans="1:50" ht="15" customHeight="1" x14ac:dyDescent="0.25">
      <c r="A293" s="5">
        <f t="shared" si="44"/>
        <v>272</v>
      </c>
      <c r="B293" s="23">
        <f t="shared" si="44"/>
        <v>6</v>
      </c>
      <c r="C293" s="113" t="s">
        <v>1453</v>
      </c>
      <c r="D293" s="3" t="s">
        <v>382</v>
      </c>
      <c r="E293" s="27">
        <v>8789135.629999999</v>
      </c>
      <c r="F293" s="1">
        <v>4328192.62</v>
      </c>
      <c r="G293" s="1"/>
      <c r="H293" s="1"/>
      <c r="I293" s="1"/>
      <c r="J293" s="1"/>
      <c r="K293" s="1"/>
      <c r="L293" s="1"/>
      <c r="M293" s="173"/>
      <c r="N293" s="1"/>
      <c r="O293" s="1">
        <v>3746638.81</v>
      </c>
      <c r="P293" s="1"/>
      <c r="Q293" s="1"/>
      <c r="R293" s="15">
        <v>435570.5</v>
      </c>
      <c r="S293" s="15">
        <v>47576</v>
      </c>
      <c r="T293" s="10">
        <v>231157.7</v>
      </c>
      <c r="U293" s="28">
        <f t="shared" si="40"/>
        <v>2</v>
      </c>
      <c r="V293" s="2"/>
      <c r="AN293" s="28"/>
      <c r="AO293" s="12"/>
      <c r="AP293" s="12"/>
      <c r="AQ293" s="12"/>
      <c r="AR293" s="12"/>
      <c r="AX293" s="28"/>
    </row>
    <row r="294" spans="1:50" ht="15" customHeight="1" x14ac:dyDescent="0.25">
      <c r="A294" s="5">
        <f t="shared" si="44"/>
        <v>273</v>
      </c>
      <c r="B294" s="23">
        <f t="shared" si="44"/>
        <v>7</v>
      </c>
      <c r="C294" s="113" t="s">
        <v>1453</v>
      </c>
      <c r="D294" s="3" t="s">
        <v>384</v>
      </c>
      <c r="E294" s="27">
        <v>3411792</v>
      </c>
      <c r="F294" s="1"/>
      <c r="G294" s="1"/>
      <c r="H294" s="1"/>
      <c r="I294" s="1"/>
      <c r="J294" s="1"/>
      <c r="K294" s="1"/>
      <c r="L294" s="13"/>
      <c r="M294" s="172">
        <v>3148448.3600000003</v>
      </c>
      <c r="N294" s="141"/>
      <c r="O294" s="1"/>
      <c r="P294" s="1"/>
      <c r="Q294" s="13"/>
      <c r="R294" s="175">
        <v>165707.79999999999</v>
      </c>
      <c r="S294" s="172">
        <v>30000</v>
      </c>
      <c r="T294" s="178">
        <v>67635.839999999997</v>
      </c>
      <c r="U294" s="28">
        <f t="shared" si="40"/>
        <v>1</v>
      </c>
      <c r="V294" s="2"/>
      <c r="AN294" s="28"/>
      <c r="AO294" s="12"/>
      <c r="AP294" s="12"/>
      <c r="AQ294" s="12"/>
      <c r="AR294" s="12"/>
      <c r="AX294" s="28"/>
    </row>
    <row r="295" spans="1:50" ht="15" customHeight="1" x14ac:dyDescent="0.25">
      <c r="A295" s="5">
        <f t="shared" si="44"/>
        <v>274</v>
      </c>
      <c r="B295" s="23">
        <f t="shared" si="44"/>
        <v>8</v>
      </c>
      <c r="C295" s="113" t="s">
        <v>1453</v>
      </c>
      <c r="D295" s="3" t="s">
        <v>388</v>
      </c>
      <c r="E295" s="27">
        <v>3658344.5300000003</v>
      </c>
      <c r="F295" s="1"/>
      <c r="G295" s="1"/>
      <c r="H295" s="1">
        <v>1291116.8899999999</v>
      </c>
      <c r="I295" s="1">
        <v>1837083.77</v>
      </c>
      <c r="J295" s="1"/>
      <c r="K295" s="1"/>
      <c r="L295" s="1">
        <v>222016.91</v>
      </c>
      <c r="M295" s="171"/>
      <c r="N295" s="1"/>
      <c r="O295" s="1"/>
      <c r="P295" s="1"/>
      <c r="Q295" s="1"/>
      <c r="R295" s="158">
        <v>194856.43</v>
      </c>
      <c r="S295" s="158">
        <v>24956</v>
      </c>
      <c r="T295" s="10">
        <v>88314.53</v>
      </c>
      <c r="U295" s="28">
        <f t="shared" si="40"/>
        <v>3</v>
      </c>
      <c r="V295" s="2"/>
      <c r="AN295" s="28"/>
      <c r="AO295" s="12"/>
      <c r="AP295" s="12"/>
      <c r="AQ295" s="12"/>
      <c r="AR295" s="12"/>
      <c r="AX295" s="28"/>
    </row>
    <row r="296" spans="1:50" ht="15" customHeight="1" x14ac:dyDescent="0.25">
      <c r="A296" s="5">
        <f t="shared" si="44"/>
        <v>275</v>
      </c>
      <c r="B296" s="23">
        <f t="shared" si="44"/>
        <v>9</v>
      </c>
      <c r="C296" s="14" t="s">
        <v>1452</v>
      </c>
      <c r="D296" s="3" t="s">
        <v>756</v>
      </c>
      <c r="E296" s="27">
        <v>3153667.6842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/>
      <c r="M296" s="1">
        <v>3094408.5742000001</v>
      </c>
      <c r="N296" s="29"/>
      <c r="O296" s="1">
        <v>0</v>
      </c>
      <c r="P296" s="1">
        <v>0</v>
      </c>
      <c r="Q296" s="1">
        <v>0</v>
      </c>
      <c r="R296" s="29">
        <v>41887.439999999995</v>
      </c>
      <c r="S296" s="29">
        <v>17371.669999999998</v>
      </c>
      <c r="T296" s="10"/>
      <c r="U296" s="28">
        <f t="shared" si="40"/>
        <v>1</v>
      </c>
      <c r="V296" s="2" t="s">
        <v>756</v>
      </c>
      <c r="W296" s="9">
        <v>5120521.0599999996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3323694.97</v>
      </c>
      <c r="AF296" s="9">
        <v>1596281.04</v>
      </c>
      <c r="AG296" s="9">
        <v>0</v>
      </c>
      <c r="AH296" s="9">
        <v>0</v>
      </c>
      <c r="AI296" s="9">
        <v>0</v>
      </c>
      <c r="AJ296" s="9">
        <v>70137.39</v>
      </c>
      <c r="AK296" s="9">
        <v>30000</v>
      </c>
      <c r="AL296" s="9">
        <v>100407.66</v>
      </c>
      <c r="AN296" s="28">
        <f t="shared" ref="AN296:AN323" si="45">+E296-W296</f>
        <v>-1966853.3757999996</v>
      </c>
      <c r="AO296" s="12">
        <f t="shared" ref="AO296:AQ311" si="46">+R296-AJ296</f>
        <v>-28249.950000000004</v>
      </c>
      <c r="AP296" s="12">
        <f t="shared" si="46"/>
        <v>-12628.330000000002</v>
      </c>
      <c r="AQ296" s="12">
        <f t="shared" si="46"/>
        <v>-100407.66</v>
      </c>
      <c r="AR296" s="12">
        <f t="shared" ref="AR296:AR323" si="47">+AN296-AO296-AP296-AQ296</f>
        <v>-1825567.4357999996</v>
      </c>
      <c r="AX296" s="28">
        <f t="shared" si="43"/>
        <v>3153666.6842</v>
      </c>
    </row>
    <row r="297" spans="1:50" ht="15" customHeight="1" x14ac:dyDescent="0.25">
      <c r="A297" s="5">
        <f t="shared" si="44"/>
        <v>276</v>
      </c>
      <c r="B297" s="23">
        <f t="shared" si="44"/>
        <v>10</v>
      </c>
      <c r="C297" s="113" t="s">
        <v>1453</v>
      </c>
      <c r="D297" s="3" t="s">
        <v>758</v>
      </c>
      <c r="E297" s="27">
        <v>3578639.71</v>
      </c>
      <c r="F297" s="1"/>
      <c r="G297" s="1"/>
      <c r="H297" s="1"/>
      <c r="I297" s="1"/>
      <c r="J297" s="1"/>
      <c r="K297" s="1"/>
      <c r="L297" s="1"/>
      <c r="M297" s="1">
        <v>3301435.87</v>
      </c>
      <c r="N297" s="29"/>
      <c r="O297" s="1"/>
      <c r="P297" s="1"/>
      <c r="Q297" s="1"/>
      <c r="R297" s="29">
        <v>179568</v>
      </c>
      <c r="S297" s="29">
        <v>30000</v>
      </c>
      <c r="T297" s="10">
        <v>67635.839999999997</v>
      </c>
      <c r="U297" s="28">
        <f t="shared" si="40"/>
        <v>1</v>
      </c>
      <c r="V297" s="2"/>
      <c r="AN297" s="28"/>
      <c r="AO297" s="12"/>
      <c r="AP297" s="12"/>
      <c r="AQ297" s="12"/>
      <c r="AR297" s="12"/>
      <c r="AX297" s="28"/>
    </row>
    <row r="298" spans="1:50" ht="15" customHeight="1" x14ac:dyDescent="0.25">
      <c r="A298" s="5">
        <f t="shared" si="44"/>
        <v>277</v>
      </c>
      <c r="B298" s="23">
        <f t="shared" si="44"/>
        <v>11</v>
      </c>
      <c r="C298" s="14" t="s">
        <v>1452</v>
      </c>
      <c r="D298" s="3" t="s">
        <v>87</v>
      </c>
      <c r="E298" s="27">
        <v>3160207.98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/>
      <c r="M298" s="1">
        <v>3100928.2600000002</v>
      </c>
      <c r="N298" s="1">
        <v>0</v>
      </c>
      <c r="O298" s="1">
        <v>0</v>
      </c>
      <c r="P298" s="29"/>
      <c r="Q298" s="1">
        <v>0</v>
      </c>
      <c r="R298" s="29">
        <v>41871.15</v>
      </c>
      <c r="S298" s="29">
        <v>17408.57</v>
      </c>
      <c r="T298" s="10"/>
      <c r="U298" s="28">
        <f t="shared" si="40"/>
        <v>1</v>
      </c>
      <c r="V298" s="2" t="s">
        <v>87</v>
      </c>
      <c r="W298" s="9">
        <v>15541399.130000001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3336762.32</v>
      </c>
      <c r="AF298" s="9">
        <v>0</v>
      </c>
      <c r="AG298" s="9">
        <v>0</v>
      </c>
      <c r="AH298" s="9">
        <v>11102880.27</v>
      </c>
      <c r="AI298" s="9">
        <v>0</v>
      </c>
      <c r="AJ298" s="9">
        <v>777069.96</v>
      </c>
      <c r="AK298" s="9">
        <v>30000</v>
      </c>
      <c r="AL298" s="9">
        <v>294686.57999999996</v>
      </c>
      <c r="AN298" s="28">
        <f t="shared" si="45"/>
        <v>-12381191.15</v>
      </c>
      <c r="AO298" s="12">
        <f t="shared" si="46"/>
        <v>-735198.80999999994</v>
      </c>
      <c r="AP298" s="12">
        <f t="shared" si="46"/>
        <v>-12591.43</v>
      </c>
      <c r="AQ298" s="12">
        <f t="shared" si="46"/>
        <v>-294686.57999999996</v>
      </c>
      <c r="AR298" s="12">
        <f t="shared" si="47"/>
        <v>-11338714.33</v>
      </c>
      <c r="AX298" s="28">
        <f t="shared" si="43"/>
        <v>3160206.98</v>
      </c>
    </row>
    <row r="299" spans="1:50" ht="15" customHeight="1" x14ac:dyDescent="0.25">
      <c r="A299" s="5">
        <f t="shared" si="44"/>
        <v>278</v>
      </c>
      <c r="B299" s="23">
        <f t="shared" si="44"/>
        <v>12</v>
      </c>
      <c r="C299" s="113" t="s">
        <v>1453</v>
      </c>
      <c r="D299" s="3" t="s">
        <v>391</v>
      </c>
      <c r="E299" s="27">
        <v>4411559.74</v>
      </c>
      <c r="F299" s="1"/>
      <c r="G299" s="1"/>
      <c r="H299" s="1">
        <v>610778.54</v>
      </c>
      <c r="I299" s="1">
        <v>262767.91999999993</v>
      </c>
      <c r="J299" s="1"/>
      <c r="K299" s="1"/>
      <c r="L299" s="1"/>
      <c r="M299" s="1">
        <v>3155970.74</v>
      </c>
      <c r="N299" s="1"/>
      <c r="O299" s="1"/>
      <c r="P299" s="29"/>
      <c r="Q299" s="1"/>
      <c r="R299" s="29">
        <v>224991.49</v>
      </c>
      <c r="S299" s="29">
        <v>38459</v>
      </c>
      <c r="T299" s="10">
        <v>118592.04999999999</v>
      </c>
      <c r="U299" s="28">
        <f t="shared" si="40"/>
        <v>3</v>
      </c>
      <c r="V299" s="2"/>
      <c r="AN299" s="28"/>
      <c r="AO299" s="12"/>
      <c r="AP299" s="12"/>
      <c r="AQ299" s="12"/>
      <c r="AR299" s="12"/>
      <c r="AX299" s="28"/>
    </row>
    <row r="300" spans="1:50" ht="15" customHeight="1" x14ac:dyDescent="0.25">
      <c r="A300" s="5">
        <f t="shared" si="44"/>
        <v>279</v>
      </c>
      <c r="B300" s="23">
        <f t="shared" si="44"/>
        <v>13</v>
      </c>
      <c r="C300" s="14" t="s">
        <v>1452</v>
      </c>
      <c r="D300" s="3" t="s">
        <v>762</v>
      </c>
      <c r="E300" s="27">
        <v>3035084.95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/>
      <c r="M300" s="1">
        <v>2970411.8900000006</v>
      </c>
      <c r="N300" s="1">
        <v>0</v>
      </c>
      <c r="O300" s="1">
        <v>0</v>
      </c>
      <c r="P300" s="1">
        <v>0</v>
      </c>
      <c r="Q300" s="1">
        <v>0</v>
      </c>
      <c r="R300" s="29">
        <v>45197.03</v>
      </c>
      <c r="S300" s="29">
        <v>19476.03</v>
      </c>
      <c r="T300" s="10"/>
      <c r="U300" s="28">
        <f t="shared" si="40"/>
        <v>1</v>
      </c>
      <c r="V300" s="2" t="s">
        <v>762</v>
      </c>
      <c r="W300" s="9">
        <v>3591360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3314156.16</v>
      </c>
      <c r="AF300" s="9">
        <v>0</v>
      </c>
      <c r="AG300" s="9">
        <v>0</v>
      </c>
      <c r="AH300" s="9">
        <v>0</v>
      </c>
      <c r="AI300" s="9">
        <v>0</v>
      </c>
      <c r="AJ300" s="9">
        <v>179568</v>
      </c>
      <c r="AK300" s="9">
        <v>30000</v>
      </c>
      <c r="AL300" s="9">
        <v>67635.839999999997</v>
      </c>
      <c r="AN300" s="28">
        <f t="shared" si="45"/>
        <v>-556275.04999999981</v>
      </c>
      <c r="AO300" s="12">
        <f t="shared" si="46"/>
        <v>-134370.97</v>
      </c>
      <c r="AP300" s="12">
        <f t="shared" si="46"/>
        <v>-10523.970000000001</v>
      </c>
      <c r="AQ300" s="12">
        <f t="shared" si="46"/>
        <v>-67635.839999999997</v>
      </c>
      <c r="AR300" s="12">
        <f t="shared" si="47"/>
        <v>-343744.2699999999</v>
      </c>
      <c r="AX300" s="28">
        <f t="shared" si="43"/>
        <v>3035083.95</v>
      </c>
    </row>
    <row r="301" spans="1:50" ht="15" customHeight="1" x14ac:dyDescent="0.25">
      <c r="A301" s="5">
        <f t="shared" si="44"/>
        <v>280</v>
      </c>
      <c r="B301" s="23">
        <f t="shared" si="44"/>
        <v>14</v>
      </c>
      <c r="C301" s="14" t="s">
        <v>1452</v>
      </c>
      <c r="D301" s="3" t="s">
        <v>392</v>
      </c>
      <c r="E301" s="27">
        <v>3166755.6500000004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/>
      <c r="M301" s="1">
        <v>3106884.9600000004</v>
      </c>
      <c r="N301" s="1">
        <v>0</v>
      </c>
      <c r="O301" s="1">
        <v>0</v>
      </c>
      <c r="P301" s="1">
        <v>0</v>
      </c>
      <c r="Q301" s="1">
        <v>0</v>
      </c>
      <c r="R301" s="29">
        <v>41820.82</v>
      </c>
      <c r="S301" s="29">
        <v>18049.87</v>
      </c>
      <c r="T301" s="10"/>
      <c r="U301" s="28">
        <f t="shared" si="40"/>
        <v>1</v>
      </c>
      <c r="V301" s="2" t="s">
        <v>392</v>
      </c>
      <c r="W301" s="9">
        <v>3591360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3314156.16</v>
      </c>
      <c r="AF301" s="9">
        <v>0</v>
      </c>
      <c r="AG301" s="9">
        <v>0</v>
      </c>
      <c r="AH301" s="9">
        <v>0</v>
      </c>
      <c r="AI301" s="9">
        <v>0</v>
      </c>
      <c r="AJ301" s="9">
        <v>179568</v>
      </c>
      <c r="AK301" s="9">
        <v>30000</v>
      </c>
      <c r="AL301" s="9">
        <v>67635.839999999997</v>
      </c>
      <c r="AN301" s="28">
        <f t="shared" si="45"/>
        <v>-424604.34999999963</v>
      </c>
      <c r="AO301" s="12">
        <f t="shared" si="46"/>
        <v>-137747.18</v>
      </c>
      <c r="AP301" s="12">
        <f t="shared" si="46"/>
        <v>-11950.130000000001</v>
      </c>
      <c r="AQ301" s="12">
        <f t="shared" si="46"/>
        <v>-67635.839999999997</v>
      </c>
      <c r="AR301" s="12">
        <f t="shared" si="47"/>
        <v>-207271.19999999963</v>
      </c>
      <c r="AX301" s="28">
        <f t="shared" si="43"/>
        <v>3166754.6500000004</v>
      </c>
    </row>
    <row r="302" spans="1:50" ht="15" customHeight="1" x14ac:dyDescent="0.25">
      <c r="A302" s="5">
        <f t="shared" si="44"/>
        <v>281</v>
      </c>
      <c r="B302" s="23">
        <f t="shared" si="44"/>
        <v>15</v>
      </c>
      <c r="C302" s="14" t="s">
        <v>1452</v>
      </c>
      <c r="D302" s="3" t="s">
        <v>763</v>
      </c>
      <c r="E302" s="27">
        <v>3076499.76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/>
      <c r="M302" s="1">
        <v>3018291.92</v>
      </c>
      <c r="N302" s="1">
        <v>0</v>
      </c>
      <c r="O302" s="1">
        <v>0</v>
      </c>
      <c r="P302" s="1">
        <v>0</v>
      </c>
      <c r="Q302" s="1">
        <v>0</v>
      </c>
      <c r="R302" s="29">
        <v>40935.980000000003</v>
      </c>
      <c r="S302" s="29">
        <v>17271.86</v>
      </c>
      <c r="T302" s="10"/>
      <c r="U302" s="28">
        <f t="shared" si="40"/>
        <v>1</v>
      </c>
      <c r="V302" s="2" t="s">
        <v>763</v>
      </c>
      <c r="W302" s="9">
        <v>3591360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3314156.16</v>
      </c>
      <c r="AF302" s="9">
        <v>0</v>
      </c>
      <c r="AG302" s="9">
        <v>0</v>
      </c>
      <c r="AH302" s="9">
        <v>0</v>
      </c>
      <c r="AI302" s="9">
        <v>0</v>
      </c>
      <c r="AJ302" s="9">
        <v>179568</v>
      </c>
      <c r="AK302" s="9">
        <v>30000</v>
      </c>
      <c r="AL302" s="9">
        <v>67635.839999999997</v>
      </c>
      <c r="AN302" s="28">
        <f t="shared" si="45"/>
        <v>-514860.24000000022</v>
      </c>
      <c r="AO302" s="12">
        <f t="shared" si="46"/>
        <v>-138632.01999999999</v>
      </c>
      <c r="AP302" s="12">
        <f t="shared" si="46"/>
        <v>-12728.14</v>
      </c>
      <c r="AQ302" s="12">
        <f t="shared" si="46"/>
        <v>-67635.839999999997</v>
      </c>
      <c r="AR302" s="12">
        <f t="shared" si="47"/>
        <v>-295864.24000000022</v>
      </c>
      <c r="AX302" s="28">
        <f t="shared" si="43"/>
        <v>3076498.76</v>
      </c>
    </row>
    <row r="303" spans="1:50" ht="15" customHeight="1" x14ac:dyDescent="0.25">
      <c r="A303" s="5">
        <f t="shared" si="44"/>
        <v>282</v>
      </c>
      <c r="B303" s="23">
        <f t="shared" si="44"/>
        <v>16</v>
      </c>
      <c r="C303" s="14" t="s">
        <v>1452</v>
      </c>
      <c r="D303" s="3" t="s">
        <v>764</v>
      </c>
      <c r="E303" s="27">
        <v>6191895.1499999994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/>
      <c r="M303" s="1">
        <v>6123552.8699999992</v>
      </c>
      <c r="N303" s="1">
        <v>0</v>
      </c>
      <c r="O303" s="1">
        <v>0</v>
      </c>
      <c r="P303" s="1">
        <v>0</v>
      </c>
      <c r="Q303" s="1">
        <v>0</v>
      </c>
      <c r="R303" s="29">
        <v>49528.82</v>
      </c>
      <c r="S303" s="29">
        <v>18813.46</v>
      </c>
      <c r="T303" s="10"/>
      <c r="U303" s="28">
        <f t="shared" si="40"/>
        <v>1</v>
      </c>
      <c r="V303" s="2" t="s">
        <v>764</v>
      </c>
      <c r="W303" s="9">
        <v>7182530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6657526.1200000001</v>
      </c>
      <c r="AF303" s="9">
        <v>0</v>
      </c>
      <c r="AG303" s="9">
        <v>0</v>
      </c>
      <c r="AH303" s="9">
        <v>0</v>
      </c>
      <c r="AI303" s="9">
        <v>0</v>
      </c>
      <c r="AJ303" s="9">
        <v>359136</v>
      </c>
      <c r="AK303" s="9">
        <v>30000</v>
      </c>
      <c r="AL303" s="9">
        <v>135867.88</v>
      </c>
      <c r="AN303" s="28">
        <f t="shared" si="45"/>
        <v>-990634.85000000056</v>
      </c>
      <c r="AO303" s="12">
        <f t="shared" si="46"/>
        <v>-309607.18</v>
      </c>
      <c r="AP303" s="12">
        <f t="shared" si="46"/>
        <v>-11186.54</v>
      </c>
      <c r="AQ303" s="12">
        <f t="shared" si="46"/>
        <v>-135867.88</v>
      </c>
      <c r="AR303" s="12">
        <f t="shared" si="47"/>
        <v>-533973.25000000058</v>
      </c>
      <c r="AX303" s="28">
        <f t="shared" si="43"/>
        <v>6191894.1499999994</v>
      </c>
    </row>
    <row r="304" spans="1:50" ht="15" customHeight="1" x14ac:dyDescent="0.25">
      <c r="A304" s="5">
        <f t="shared" si="44"/>
        <v>283</v>
      </c>
      <c r="B304" s="23">
        <f t="shared" si="44"/>
        <v>17</v>
      </c>
      <c r="C304" s="14" t="s">
        <v>1452</v>
      </c>
      <c r="D304" s="3" t="s">
        <v>765</v>
      </c>
      <c r="E304" s="27">
        <v>3179513.24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/>
      <c r="M304" s="1">
        <v>3108650.4800000004</v>
      </c>
      <c r="N304" s="1">
        <v>0</v>
      </c>
      <c r="O304" s="1">
        <v>0</v>
      </c>
      <c r="P304" s="1">
        <v>0</v>
      </c>
      <c r="Q304" s="1">
        <v>0</v>
      </c>
      <c r="R304" s="29">
        <v>41754.089999999997</v>
      </c>
      <c r="S304" s="29">
        <v>29108.67</v>
      </c>
      <c r="T304" s="10"/>
      <c r="U304" s="28">
        <f t="shared" si="40"/>
        <v>1</v>
      </c>
      <c r="V304" s="2" t="s">
        <v>765</v>
      </c>
      <c r="W304" s="9">
        <v>3591360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3314156.16</v>
      </c>
      <c r="AF304" s="9">
        <v>0</v>
      </c>
      <c r="AG304" s="9">
        <v>0</v>
      </c>
      <c r="AH304" s="9">
        <v>0</v>
      </c>
      <c r="AI304" s="9">
        <v>0</v>
      </c>
      <c r="AJ304" s="9">
        <v>179568</v>
      </c>
      <c r="AK304" s="9">
        <v>30000</v>
      </c>
      <c r="AL304" s="9">
        <v>67635.839999999997</v>
      </c>
      <c r="AN304" s="28">
        <f t="shared" si="45"/>
        <v>-411846.75999999978</v>
      </c>
      <c r="AO304" s="12">
        <f t="shared" si="46"/>
        <v>-137813.91</v>
      </c>
      <c r="AP304" s="12">
        <f t="shared" si="46"/>
        <v>-891.33000000000175</v>
      </c>
      <c r="AQ304" s="12">
        <f t="shared" si="46"/>
        <v>-67635.839999999997</v>
      </c>
      <c r="AR304" s="12">
        <f t="shared" si="47"/>
        <v>-205505.67999999973</v>
      </c>
      <c r="AX304" s="28">
        <f t="shared" si="43"/>
        <v>3179512.24</v>
      </c>
    </row>
    <row r="305" spans="1:50" ht="15" customHeight="1" x14ac:dyDescent="0.25">
      <c r="A305" s="5">
        <f t="shared" si="44"/>
        <v>284</v>
      </c>
      <c r="B305" s="23">
        <f t="shared" si="44"/>
        <v>18</v>
      </c>
      <c r="C305" s="14" t="s">
        <v>1452</v>
      </c>
      <c r="D305" s="3" t="s">
        <v>766</v>
      </c>
      <c r="E305" s="27">
        <v>3156713.84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/>
      <c r="M305" s="1">
        <v>3097549.5999999996</v>
      </c>
      <c r="N305" s="1">
        <v>0</v>
      </c>
      <c r="O305" s="1">
        <v>0</v>
      </c>
      <c r="P305" s="1">
        <v>0</v>
      </c>
      <c r="Q305" s="1">
        <v>0</v>
      </c>
      <c r="R305" s="29">
        <v>41783.240000000005</v>
      </c>
      <c r="S305" s="29">
        <v>17381</v>
      </c>
      <c r="T305" s="10"/>
      <c r="U305" s="28">
        <f t="shared" si="40"/>
        <v>1</v>
      </c>
      <c r="V305" s="2" t="s">
        <v>766</v>
      </c>
      <c r="W305" s="9">
        <v>3591360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3314156.16</v>
      </c>
      <c r="AF305" s="9">
        <v>0</v>
      </c>
      <c r="AG305" s="9">
        <v>0</v>
      </c>
      <c r="AH305" s="9">
        <v>0</v>
      </c>
      <c r="AI305" s="9">
        <v>0</v>
      </c>
      <c r="AJ305" s="9">
        <v>179568</v>
      </c>
      <c r="AK305" s="9">
        <v>30000</v>
      </c>
      <c r="AL305" s="9">
        <v>67635.839999999997</v>
      </c>
      <c r="AN305" s="28">
        <f t="shared" si="45"/>
        <v>-434646.16000000015</v>
      </c>
      <c r="AO305" s="12">
        <f t="shared" si="46"/>
        <v>-137784.76</v>
      </c>
      <c r="AP305" s="12">
        <f t="shared" si="46"/>
        <v>-12619</v>
      </c>
      <c r="AQ305" s="12">
        <f t="shared" si="46"/>
        <v>-67635.839999999997</v>
      </c>
      <c r="AR305" s="12">
        <f t="shared" si="47"/>
        <v>-216606.56000000014</v>
      </c>
      <c r="AX305" s="28">
        <f t="shared" si="43"/>
        <v>3156712.84</v>
      </c>
    </row>
    <row r="306" spans="1:50" ht="15" customHeight="1" x14ac:dyDescent="0.25">
      <c r="A306" s="5">
        <f t="shared" si="44"/>
        <v>285</v>
      </c>
      <c r="B306" s="23">
        <f t="shared" si="44"/>
        <v>19</v>
      </c>
      <c r="C306" s="113" t="s">
        <v>1453</v>
      </c>
      <c r="D306" s="3" t="s">
        <v>407</v>
      </c>
      <c r="E306" s="27">
        <v>2767134.39</v>
      </c>
      <c r="F306" s="1"/>
      <c r="G306" s="1"/>
      <c r="H306" s="1"/>
      <c r="I306" s="1"/>
      <c r="J306" s="1"/>
      <c r="K306" s="1"/>
      <c r="L306" s="1"/>
      <c r="M306" s="1"/>
      <c r="N306" s="1"/>
      <c r="O306" s="1">
        <v>2588384.37</v>
      </c>
      <c r="P306" s="1"/>
      <c r="Q306" s="1"/>
      <c r="R306" s="29">
        <v>99875.58</v>
      </c>
      <c r="S306" s="29">
        <v>24012</v>
      </c>
      <c r="T306" s="10">
        <v>54862.44</v>
      </c>
      <c r="U306" s="28">
        <f t="shared" si="40"/>
        <v>1</v>
      </c>
      <c r="V306" s="2"/>
      <c r="AN306" s="28"/>
      <c r="AO306" s="12"/>
      <c r="AP306" s="12"/>
      <c r="AQ306" s="12"/>
      <c r="AR306" s="12"/>
      <c r="AX306" s="28"/>
    </row>
    <row r="307" spans="1:50" ht="15" customHeight="1" x14ac:dyDescent="0.25">
      <c r="A307" s="5">
        <f t="shared" ref="A307:B322" si="48">+A306+1</f>
        <v>286</v>
      </c>
      <c r="B307" s="23">
        <f t="shared" si="48"/>
        <v>20</v>
      </c>
      <c r="C307" s="14" t="s">
        <v>1452</v>
      </c>
      <c r="D307" s="3" t="s">
        <v>414</v>
      </c>
      <c r="E307" s="27">
        <v>4856119.9000000004</v>
      </c>
      <c r="F307" s="29">
        <v>3096571.42</v>
      </c>
      <c r="G307" s="29">
        <v>1759548.48</v>
      </c>
      <c r="H307" s="29"/>
      <c r="I307" s="1">
        <v>0</v>
      </c>
      <c r="J307" s="1">
        <v>0</v>
      </c>
      <c r="K307" s="1">
        <v>0</v>
      </c>
      <c r="L307" s="29"/>
      <c r="M307" s="1"/>
      <c r="N307" s="1">
        <v>0</v>
      </c>
      <c r="O307" s="1">
        <v>0</v>
      </c>
      <c r="P307" s="1">
        <v>0</v>
      </c>
      <c r="Q307" s="1">
        <v>0</v>
      </c>
      <c r="R307" s="29"/>
      <c r="S307" s="29"/>
      <c r="T307" s="10"/>
      <c r="U307" s="28">
        <f t="shared" si="40"/>
        <v>2</v>
      </c>
      <c r="V307" s="2" t="s">
        <v>414</v>
      </c>
      <c r="W307" s="9">
        <v>12426645.18</v>
      </c>
      <c r="X307" s="9">
        <v>6090309.6600000001</v>
      </c>
      <c r="Y307" s="9">
        <v>3246187.54</v>
      </c>
      <c r="Z307" s="9">
        <v>1367895.35</v>
      </c>
      <c r="AA307" s="9">
        <v>0</v>
      </c>
      <c r="AB307" s="9">
        <v>0</v>
      </c>
      <c r="AC307" s="9">
        <v>0</v>
      </c>
      <c r="AD307" s="9">
        <v>409152.93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1056292.6399999999</v>
      </c>
      <c r="AK307" s="9">
        <v>30000</v>
      </c>
      <c r="AL307" s="9">
        <v>226807.06</v>
      </c>
      <c r="AN307" s="28">
        <f t="shared" si="45"/>
        <v>-7570525.2799999993</v>
      </c>
      <c r="AO307" s="12">
        <f t="shared" si="46"/>
        <v>-1056292.6399999999</v>
      </c>
      <c r="AP307" s="12">
        <f t="shared" si="46"/>
        <v>-30000</v>
      </c>
      <c r="AQ307" s="12">
        <f t="shared" si="46"/>
        <v>-226807.06</v>
      </c>
      <c r="AR307" s="12">
        <f t="shared" si="47"/>
        <v>-6257425.5800000001</v>
      </c>
    </row>
    <row r="308" spans="1:50" ht="15" customHeight="1" x14ac:dyDescent="0.25">
      <c r="A308" s="5">
        <f t="shared" si="48"/>
        <v>287</v>
      </c>
      <c r="B308" s="23">
        <f t="shared" si="48"/>
        <v>21</v>
      </c>
      <c r="C308" s="113" t="s">
        <v>1453</v>
      </c>
      <c r="D308" s="3" t="s">
        <v>420</v>
      </c>
      <c r="E308" s="27">
        <v>4835987.72</v>
      </c>
      <c r="F308" s="29"/>
      <c r="G308" s="29"/>
      <c r="H308" s="29"/>
      <c r="I308" s="1"/>
      <c r="J308" s="1"/>
      <c r="K308" s="1"/>
      <c r="L308" s="29"/>
      <c r="M308" s="1">
        <v>3195698.53</v>
      </c>
      <c r="N308" s="1"/>
      <c r="O308" s="1">
        <v>1272435.93</v>
      </c>
      <c r="P308" s="1"/>
      <c r="Q308" s="1"/>
      <c r="R308" s="29">
        <v>234901.08</v>
      </c>
      <c r="S308" s="29">
        <v>39184</v>
      </c>
      <c r="T308" s="10">
        <v>93768.180000000008</v>
      </c>
      <c r="U308" s="28">
        <f t="shared" si="40"/>
        <v>2</v>
      </c>
      <c r="V308" s="2"/>
      <c r="AN308" s="28"/>
      <c r="AO308" s="12"/>
      <c r="AP308" s="12"/>
      <c r="AQ308" s="12"/>
      <c r="AR308" s="12"/>
    </row>
    <row r="309" spans="1:50" ht="15" customHeight="1" x14ac:dyDescent="0.25">
      <c r="A309" s="5">
        <f t="shared" si="48"/>
        <v>288</v>
      </c>
      <c r="B309" s="23">
        <f t="shared" si="48"/>
        <v>22</v>
      </c>
      <c r="C309" s="14" t="s">
        <v>1452</v>
      </c>
      <c r="D309" s="3" t="s">
        <v>772</v>
      </c>
      <c r="E309" s="27">
        <v>6212379.4827999994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/>
      <c r="M309" s="1">
        <v>6140901.2027999992</v>
      </c>
      <c r="N309" s="1">
        <v>0</v>
      </c>
      <c r="O309" s="1">
        <v>0</v>
      </c>
      <c r="P309" s="1">
        <v>0</v>
      </c>
      <c r="Q309" s="1">
        <v>0</v>
      </c>
      <c r="R309" s="29">
        <v>50569.9</v>
      </c>
      <c r="S309" s="29">
        <v>20908.38</v>
      </c>
      <c r="T309" s="10"/>
      <c r="U309" s="28">
        <f t="shared" si="40"/>
        <v>1</v>
      </c>
      <c r="V309" s="2" t="s">
        <v>772</v>
      </c>
      <c r="W309" s="9">
        <v>7182530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6657526.1200000001</v>
      </c>
      <c r="AF309" s="9">
        <v>0</v>
      </c>
      <c r="AG309" s="9">
        <v>0</v>
      </c>
      <c r="AH309" s="9">
        <v>0</v>
      </c>
      <c r="AI309" s="9">
        <v>0</v>
      </c>
      <c r="AJ309" s="9">
        <v>359136</v>
      </c>
      <c r="AK309" s="9">
        <v>30000</v>
      </c>
      <c r="AL309" s="9">
        <v>135867.88</v>
      </c>
      <c r="AN309" s="28">
        <f t="shared" si="45"/>
        <v>-970150.51720000058</v>
      </c>
      <c r="AO309" s="12">
        <f t="shared" si="46"/>
        <v>-308566.09999999998</v>
      </c>
      <c r="AP309" s="12">
        <f t="shared" si="46"/>
        <v>-9091.619999999999</v>
      </c>
      <c r="AQ309" s="12">
        <f t="shared" si="46"/>
        <v>-135867.88</v>
      </c>
      <c r="AR309" s="12">
        <f t="shared" si="47"/>
        <v>-516624.91720000061</v>
      </c>
      <c r="AX309" s="28">
        <f t="shared" ref="AX309:AX315" si="49">+E309-U309</f>
        <v>6212378.4827999994</v>
      </c>
    </row>
    <row r="310" spans="1:50" ht="15" customHeight="1" x14ac:dyDescent="0.25">
      <c r="A310" s="5">
        <f t="shared" si="48"/>
        <v>289</v>
      </c>
      <c r="B310" s="23">
        <f t="shared" si="48"/>
        <v>23</v>
      </c>
      <c r="C310" s="14" t="s">
        <v>104</v>
      </c>
      <c r="D310" s="3" t="s">
        <v>800</v>
      </c>
      <c r="E310" s="27">
        <v>5657367.3799999999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/>
      <c r="M310" s="1">
        <v>5591170.3999999994</v>
      </c>
      <c r="N310" s="1">
        <v>0</v>
      </c>
      <c r="O310" s="1">
        <v>0</v>
      </c>
      <c r="P310" s="1">
        <v>0</v>
      </c>
      <c r="Q310" s="1">
        <v>0</v>
      </c>
      <c r="R310" s="29">
        <v>48726.61</v>
      </c>
      <c r="S310" s="29">
        <v>17470.37</v>
      </c>
      <c r="T310" s="10"/>
      <c r="U310" s="28">
        <f t="shared" si="40"/>
        <v>1</v>
      </c>
      <c r="V310" s="2" t="s">
        <v>800</v>
      </c>
      <c r="W310" s="9">
        <v>7182720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6657712.3200000003</v>
      </c>
      <c r="AF310" s="9">
        <v>0</v>
      </c>
      <c r="AG310" s="9">
        <v>0</v>
      </c>
      <c r="AH310" s="9">
        <v>0</v>
      </c>
      <c r="AI310" s="9">
        <v>0</v>
      </c>
      <c r="AJ310" s="9">
        <v>359136</v>
      </c>
      <c r="AK310" s="9">
        <v>30000</v>
      </c>
      <c r="AL310" s="9">
        <v>135871.67999999999</v>
      </c>
      <c r="AN310" s="28">
        <f t="shared" si="45"/>
        <v>-1525352.62</v>
      </c>
      <c r="AO310" s="12">
        <f t="shared" si="46"/>
        <v>-310409.39</v>
      </c>
      <c r="AP310" s="12">
        <f t="shared" si="46"/>
        <v>-12529.630000000001</v>
      </c>
      <c r="AQ310" s="12">
        <f t="shared" si="46"/>
        <v>-135871.67999999999</v>
      </c>
      <c r="AR310" s="12">
        <f t="shared" si="47"/>
        <v>-1066541.9200000002</v>
      </c>
      <c r="AX310" s="28">
        <f t="shared" si="49"/>
        <v>5657366.3799999999</v>
      </c>
    </row>
    <row r="311" spans="1:50" ht="15" customHeight="1" x14ac:dyDescent="0.25">
      <c r="A311" s="5">
        <f t="shared" si="48"/>
        <v>290</v>
      </c>
      <c r="B311" s="23">
        <f t="shared" si="48"/>
        <v>24</v>
      </c>
      <c r="C311" s="14" t="s">
        <v>104</v>
      </c>
      <c r="D311" s="3" t="s">
        <v>807</v>
      </c>
      <c r="E311" s="27">
        <v>8703397.3200000003</v>
      </c>
      <c r="F311" s="29"/>
      <c r="G311" s="1"/>
      <c r="H311" s="29"/>
      <c r="I311" s="29"/>
      <c r="J311" s="1">
        <v>0</v>
      </c>
      <c r="K311" s="1">
        <v>0</v>
      </c>
      <c r="L311" s="1"/>
      <c r="M311" s="1">
        <v>8628684.8600000013</v>
      </c>
      <c r="N311" s="29"/>
      <c r="O311" s="1">
        <v>0</v>
      </c>
      <c r="P311" s="29"/>
      <c r="Q311" s="1">
        <v>0</v>
      </c>
      <c r="R311" s="29">
        <v>55020.369999999995</v>
      </c>
      <c r="S311" s="29">
        <v>19692.09</v>
      </c>
      <c r="T311" s="10"/>
      <c r="U311" s="28">
        <f t="shared" si="40"/>
        <v>1</v>
      </c>
      <c r="V311" s="2" t="s">
        <v>1370</v>
      </c>
      <c r="W311" s="9">
        <v>53523093.859999999</v>
      </c>
      <c r="X311" s="9">
        <v>9380529.0899999999</v>
      </c>
      <c r="Y311" s="9">
        <v>0</v>
      </c>
      <c r="Z311" s="9">
        <v>1709779.78</v>
      </c>
      <c r="AA311" s="9">
        <v>2261458.4300000002</v>
      </c>
      <c r="AB311" s="9">
        <v>0</v>
      </c>
      <c r="AC311" s="9">
        <v>0</v>
      </c>
      <c r="AD311" s="9">
        <v>662130.04</v>
      </c>
      <c r="AE311" s="9">
        <v>3341667.92</v>
      </c>
      <c r="AF311" s="9">
        <v>4150183.6</v>
      </c>
      <c r="AG311" s="9">
        <v>0</v>
      </c>
      <c r="AH311" s="9">
        <v>30524034.59</v>
      </c>
      <c r="AI311" s="9">
        <v>0</v>
      </c>
      <c r="AJ311" s="9">
        <v>401478.11</v>
      </c>
      <c r="AK311" s="9">
        <v>30000</v>
      </c>
      <c r="AL311" s="9">
        <v>1061832.2999999998</v>
      </c>
      <c r="AN311" s="28">
        <f t="shared" si="45"/>
        <v>-44819696.539999999</v>
      </c>
      <c r="AO311" s="12">
        <f t="shared" si="46"/>
        <v>-346457.74</v>
      </c>
      <c r="AP311" s="12">
        <f t="shared" si="46"/>
        <v>-10307.91</v>
      </c>
      <c r="AQ311" s="12">
        <f t="shared" si="46"/>
        <v>-1061832.2999999998</v>
      </c>
      <c r="AR311" s="12">
        <f t="shared" si="47"/>
        <v>-43401098.590000004</v>
      </c>
      <c r="AX311" s="28">
        <f t="shared" si="49"/>
        <v>8703396.3200000003</v>
      </c>
    </row>
    <row r="312" spans="1:50" ht="15" customHeight="1" x14ac:dyDescent="0.25">
      <c r="A312" s="5">
        <f t="shared" si="48"/>
        <v>291</v>
      </c>
      <c r="B312" s="23">
        <f t="shared" si="48"/>
        <v>25</v>
      </c>
      <c r="C312" s="14" t="s">
        <v>104</v>
      </c>
      <c r="D312" s="3" t="s">
        <v>810</v>
      </c>
      <c r="E312" s="27">
        <v>5731991.6600000001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/>
      <c r="M312" s="1">
        <v>5666611.7700000005</v>
      </c>
      <c r="N312" s="1">
        <v>0</v>
      </c>
      <c r="O312" s="1">
        <v>0</v>
      </c>
      <c r="P312" s="1">
        <v>0</v>
      </c>
      <c r="Q312" s="1">
        <v>0</v>
      </c>
      <c r="R312" s="29">
        <v>47947.630000000005</v>
      </c>
      <c r="S312" s="29">
        <v>17432.259999999998</v>
      </c>
      <c r="T312" s="10"/>
      <c r="U312" s="28">
        <f t="shared" si="40"/>
        <v>1</v>
      </c>
      <c r="V312" s="2" t="s">
        <v>810</v>
      </c>
      <c r="W312" s="9">
        <v>7182720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6657712.3200000003</v>
      </c>
      <c r="AF312" s="9">
        <v>0</v>
      </c>
      <c r="AG312" s="9">
        <v>0</v>
      </c>
      <c r="AH312" s="9">
        <v>0</v>
      </c>
      <c r="AI312" s="9">
        <v>0</v>
      </c>
      <c r="AJ312" s="9">
        <v>359136</v>
      </c>
      <c r="AK312" s="9">
        <v>30000</v>
      </c>
      <c r="AL312" s="9">
        <v>135871.67999999999</v>
      </c>
      <c r="AN312" s="28">
        <f t="shared" si="45"/>
        <v>-1450728.3399999999</v>
      </c>
      <c r="AO312" s="12">
        <f t="shared" ref="AO312:AQ323" si="50">+R312-AJ312</f>
        <v>-311188.37</v>
      </c>
      <c r="AP312" s="12">
        <f t="shared" si="50"/>
        <v>-12567.740000000002</v>
      </c>
      <c r="AQ312" s="12">
        <f t="shared" si="50"/>
        <v>-135871.67999999999</v>
      </c>
      <c r="AR312" s="12">
        <f t="shared" si="47"/>
        <v>-991100.54999999981</v>
      </c>
      <c r="AX312" s="28">
        <f t="shared" si="49"/>
        <v>5731990.6600000001</v>
      </c>
    </row>
    <row r="313" spans="1:50" ht="15" customHeight="1" x14ac:dyDescent="0.25">
      <c r="A313" s="5">
        <f t="shared" si="48"/>
        <v>292</v>
      </c>
      <c r="B313" s="23">
        <f t="shared" si="48"/>
        <v>26</v>
      </c>
      <c r="C313" s="14" t="s">
        <v>104</v>
      </c>
      <c r="D313" s="3" t="s">
        <v>156</v>
      </c>
      <c r="E313" s="27">
        <v>8578678.0600000005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/>
      <c r="M313" s="1">
        <v>8501642.6099999994</v>
      </c>
      <c r="N313" s="1">
        <v>0</v>
      </c>
      <c r="O313" s="1">
        <v>0</v>
      </c>
      <c r="P313" s="1">
        <v>0</v>
      </c>
      <c r="Q313" s="29"/>
      <c r="R313" s="29">
        <v>56388.149999999994</v>
      </c>
      <c r="S313" s="29">
        <v>20647.3</v>
      </c>
      <c r="T313" s="10"/>
      <c r="U313" s="28">
        <f t="shared" si="40"/>
        <v>1</v>
      </c>
      <c r="V313" s="2" t="s">
        <v>156</v>
      </c>
      <c r="W313" s="9">
        <v>10029929.869999999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3333357.92</v>
      </c>
      <c r="AF313" s="9">
        <v>0</v>
      </c>
      <c r="AG313" s="9">
        <v>0</v>
      </c>
      <c r="AH313" s="9">
        <v>0</v>
      </c>
      <c r="AI313" s="9">
        <v>6276222.5199999996</v>
      </c>
      <c r="AJ313" s="9">
        <v>194235.53</v>
      </c>
      <c r="AK313" s="9">
        <v>30000</v>
      </c>
      <c r="AL313" s="9">
        <v>196113.9</v>
      </c>
      <c r="AN313" s="28">
        <f t="shared" si="45"/>
        <v>-1451251.8099999987</v>
      </c>
      <c r="AO313" s="12">
        <f t="shared" si="50"/>
        <v>-137847.38</v>
      </c>
      <c r="AP313" s="12">
        <f t="shared" si="50"/>
        <v>-9352.7000000000007</v>
      </c>
      <c r="AQ313" s="12">
        <f t="shared" si="50"/>
        <v>-196113.9</v>
      </c>
      <c r="AR313" s="12">
        <f t="shared" si="47"/>
        <v>-1107937.8299999989</v>
      </c>
      <c r="AX313" s="28">
        <f t="shared" si="49"/>
        <v>8578677.0600000005</v>
      </c>
    </row>
    <row r="314" spans="1:50" ht="15" customHeight="1" x14ac:dyDescent="0.25">
      <c r="A314" s="5">
        <f t="shared" si="48"/>
        <v>293</v>
      </c>
      <c r="B314" s="23">
        <f t="shared" si="48"/>
        <v>27</v>
      </c>
      <c r="C314" s="14" t="s">
        <v>104</v>
      </c>
      <c r="D314" s="3" t="s">
        <v>852</v>
      </c>
      <c r="E314" s="27">
        <v>8580313.6400000006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/>
      <c r="M314" s="1">
        <v>8503867.540000001</v>
      </c>
      <c r="N314" s="1">
        <v>0</v>
      </c>
      <c r="O314" s="1">
        <v>0</v>
      </c>
      <c r="P314" s="1">
        <v>0</v>
      </c>
      <c r="Q314" s="1">
        <v>0</v>
      </c>
      <c r="R314" s="29">
        <v>56017.279999999999</v>
      </c>
      <c r="S314" s="29">
        <v>20428.82</v>
      </c>
      <c r="T314" s="10"/>
      <c r="U314" s="28">
        <f t="shared" si="40"/>
        <v>1</v>
      </c>
      <c r="V314" s="2" t="s">
        <v>852</v>
      </c>
      <c r="W314" s="9">
        <v>10774080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10001268.48</v>
      </c>
      <c r="AF314" s="9">
        <v>0</v>
      </c>
      <c r="AG314" s="9">
        <v>0</v>
      </c>
      <c r="AH314" s="9">
        <v>0</v>
      </c>
      <c r="AI314" s="9">
        <v>0</v>
      </c>
      <c r="AJ314" s="9">
        <v>538704</v>
      </c>
      <c r="AK314" s="9">
        <v>30000</v>
      </c>
      <c r="AL314" s="9">
        <v>204107.51999999999</v>
      </c>
      <c r="AN314" s="28">
        <f t="shared" si="45"/>
        <v>-2193766.3599999994</v>
      </c>
      <c r="AO314" s="12">
        <f t="shared" si="50"/>
        <v>-482686.71999999997</v>
      </c>
      <c r="AP314" s="12">
        <f t="shared" si="50"/>
        <v>-9571.18</v>
      </c>
      <c r="AQ314" s="12">
        <f t="shared" si="50"/>
        <v>-204107.51999999999</v>
      </c>
      <c r="AR314" s="12">
        <f t="shared" si="47"/>
        <v>-1497400.9399999995</v>
      </c>
      <c r="AX314" s="28">
        <f t="shared" si="49"/>
        <v>8580312.6400000006</v>
      </c>
    </row>
    <row r="315" spans="1:50" ht="15" customHeight="1" x14ac:dyDescent="0.25">
      <c r="A315" s="5">
        <f t="shared" si="48"/>
        <v>294</v>
      </c>
      <c r="B315" s="23">
        <f t="shared" si="48"/>
        <v>28</v>
      </c>
      <c r="C315" s="14" t="s">
        <v>104</v>
      </c>
      <c r="D315" s="3" t="s">
        <v>891</v>
      </c>
      <c r="E315" s="27">
        <v>8444359.3199999984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/>
      <c r="M315" s="1">
        <v>8368363.9699999997</v>
      </c>
      <c r="N315" s="1">
        <v>0</v>
      </c>
      <c r="O315" s="1">
        <v>0</v>
      </c>
      <c r="P315" s="1">
        <v>0</v>
      </c>
      <c r="Q315" s="1">
        <v>0</v>
      </c>
      <c r="R315" s="29">
        <v>55747.23</v>
      </c>
      <c r="S315" s="29">
        <v>20248.12</v>
      </c>
      <c r="T315" s="10"/>
      <c r="U315" s="28">
        <f t="shared" si="40"/>
        <v>1</v>
      </c>
      <c r="V315" s="2" t="s">
        <v>891</v>
      </c>
      <c r="W315" s="9">
        <v>10774080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10001268.48</v>
      </c>
      <c r="AF315" s="9">
        <v>0</v>
      </c>
      <c r="AG315" s="9">
        <v>0</v>
      </c>
      <c r="AH315" s="9">
        <v>0</v>
      </c>
      <c r="AI315" s="9">
        <v>0</v>
      </c>
      <c r="AJ315" s="9">
        <v>538704</v>
      </c>
      <c r="AK315" s="9">
        <v>30000</v>
      </c>
      <c r="AL315" s="9">
        <v>204107.51999999999</v>
      </c>
      <c r="AN315" s="28">
        <f t="shared" si="45"/>
        <v>-2329720.6800000016</v>
      </c>
      <c r="AO315" s="12">
        <f t="shared" si="50"/>
        <v>-482956.77</v>
      </c>
      <c r="AP315" s="12">
        <f t="shared" si="50"/>
        <v>-9751.880000000001</v>
      </c>
      <c r="AQ315" s="12">
        <f t="shared" si="50"/>
        <v>-204107.51999999999</v>
      </c>
      <c r="AR315" s="12">
        <f t="shared" si="47"/>
        <v>-1632904.5100000016</v>
      </c>
      <c r="AX315" s="28">
        <f t="shared" si="49"/>
        <v>8444358.3199999984</v>
      </c>
    </row>
    <row r="316" spans="1:50" ht="15" customHeight="1" x14ac:dyDescent="0.25">
      <c r="A316" s="5">
        <f t="shared" si="48"/>
        <v>295</v>
      </c>
      <c r="B316" s="23">
        <f t="shared" si="48"/>
        <v>29</v>
      </c>
      <c r="C316" s="14" t="s">
        <v>104</v>
      </c>
      <c r="D316" s="3" t="s">
        <v>170</v>
      </c>
      <c r="E316" s="27">
        <v>1573281.42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1">
        <v>0</v>
      </c>
      <c r="L316" s="29"/>
      <c r="M316" s="1">
        <v>0</v>
      </c>
      <c r="N316" s="29">
        <v>0</v>
      </c>
      <c r="O316" s="1">
        <v>0</v>
      </c>
      <c r="P316" s="29">
        <v>1573281.42</v>
      </c>
      <c r="Q316" s="29">
        <v>0</v>
      </c>
      <c r="R316" s="29"/>
      <c r="S316" s="29"/>
      <c r="T316" s="10"/>
      <c r="U316" s="28">
        <f t="shared" si="40"/>
        <v>1</v>
      </c>
      <c r="V316" s="2"/>
      <c r="AN316" s="28"/>
      <c r="AO316" s="12"/>
      <c r="AP316" s="12"/>
      <c r="AQ316" s="12"/>
      <c r="AR316" s="12"/>
    </row>
    <row r="317" spans="1:50" ht="15" customHeight="1" x14ac:dyDescent="0.25">
      <c r="A317" s="5">
        <f t="shared" si="48"/>
        <v>296</v>
      </c>
      <c r="B317" s="23">
        <f t="shared" si="48"/>
        <v>30</v>
      </c>
      <c r="C317" s="14" t="s">
        <v>1411</v>
      </c>
      <c r="D317" s="3" t="s">
        <v>890</v>
      </c>
      <c r="E317" s="27">
        <v>9625093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9197845</v>
      </c>
      <c r="N317" s="1">
        <v>0</v>
      </c>
      <c r="O317" s="1">
        <v>0</v>
      </c>
      <c r="P317" s="1">
        <v>0</v>
      </c>
      <c r="Q317" s="1">
        <v>0</v>
      </c>
      <c r="R317" s="29">
        <v>220828</v>
      </c>
      <c r="S317" s="29">
        <v>24000</v>
      </c>
      <c r="T317" s="10">
        <v>182420</v>
      </c>
      <c r="U317" s="28">
        <f t="shared" si="40"/>
        <v>1</v>
      </c>
      <c r="V317" s="2" t="s">
        <v>890</v>
      </c>
      <c r="W317" s="9">
        <v>10774080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10001268.48</v>
      </c>
      <c r="AF317" s="9">
        <v>0</v>
      </c>
      <c r="AG317" s="9">
        <v>0</v>
      </c>
      <c r="AH317" s="9">
        <v>0</v>
      </c>
      <c r="AI317" s="9">
        <v>0</v>
      </c>
      <c r="AJ317" s="9">
        <v>538704</v>
      </c>
      <c r="AK317" s="9">
        <v>30000</v>
      </c>
      <c r="AL317" s="9">
        <v>204107.51999999999</v>
      </c>
      <c r="AN317" s="28">
        <f>+E317-W317</f>
        <v>-1148987</v>
      </c>
      <c r="AO317" s="12">
        <f>+R317-AJ317</f>
        <v>-317876</v>
      </c>
      <c r="AP317" s="12">
        <f>+S317-AK317</f>
        <v>-6000</v>
      </c>
      <c r="AQ317" s="12">
        <f>+T317-AL317</f>
        <v>-21687.51999999999</v>
      </c>
      <c r="AR317" s="12">
        <f>+AN317-AO317-AP317-AQ317</f>
        <v>-803423.48</v>
      </c>
    </row>
    <row r="318" spans="1:50" ht="15" customHeight="1" x14ac:dyDescent="0.25">
      <c r="A318" s="5">
        <f t="shared" si="48"/>
        <v>297</v>
      </c>
      <c r="B318" s="23">
        <f t="shared" si="48"/>
        <v>31</v>
      </c>
      <c r="C318" s="14" t="s">
        <v>104</v>
      </c>
      <c r="D318" s="3" t="s">
        <v>902</v>
      </c>
      <c r="E318" s="27">
        <v>8581934.379999999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/>
      <c r="M318" s="1">
        <v>8503225.5299999993</v>
      </c>
      <c r="N318" s="1">
        <v>0</v>
      </c>
      <c r="O318" s="1">
        <v>0</v>
      </c>
      <c r="P318" s="1">
        <v>0</v>
      </c>
      <c r="Q318" s="1">
        <v>0</v>
      </c>
      <c r="R318" s="29">
        <v>55160.08</v>
      </c>
      <c r="S318" s="29">
        <v>23548.77</v>
      </c>
      <c r="T318" s="10"/>
      <c r="U318" s="28">
        <f t="shared" si="40"/>
        <v>1</v>
      </c>
      <c r="V318" s="2" t="s">
        <v>902</v>
      </c>
      <c r="W318" s="9">
        <v>10774080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10001268.48</v>
      </c>
      <c r="AF318" s="9">
        <v>0</v>
      </c>
      <c r="AG318" s="9">
        <v>0</v>
      </c>
      <c r="AH318" s="9">
        <v>0</v>
      </c>
      <c r="AI318" s="9">
        <v>0</v>
      </c>
      <c r="AJ318" s="9">
        <v>538704</v>
      </c>
      <c r="AK318" s="9">
        <v>30000</v>
      </c>
      <c r="AL318" s="9">
        <v>204107.51999999999</v>
      </c>
      <c r="AN318" s="28">
        <f t="shared" si="45"/>
        <v>-2192145.620000001</v>
      </c>
      <c r="AO318" s="12">
        <f t="shared" si="50"/>
        <v>-483543.92</v>
      </c>
      <c r="AP318" s="12">
        <f t="shared" si="50"/>
        <v>-6451.23</v>
      </c>
      <c r="AQ318" s="12">
        <f t="shared" si="50"/>
        <v>-204107.51999999999</v>
      </c>
      <c r="AR318" s="12">
        <f t="shared" si="47"/>
        <v>-1498042.9500000011</v>
      </c>
      <c r="AX318" s="28">
        <f>+E318-U318</f>
        <v>8581933.379999999</v>
      </c>
    </row>
    <row r="319" spans="1:50" ht="15" customHeight="1" x14ac:dyDescent="0.25">
      <c r="A319" s="5">
        <f t="shared" si="48"/>
        <v>298</v>
      </c>
      <c r="B319" s="23">
        <f t="shared" si="48"/>
        <v>32</v>
      </c>
      <c r="C319" s="113" t="s">
        <v>599</v>
      </c>
      <c r="D319" s="3" t="s">
        <v>614</v>
      </c>
      <c r="E319" s="27">
        <v>683174.01</v>
      </c>
      <c r="F319" s="1"/>
      <c r="G319" s="1"/>
      <c r="H319" s="29">
        <v>683174.01</v>
      </c>
      <c r="I319" s="29"/>
      <c r="J319" s="1"/>
      <c r="K319" s="1"/>
      <c r="L319" s="29"/>
      <c r="M319" s="1"/>
      <c r="N319" s="1"/>
      <c r="O319" s="1"/>
      <c r="P319" s="1"/>
      <c r="Q319" s="1"/>
      <c r="R319" s="29"/>
      <c r="S319" s="29"/>
      <c r="T319" s="10"/>
      <c r="U319" s="28">
        <f t="shared" si="40"/>
        <v>1</v>
      </c>
      <c r="V319" s="2" t="s">
        <v>614</v>
      </c>
      <c r="W319" s="9">
        <v>2531022.7000000002</v>
      </c>
      <c r="X319" s="9">
        <v>0</v>
      </c>
      <c r="Y319" s="9">
        <v>0</v>
      </c>
      <c r="Z319" s="9">
        <v>831589.67</v>
      </c>
      <c r="AA319" s="9">
        <v>1273128.22</v>
      </c>
      <c r="AB319" s="9">
        <v>0</v>
      </c>
      <c r="AC319" s="9">
        <v>0</v>
      </c>
      <c r="AD319" s="9">
        <v>169254.94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180642.27</v>
      </c>
      <c r="AK319" s="9">
        <v>30000</v>
      </c>
      <c r="AL319" s="9">
        <v>46407.6</v>
      </c>
      <c r="AN319" s="28">
        <f t="shared" si="45"/>
        <v>-1847848.6900000002</v>
      </c>
      <c r="AO319" s="12">
        <f t="shared" si="50"/>
        <v>-180642.27</v>
      </c>
      <c r="AP319" s="12">
        <f t="shared" si="50"/>
        <v>-30000</v>
      </c>
      <c r="AQ319" s="12">
        <f t="shared" si="50"/>
        <v>-46407.6</v>
      </c>
      <c r="AR319" s="12">
        <f t="shared" si="47"/>
        <v>-1590798.82</v>
      </c>
    </row>
    <row r="320" spans="1:50" ht="15" customHeight="1" x14ac:dyDescent="0.25">
      <c r="A320" s="5">
        <f t="shared" si="48"/>
        <v>299</v>
      </c>
      <c r="B320" s="23">
        <f t="shared" si="48"/>
        <v>33</v>
      </c>
      <c r="C320" s="14" t="s">
        <v>59</v>
      </c>
      <c r="D320" s="3" t="s">
        <v>60</v>
      </c>
      <c r="E320" s="27">
        <v>1405529.29</v>
      </c>
      <c r="F320" s="29">
        <v>1405529.29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29">
        <v>0</v>
      </c>
      <c r="M320" s="1">
        <v>0</v>
      </c>
      <c r="N320" s="1">
        <v>0</v>
      </c>
      <c r="O320" s="1">
        <v>0</v>
      </c>
      <c r="P320" s="29"/>
      <c r="Q320" s="1">
        <v>0</v>
      </c>
      <c r="R320" s="29"/>
      <c r="S320" s="29"/>
      <c r="T320" s="10"/>
      <c r="U320" s="28">
        <f t="shared" si="40"/>
        <v>1</v>
      </c>
      <c r="V320" s="2" t="s">
        <v>60</v>
      </c>
      <c r="W320" s="9">
        <v>10840165.84</v>
      </c>
      <c r="X320" s="9">
        <v>6294485.2999999998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3750989.61</v>
      </c>
      <c r="AI320" s="9">
        <v>0</v>
      </c>
      <c r="AJ320" s="9">
        <v>559681.25</v>
      </c>
      <c r="AK320" s="9">
        <v>30000</v>
      </c>
      <c r="AL320" s="9">
        <v>205009.68</v>
      </c>
      <c r="AN320" s="28">
        <f t="shared" si="45"/>
        <v>-9434636.5500000007</v>
      </c>
      <c r="AO320" s="12">
        <f t="shared" si="50"/>
        <v>-559681.25</v>
      </c>
      <c r="AP320" s="12">
        <f t="shared" si="50"/>
        <v>-30000</v>
      </c>
      <c r="AQ320" s="12">
        <f t="shared" si="50"/>
        <v>-205009.68</v>
      </c>
      <c r="AR320" s="12">
        <f t="shared" si="47"/>
        <v>-8639945.620000001</v>
      </c>
    </row>
    <row r="321" spans="1:50" ht="15" customHeight="1" x14ac:dyDescent="0.25">
      <c r="A321" s="5">
        <f t="shared" si="48"/>
        <v>300</v>
      </c>
      <c r="B321" s="23">
        <f t="shared" si="48"/>
        <v>34</v>
      </c>
      <c r="C321" s="14" t="s">
        <v>59</v>
      </c>
      <c r="D321" s="3" t="s">
        <v>61</v>
      </c>
      <c r="E321" s="27">
        <v>1592311.23</v>
      </c>
      <c r="F321" s="29">
        <v>1592311.23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29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29"/>
      <c r="S321" s="29"/>
      <c r="T321" s="10"/>
      <c r="U321" s="28">
        <f t="shared" si="40"/>
        <v>1</v>
      </c>
      <c r="V321" s="2" t="s">
        <v>61</v>
      </c>
      <c r="W321" s="9">
        <v>6852451.1200000001</v>
      </c>
      <c r="X321" s="9">
        <v>6335690.9699999997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357460.33</v>
      </c>
      <c r="AK321" s="9">
        <v>30000</v>
      </c>
      <c r="AL321" s="9">
        <v>129299.82</v>
      </c>
      <c r="AN321" s="28">
        <f t="shared" si="45"/>
        <v>-5260139.8900000006</v>
      </c>
      <c r="AO321" s="12">
        <f t="shared" si="50"/>
        <v>-357460.33</v>
      </c>
      <c r="AP321" s="12">
        <f t="shared" si="50"/>
        <v>-30000</v>
      </c>
      <c r="AQ321" s="12">
        <f t="shared" si="50"/>
        <v>-129299.82</v>
      </c>
      <c r="AR321" s="12">
        <f t="shared" si="47"/>
        <v>-4743379.74</v>
      </c>
    </row>
    <row r="322" spans="1:50" ht="15" customHeight="1" x14ac:dyDescent="0.25">
      <c r="A322" s="5">
        <f t="shared" si="48"/>
        <v>301</v>
      </c>
      <c r="B322" s="23">
        <f t="shared" si="48"/>
        <v>35</v>
      </c>
      <c r="C322" s="14" t="s">
        <v>59</v>
      </c>
      <c r="D322" s="3" t="s">
        <v>63</v>
      </c>
      <c r="E322" s="27">
        <v>970368.07</v>
      </c>
      <c r="F322" s="29">
        <v>970368.07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29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29"/>
      <c r="S322" s="29"/>
      <c r="T322" s="10"/>
      <c r="U322" s="28">
        <f t="shared" si="40"/>
        <v>1</v>
      </c>
      <c r="V322" s="2" t="s">
        <v>63</v>
      </c>
      <c r="W322" s="9">
        <v>7236382.9100000001</v>
      </c>
      <c r="X322" s="9">
        <v>6692316.75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377488.26</v>
      </c>
      <c r="AK322" s="9">
        <v>30000</v>
      </c>
      <c r="AL322" s="9">
        <v>136577.9</v>
      </c>
      <c r="AN322" s="28">
        <f t="shared" si="45"/>
        <v>-6266014.8399999999</v>
      </c>
      <c r="AO322" s="12">
        <f t="shared" si="50"/>
        <v>-377488.26</v>
      </c>
      <c r="AP322" s="12">
        <f t="shared" si="50"/>
        <v>-30000</v>
      </c>
      <c r="AQ322" s="12">
        <f t="shared" si="50"/>
        <v>-136577.9</v>
      </c>
      <c r="AR322" s="12">
        <f t="shared" si="47"/>
        <v>-5721948.6799999997</v>
      </c>
    </row>
    <row r="323" spans="1:50" ht="15" customHeight="1" x14ac:dyDescent="0.25">
      <c r="A323" s="5">
        <f t="shared" ref="A323:B325" si="51">+A322+1</f>
        <v>302</v>
      </c>
      <c r="B323" s="23">
        <f t="shared" si="51"/>
        <v>36</v>
      </c>
      <c r="C323" s="14" t="s">
        <v>59</v>
      </c>
      <c r="D323" s="3" t="s">
        <v>71</v>
      </c>
      <c r="E323" s="27">
        <v>1241843.8999999999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29">
        <v>1241843.8999999999</v>
      </c>
      <c r="Q323" s="1">
        <v>0</v>
      </c>
      <c r="R323" s="29"/>
      <c r="S323" s="29"/>
      <c r="T323" s="10"/>
      <c r="U323" s="28">
        <f t="shared" si="40"/>
        <v>1</v>
      </c>
      <c r="V323" s="2" t="s">
        <v>71</v>
      </c>
      <c r="W323" s="9">
        <v>2639977.7200000002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2428419.25</v>
      </c>
      <c r="AI323" s="9">
        <v>0</v>
      </c>
      <c r="AJ323" s="9">
        <v>131998.89000000001</v>
      </c>
      <c r="AK323" s="9">
        <v>30000</v>
      </c>
      <c r="AL323" s="9">
        <v>49559.58</v>
      </c>
      <c r="AN323" s="28">
        <f t="shared" si="45"/>
        <v>-1398133.8200000003</v>
      </c>
      <c r="AO323" s="12">
        <f t="shared" si="50"/>
        <v>-131998.89000000001</v>
      </c>
      <c r="AP323" s="12">
        <f t="shared" si="50"/>
        <v>-30000</v>
      </c>
      <c r="AQ323" s="12">
        <f t="shared" si="50"/>
        <v>-49559.58</v>
      </c>
      <c r="AR323" s="12">
        <f t="shared" si="47"/>
        <v>-1186575.3500000001</v>
      </c>
    </row>
    <row r="324" spans="1:50" ht="15" customHeight="1" x14ac:dyDescent="0.25">
      <c r="A324" s="5">
        <f t="shared" si="51"/>
        <v>303</v>
      </c>
      <c r="B324" s="23">
        <f t="shared" si="51"/>
        <v>37</v>
      </c>
      <c r="C324" s="14" t="s">
        <v>59</v>
      </c>
      <c r="D324" s="3" t="s">
        <v>1409</v>
      </c>
      <c r="E324" s="27">
        <v>1460462.18</v>
      </c>
      <c r="F324" s="29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29">
        <v>0</v>
      </c>
      <c r="M324" s="1">
        <v>0</v>
      </c>
      <c r="N324" s="1">
        <v>0</v>
      </c>
      <c r="O324" s="1">
        <v>0</v>
      </c>
      <c r="P324" s="1">
        <v>1460462.18</v>
      </c>
      <c r="Q324" s="1">
        <v>0</v>
      </c>
      <c r="R324" s="29"/>
      <c r="S324" s="29"/>
      <c r="T324" s="10"/>
      <c r="U324" s="28">
        <f t="shared" si="40"/>
        <v>1</v>
      </c>
      <c r="V324" s="2"/>
      <c r="AN324" s="28"/>
      <c r="AO324" s="12"/>
      <c r="AP324" s="12"/>
      <c r="AQ324" s="12"/>
      <c r="AR324" s="12"/>
    </row>
    <row r="325" spans="1:50" ht="15" customHeight="1" x14ac:dyDescent="0.25">
      <c r="A325" s="5">
        <f t="shared" si="51"/>
        <v>304</v>
      </c>
      <c r="B325" s="23">
        <f t="shared" si="51"/>
        <v>38</v>
      </c>
      <c r="C325" s="14" t="s">
        <v>59</v>
      </c>
      <c r="D325" s="3" t="s">
        <v>984</v>
      </c>
      <c r="E325" s="27">
        <v>3313034.8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/>
      <c r="M325" s="1">
        <v>3258374.39</v>
      </c>
      <c r="N325" s="1">
        <v>0</v>
      </c>
      <c r="O325" s="1">
        <v>0</v>
      </c>
      <c r="P325" s="1">
        <v>0</v>
      </c>
      <c r="Q325" s="1">
        <v>0</v>
      </c>
      <c r="R325" s="29">
        <v>40301.839999999997</v>
      </c>
      <c r="S325" s="29">
        <v>14358.57</v>
      </c>
      <c r="T325" s="10"/>
      <c r="U325" s="28">
        <f t="shared" si="40"/>
        <v>1</v>
      </c>
      <c r="V325" s="2" t="s">
        <v>984</v>
      </c>
      <c r="W325" s="9">
        <v>3591360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3314156.16</v>
      </c>
      <c r="AF325" s="9">
        <v>0</v>
      </c>
      <c r="AG325" s="9">
        <v>0</v>
      </c>
      <c r="AH325" s="9">
        <v>0</v>
      </c>
      <c r="AI325" s="9">
        <v>0</v>
      </c>
      <c r="AJ325" s="9">
        <v>179568</v>
      </c>
      <c r="AK325" s="9">
        <v>30000</v>
      </c>
      <c r="AL325" s="9">
        <v>67635.839999999997</v>
      </c>
      <c r="AN325" s="28">
        <f t="shared" ref="AN325:AN339" si="52">+E325-W325</f>
        <v>-278325.20000000019</v>
      </c>
      <c r="AO325" s="12">
        <f t="shared" ref="AO325:AQ339" si="53">+R325-AJ325</f>
        <v>-139266.16</v>
      </c>
      <c r="AP325" s="12">
        <f t="shared" si="53"/>
        <v>-15641.43</v>
      </c>
      <c r="AQ325" s="12">
        <f t="shared" si="53"/>
        <v>-67635.839999999997</v>
      </c>
      <c r="AR325" s="12">
        <f t="shared" ref="AR325:AR339" si="54">+AN325-AO325-AP325-AQ325</f>
        <v>-55781.770000000193</v>
      </c>
      <c r="AX325" s="28">
        <f>+E325-U325</f>
        <v>3313033.8</v>
      </c>
    </row>
    <row r="326" spans="1:50" ht="15" customHeight="1" x14ac:dyDescent="0.25">
      <c r="A326" s="64"/>
      <c r="B326" s="65"/>
      <c r="C326" s="81"/>
      <c r="D326" s="73" t="s">
        <v>1419</v>
      </c>
      <c r="E326" s="63">
        <f t="shared" ref="E326:U326" si="55">SUM(E327:E339)</f>
        <v>79536828.841400012</v>
      </c>
      <c r="F326" s="63">
        <f t="shared" si="55"/>
        <v>0</v>
      </c>
      <c r="G326" s="63">
        <f t="shared" si="55"/>
        <v>0</v>
      </c>
      <c r="H326" s="63">
        <f t="shared" si="55"/>
        <v>0</v>
      </c>
      <c r="I326" s="63">
        <f t="shared" si="55"/>
        <v>0</v>
      </c>
      <c r="J326" s="63">
        <f t="shared" si="55"/>
        <v>0</v>
      </c>
      <c r="K326" s="63">
        <f t="shared" si="55"/>
        <v>0</v>
      </c>
      <c r="L326" s="63">
        <f t="shared" si="55"/>
        <v>0</v>
      </c>
      <c r="M326" s="63">
        <f t="shared" si="55"/>
        <v>78677566.141399994</v>
      </c>
      <c r="N326" s="63">
        <f t="shared" si="55"/>
        <v>0</v>
      </c>
      <c r="O326" s="63">
        <f t="shared" si="55"/>
        <v>0</v>
      </c>
      <c r="P326" s="63">
        <f t="shared" si="55"/>
        <v>0</v>
      </c>
      <c r="Q326" s="63">
        <f t="shared" si="55"/>
        <v>0</v>
      </c>
      <c r="R326" s="63">
        <f t="shared" si="55"/>
        <v>623493.42999999993</v>
      </c>
      <c r="S326" s="63">
        <f t="shared" si="55"/>
        <v>235769.27000000002</v>
      </c>
      <c r="T326" s="149">
        <f t="shared" si="55"/>
        <v>0</v>
      </c>
      <c r="U326" s="152">
        <f t="shared" si="55"/>
        <v>13</v>
      </c>
      <c r="V326" s="36" t="s">
        <v>1306</v>
      </c>
      <c r="AN326" s="28">
        <f t="shared" si="52"/>
        <v>79536828.841400012</v>
      </c>
      <c r="AO326" s="12">
        <f t="shared" si="53"/>
        <v>623493.42999999993</v>
      </c>
      <c r="AP326" s="12">
        <f t="shared" si="53"/>
        <v>235769.27000000002</v>
      </c>
      <c r="AQ326" s="12">
        <f t="shared" si="53"/>
        <v>0</v>
      </c>
      <c r="AR326" s="12">
        <f t="shared" si="54"/>
        <v>78677566.141400009</v>
      </c>
    </row>
    <row r="327" spans="1:50" ht="15" customHeight="1" x14ac:dyDescent="0.25">
      <c r="A327" s="5">
        <f>+A325+1</f>
        <v>305</v>
      </c>
      <c r="B327" s="23">
        <v>1</v>
      </c>
      <c r="C327" s="14" t="s">
        <v>1452</v>
      </c>
      <c r="D327" s="3" t="s">
        <v>390</v>
      </c>
      <c r="E327" s="27">
        <v>3163571.8744000001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/>
      <c r="M327" s="1">
        <v>3104109.8344000001</v>
      </c>
      <c r="N327" s="1">
        <v>0</v>
      </c>
      <c r="O327" s="1">
        <v>0</v>
      </c>
      <c r="P327" s="29"/>
      <c r="Q327" s="1">
        <v>0</v>
      </c>
      <c r="R327" s="29">
        <v>41997.33</v>
      </c>
      <c r="S327" s="29">
        <v>17464.71</v>
      </c>
      <c r="T327" s="10"/>
      <c r="U327" s="28">
        <f t="shared" si="40"/>
        <v>1</v>
      </c>
      <c r="V327" s="2" t="s">
        <v>390</v>
      </c>
      <c r="W327" s="9">
        <v>15764857.610000001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3336858.6</v>
      </c>
      <c r="AF327" s="9">
        <v>0</v>
      </c>
      <c r="AG327" s="9">
        <v>0</v>
      </c>
      <c r="AH327" s="9">
        <v>11310823.83</v>
      </c>
      <c r="AI327" s="9">
        <v>0</v>
      </c>
      <c r="AJ327" s="9">
        <v>788242.88</v>
      </c>
      <c r="AK327" s="9">
        <v>30000</v>
      </c>
      <c r="AL327" s="9">
        <v>298932.30000000005</v>
      </c>
      <c r="AN327" s="28">
        <f t="shared" si="52"/>
        <v>-12601285.735600002</v>
      </c>
      <c r="AO327" s="12">
        <f t="shared" si="53"/>
        <v>-746245.55</v>
      </c>
      <c r="AP327" s="12">
        <f t="shared" si="53"/>
        <v>-12535.29</v>
      </c>
      <c r="AQ327" s="12">
        <f t="shared" si="53"/>
        <v>-298932.30000000005</v>
      </c>
      <c r="AR327" s="12">
        <f t="shared" si="54"/>
        <v>-11543572.595600002</v>
      </c>
    </row>
    <row r="328" spans="1:50" ht="15" customHeight="1" x14ac:dyDescent="0.25">
      <c r="A328" s="5">
        <f t="shared" ref="A328:B339" si="56">A327+1</f>
        <v>306</v>
      </c>
      <c r="B328" s="23">
        <f t="shared" si="56"/>
        <v>2</v>
      </c>
      <c r="C328" s="14" t="s">
        <v>1452</v>
      </c>
      <c r="D328" s="3" t="s">
        <v>761</v>
      </c>
      <c r="E328" s="27">
        <v>3066140.0262000002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/>
      <c r="M328" s="1">
        <v>3007706.7062000004</v>
      </c>
      <c r="N328" s="1">
        <v>0</v>
      </c>
      <c r="O328" s="1">
        <v>0</v>
      </c>
      <c r="P328" s="29"/>
      <c r="Q328" s="1">
        <v>0</v>
      </c>
      <c r="R328" s="29">
        <v>41212.549999999996</v>
      </c>
      <c r="S328" s="29">
        <v>17220.77</v>
      </c>
      <c r="T328" s="10"/>
      <c r="U328" s="28">
        <f t="shared" si="40"/>
        <v>1</v>
      </c>
      <c r="V328" s="2" t="s">
        <v>761</v>
      </c>
      <c r="W328" s="9">
        <v>14697463.68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3336372.21</v>
      </c>
      <c r="AF328" s="9">
        <v>0</v>
      </c>
      <c r="AG328" s="9">
        <v>0</v>
      </c>
      <c r="AH328" s="9">
        <v>10317566.49</v>
      </c>
      <c r="AI328" s="9">
        <v>0</v>
      </c>
      <c r="AJ328" s="9">
        <v>734873.18</v>
      </c>
      <c r="AK328" s="9">
        <v>30000</v>
      </c>
      <c r="AL328" s="9">
        <v>278651.8</v>
      </c>
      <c r="AN328" s="28">
        <f t="shared" si="52"/>
        <v>-11631323.6538</v>
      </c>
      <c r="AO328" s="12">
        <f t="shared" si="53"/>
        <v>-693660.63</v>
      </c>
      <c r="AP328" s="12">
        <f t="shared" si="53"/>
        <v>-12779.23</v>
      </c>
      <c r="AQ328" s="12">
        <f t="shared" si="53"/>
        <v>-278651.8</v>
      </c>
      <c r="AR328" s="12">
        <f t="shared" si="54"/>
        <v>-10646231.993799997</v>
      </c>
    </row>
    <row r="329" spans="1:50" ht="15" customHeight="1" x14ac:dyDescent="0.25">
      <c r="A329" s="5">
        <f t="shared" si="56"/>
        <v>307</v>
      </c>
      <c r="B329" s="23">
        <f t="shared" si="56"/>
        <v>3</v>
      </c>
      <c r="C329" s="14" t="s">
        <v>1452</v>
      </c>
      <c r="D329" s="3" t="s">
        <v>404</v>
      </c>
      <c r="E329" s="27">
        <v>3128277.2656</v>
      </c>
      <c r="F329" s="1"/>
      <c r="G329" s="1"/>
      <c r="H329" s="1"/>
      <c r="I329" s="1"/>
      <c r="J329" s="1">
        <v>0</v>
      </c>
      <c r="K329" s="1">
        <v>0</v>
      </c>
      <c r="L329" s="1"/>
      <c r="M329" s="1">
        <v>3068469.1056000004</v>
      </c>
      <c r="N329" s="1">
        <v>0</v>
      </c>
      <c r="O329" s="29"/>
      <c r="P329" s="1">
        <v>0</v>
      </c>
      <c r="Q329" s="1">
        <v>0</v>
      </c>
      <c r="R329" s="29">
        <v>42434.61</v>
      </c>
      <c r="S329" s="29">
        <v>17373.55</v>
      </c>
      <c r="T329" s="10"/>
      <c r="U329" s="28">
        <f t="shared" si="40"/>
        <v>1</v>
      </c>
      <c r="V329" s="2" t="s">
        <v>404</v>
      </c>
      <c r="W329" s="9">
        <v>4871432.5369681995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3322349.79</v>
      </c>
      <c r="AF329" s="9">
        <v>0</v>
      </c>
      <c r="AG329" s="9">
        <v>1283677.1299999999</v>
      </c>
      <c r="AH329" s="9">
        <v>0</v>
      </c>
      <c r="AI329" s="9">
        <v>0</v>
      </c>
      <c r="AJ329" s="9">
        <v>141405.05696819976</v>
      </c>
      <c r="AK329" s="9">
        <v>30000</v>
      </c>
      <c r="AL329" s="9">
        <v>94000.56</v>
      </c>
      <c r="AN329" s="28">
        <f t="shared" si="52"/>
        <v>-1743155.2713681995</v>
      </c>
      <c r="AO329" s="12">
        <f t="shared" si="53"/>
        <v>-98970.446968199758</v>
      </c>
      <c r="AP329" s="12">
        <f t="shared" si="53"/>
        <v>-12626.45</v>
      </c>
      <c r="AQ329" s="12">
        <f t="shared" si="53"/>
        <v>-94000.56</v>
      </c>
      <c r="AR329" s="12">
        <f t="shared" si="54"/>
        <v>-1537557.8143999998</v>
      </c>
    </row>
    <row r="330" spans="1:50" ht="15" customHeight="1" x14ac:dyDescent="0.25">
      <c r="A330" s="5">
        <f t="shared" si="56"/>
        <v>308</v>
      </c>
      <c r="B330" s="23">
        <f t="shared" si="56"/>
        <v>4</v>
      </c>
      <c r="C330" s="14" t="s">
        <v>1452</v>
      </c>
      <c r="D330" s="3" t="s">
        <v>1081</v>
      </c>
      <c r="E330" s="27">
        <v>3162140.5024000001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/>
      <c r="M330" s="1">
        <v>3102645.3524000002</v>
      </c>
      <c r="N330" s="1">
        <v>0</v>
      </c>
      <c r="O330" s="1">
        <v>0</v>
      </c>
      <c r="P330" s="1">
        <v>0</v>
      </c>
      <c r="Q330" s="1">
        <v>0</v>
      </c>
      <c r="R330" s="29">
        <v>42206.12</v>
      </c>
      <c r="S330" s="29">
        <v>17289.03</v>
      </c>
      <c r="T330" s="10"/>
      <c r="U330" s="28">
        <f t="shared" si="40"/>
        <v>1</v>
      </c>
      <c r="V330" s="2" t="s">
        <v>1081</v>
      </c>
      <c r="W330" s="9">
        <v>3591360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3314156.16</v>
      </c>
      <c r="AF330" s="9">
        <v>0</v>
      </c>
      <c r="AG330" s="9">
        <v>0</v>
      </c>
      <c r="AH330" s="9">
        <v>0</v>
      </c>
      <c r="AI330" s="9">
        <v>0</v>
      </c>
      <c r="AJ330" s="9">
        <v>179568</v>
      </c>
      <c r="AK330" s="9">
        <v>30000</v>
      </c>
      <c r="AL330" s="9">
        <v>67635.839999999997</v>
      </c>
      <c r="AN330" s="28">
        <f t="shared" si="52"/>
        <v>-429219.49759999989</v>
      </c>
      <c r="AO330" s="12">
        <f t="shared" si="53"/>
        <v>-137361.88</v>
      </c>
      <c r="AP330" s="12">
        <f t="shared" si="53"/>
        <v>-12710.970000000001</v>
      </c>
      <c r="AQ330" s="12">
        <f t="shared" si="53"/>
        <v>-67635.839999999997</v>
      </c>
      <c r="AR330" s="12">
        <f t="shared" si="54"/>
        <v>-211510.80759999991</v>
      </c>
    </row>
    <row r="331" spans="1:50" ht="15" customHeight="1" x14ac:dyDescent="0.25">
      <c r="A331" s="5">
        <f t="shared" si="56"/>
        <v>309</v>
      </c>
      <c r="B331" s="23">
        <f t="shared" si="56"/>
        <v>5</v>
      </c>
      <c r="C331" s="14" t="s">
        <v>104</v>
      </c>
      <c r="D331" s="3" t="s">
        <v>1083</v>
      </c>
      <c r="E331" s="27">
        <v>8461720.0800000019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/>
      <c r="M331" s="1">
        <v>8385361.5300000003</v>
      </c>
      <c r="N331" s="1">
        <v>0</v>
      </c>
      <c r="O331" s="1">
        <v>0</v>
      </c>
      <c r="P331" s="1">
        <v>0</v>
      </c>
      <c r="Q331" s="1">
        <v>0</v>
      </c>
      <c r="R331" s="29">
        <v>55989.34</v>
      </c>
      <c r="S331" s="29">
        <v>20369.21</v>
      </c>
      <c r="T331" s="10"/>
      <c r="U331" s="28">
        <f t="shared" si="40"/>
        <v>1</v>
      </c>
      <c r="V331" s="2" t="s">
        <v>1083</v>
      </c>
      <c r="W331" s="9">
        <v>3927792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3314156.16</v>
      </c>
      <c r="AF331" s="9">
        <v>0</v>
      </c>
      <c r="AG331" s="9">
        <v>0</v>
      </c>
      <c r="AH331" s="9">
        <v>0</v>
      </c>
      <c r="AI331" s="9">
        <v>0</v>
      </c>
      <c r="AJ331" s="9">
        <v>516000</v>
      </c>
      <c r="AK331" s="9">
        <v>30000</v>
      </c>
      <c r="AL331" s="9">
        <v>67635.839999999997</v>
      </c>
      <c r="AN331" s="28">
        <f t="shared" si="52"/>
        <v>4533928.0800000019</v>
      </c>
      <c r="AO331" s="12">
        <f t="shared" si="53"/>
        <v>-460010.66000000003</v>
      </c>
      <c r="AP331" s="12">
        <f t="shared" si="53"/>
        <v>-9630.7900000000009</v>
      </c>
      <c r="AQ331" s="12">
        <f t="shared" si="53"/>
        <v>-67635.839999999997</v>
      </c>
      <c r="AR331" s="12">
        <f t="shared" si="54"/>
        <v>5071205.370000002</v>
      </c>
    </row>
    <row r="332" spans="1:50" ht="15" customHeight="1" x14ac:dyDescent="0.25">
      <c r="A332" s="5">
        <f t="shared" si="56"/>
        <v>310</v>
      </c>
      <c r="B332" s="23">
        <f t="shared" si="56"/>
        <v>6</v>
      </c>
      <c r="C332" s="14" t="s">
        <v>104</v>
      </c>
      <c r="D332" s="3" t="s">
        <v>1084</v>
      </c>
      <c r="E332" s="27">
        <v>11495264.01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/>
      <c r="M332" s="1">
        <v>11407575.810000001</v>
      </c>
      <c r="N332" s="1">
        <v>0</v>
      </c>
      <c r="O332" s="1">
        <v>0</v>
      </c>
      <c r="P332" s="1">
        <v>0</v>
      </c>
      <c r="Q332" s="1">
        <v>0</v>
      </c>
      <c r="R332" s="29">
        <v>64316.039999999994</v>
      </c>
      <c r="S332" s="29">
        <v>23372.16</v>
      </c>
      <c r="T332" s="10"/>
      <c r="U332" s="28">
        <f t="shared" si="40"/>
        <v>1</v>
      </c>
      <c r="V332" s="2" t="s">
        <v>1084</v>
      </c>
      <c r="W332" s="9">
        <v>4099792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3314156.16</v>
      </c>
      <c r="AF332" s="9">
        <v>0</v>
      </c>
      <c r="AG332" s="9">
        <v>0</v>
      </c>
      <c r="AH332" s="9">
        <v>0</v>
      </c>
      <c r="AI332" s="9">
        <v>0</v>
      </c>
      <c r="AJ332" s="9">
        <v>688000</v>
      </c>
      <c r="AK332" s="9">
        <v>30000</v>
      </c>
      <c r="AL332" s="9">
        <v>67635.839999999997</v>
      </c>
      <c r="AN332" s="28">
        <f t="shared" si="52"/>
        <v>7395472.0099999998</v>
      </c>
      <c r="AO332" s="12">
        <f t="shared" si="53"/>
        <v>-623683.96</v>
      </c>
      <c r="AP332" s="12">
        <f t="shared" si="53"/>
        <v>-6627.84</v>
      </c>
      <c r="AQ332" s="12">
        <f t="shared" si="53"/>
        <v>-67635.839999999997</v>
      </c>
      <c r="AR332" s="12">
        <f t="shared" si="54"/>
        <v>8093419.6499999994</v>
      </c>
    </row>
    <row r="333" spans="1:50" ht="15" customHeight="1" x14ac:dyDescent="0.25">
      <c r="A333" s="5">
        <f t="shared" si="56"/>
        <v>311</v>
      </c>
      <c r="B333" s="23">
        <f t="shared" si="56"/>
        <v>7</v>
      </c>
      <c r="C333" s="14" t="s">
        <v>104</v>
      </c>
      <c r="D333" s="3" t="s">
        <v>1098</v>
      </c>
      <c r="E333" s="27">
        <v>5796527.9199999999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/>
      <c r="M333" s="1">
        <v>5730114.8200000003</v>
      </c>
      <c r="N333" s="1">
        <v>0</v>
      </c>
      <c r="O333" s="1">
        <v>0</v>
      </c>
      <c r="P333" s="1">
        <v>0</v>
      </c>
      <c r="Q333" s="1">
        <v>0</v>
      </c>
      <c r="R333" s="29">
        <v>48647.759999999995</v>
      </c>
      <c r="S333" s="29">
        <v>17765.34</v>
      </c>
      <c r="T333" s="10"/>
      <c r="U333" s="28">
        <f t="shared" si="40"/>
        <v>1</v>
      </c>
      <c r="V333" s="2" t="s">
        <v>1098</v>
      </c>
      <c r="W333" s="9">
        <v>7182720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6657712.3200000003</v>
      </c>
      <c r="AF333" s="9">
        <v>0</v>
      </c>
      <c r="AG333" s="9">
        <v>0</v>
      </c>
      <c r="AH333" s="9">
        <v>0</v>
      </c>
      <c r="AI333" s="9">
        <v>0</v>
      </c>
      <c r="AJ333" s="9">
        <v>359136</v>
      </c>
      <c r="AK333" s="9">
        <v>30000</v>
      </c>
      <c r="AL333" s="9">
        <v>135871.67999999999</v>
      </c>
      <c r="AN333" s="28">
        <f t="shared" si="52"/>
        <v>-1386192.08</v>
      </c>
      <c r="AO333" s="12">
        <f t="shared" si="53"/>
        <v>-310488.24</v>
      </c>
      <c r="AP333" s="12">
        <f t="shared" si="53"/>
        <v>-12234.66</v>
      </c>
      <c r="AQ333" s="12">
        <f t="shared" si="53"/>
        <v>-135871.67999999999</v>
      </c>
      <c r="AR333" s="12">
        <f t="shared" si="54"/>
        <v>-927597.50000000023</v>
      </c>
    </row>
    <row r="334" spans="1:50" ht="15" customHeight="1" x14ac:dyDescent="0.25">
      <c r="A334" s="5">
        <f t="shared" si="56"/>
        <v>312</v>
      </c>
      <c r="B334" s="23">
        <f t="shared" si="56"/>
        <v>8</v>
      </c>
      <c r="C334" s="14" t="s">
        <v>104</v>
      </c>
      <c r="D334" s="3" t="s">
        <v>1107</v>
      </c>
      <c r="E334" s="27">
        <v>5956275.8499999996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/>
      <c r="M334" s="1">
        <v>5889008.2400000002</v>
      </c>
      <c r="N334" s="1">
        <v>0</v>
      </c>
      <c r="O334" s="1">
        <v>0</v>
      </c>
      <c r="P334" s="1">
        <v>0</v>
      </c>
      <c r="Q334" s="1">
        <v>0</v>
      </c>
      <c r="R334" s="15">
        <v>49695.270000000004</v>
      </c>
      <c r="S334" s="29">
        <v>17572.34</v>
      </c>
      <c r="T334" s="10"/>
      <c r="U334" s="28">
        <f t="shared" si="40"/>
        <v>1</v>
      </c>
      <c r="V334" s="2" t="s">
        <v>1107</v>
      </c>
      <c r="W334" s="9">
        <v>7182530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9">
        <v>6657526.1200000001</v>
      </c>
      <c r="AF334" s="9">
        <v>0</v>
      </c>
      <c r="AG334" s="9">
        <v>0</v>
      </c>
      <c r="AH334" s="9">
        <v>0</v>
      </c>
      <c r="AI334" s="9">
        <v>0</v>
      </c>
      <c r="AJ334" s="9">
        <v>359136</v>
      </c>
      <c r="AK334" s="9">
        <v>30000</v>
      </c>
      <c r="AL334" s="9">
        <v>135867.88</v>
      </c>
      <c r="AN334" s="28">
        <f t="shared" si="52"/>
        <v>-1226254.1500000004</v>
      </c>
      <c r="AO334" s="12">
        <f t="shared" si="53"/>
        <v>-309440.73</v>
      </c>
      <c r="AP334" s="12">
        <f t="shared" si="53"/>
        <v>-12427.66</v>
      </c>
      <c r="AQ334" s="12">
        <f t="shared" si="53"/>
        <v>-135867.88</v>
      </c>
      <c r="AR334" s="12">
        <f t="shared" si="54"/>
        <v>-768517.88000000035</v>
      </c>
    </row>
    <row r="335" spans="1:50" ht="15" customHeight="1" x14ac:dyDescent="0.25">
      <c r="A335" s="5">
        <f t="shared" si="56"/>
        <v>313</v>
      </c>
      <c r="B335" s="23">
        <f t="shared" si="56"/>
        <v>9</v>
      </c>
      <c r="C335" s="14" t="s">
        <v>104</v>
      </c>
      <c r="D335" s="3" t="s">
        <v>1126</v>
      </c>
      <c r="E335" s="27">
        <v>5783315.6699999999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/>
      <c r="M335" s="1">
        <v>5718382.2999999998</v>
      </c>
      <c r="N335" s="1">
        <v>0</v>
      </c>
      <c r="O335" s="1">
        <v>0</v>
      </c>
      <c r="P335" s="1">
        <v>0</v>
      </c>
      <c r="Q335" s="13">
        <v>0</v>
      </c>
      <c r="R335" s="159">
        <v>47584.18</v>
      </c>
      <c r="S335" s="142">
        <v>17349.189999999999</v>
      </c>
      <c r="T335" s="10"/>
      <c r="U335" s="28">
        <f t="shared" si="40"/>
        <v>1</v>
      </c>
      <c r="V335" s="2" t="s">
        <v>1126</v>
      </c>
      <c r="W335" s="9">
        <v>7182720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6657712.3200000003</v>
      </c>
      <c r="AF335" s="9">
        <v>0</v>
      </c>
      <c r="AG335" s="9">
        <v>0</v>
      </c>
      <c r="AH335" s="9">
        <v>0</v>
      </c>
      <c r="AI335" s="9">
        <v>0</v>
      </c>
      <c r="AJ335" s="9">
        <v>359136</v>
      </c>
      <c r="AK335" s="9">
        <v>30000</v>
      </c>
      <c r="AL335" s="9">
        <v>135871.67999999999</v>
      </c>
      <c r="AN335" s="28">
        <f t="shared" si="52"/>
        <v>-1399404.33</v>
      </c>
      <c r="AO335" s="12">
        <f t="shared" si="53"/>
        <v>-311551.82</v>
      </c>
      <c r="AP335" s="12">
        <f t="shared" si="53"/>
        <v>-12650.810000000001</v>
      </c>
      <c r="AQ335" s="12">
        <f t="shared" si="53"/>
        <v>-135871.67999999999</v>
      </c>
      <c r="AR335" s="12">
        <f t="shared" si="54"/>
        <v>-939330.02</v>
      </c>
    </row>
    <row r="336" spans="1:50" ht="15" customHeight="1" x14ac:dyDescent="0.25">
      <c r="A336" s="5">
        <f t="shared" si="56"/>
        <v>314</v>
      </c>
      <c r="B336" s="23">
        <f t="shared" si="56"/>
        <v>10</v>
      </c>
      <c r="C336" s="14" t="s">
        <v>56</v>
      </c>
      <c r="D336" s="3" t="s">
        <v>1166</v>
      </c>
      <c r="E336" s="27">
        <v>3288576.452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/>
      <c r="M336" s="1">
        <v>3235022.6319999998</v>
      </c>
      <c r="N336" s="1">
        <v>0</v>
      </c>
      <c r="O336" s="1">
        <v>0</v>
      </c>
      <c r="P336" s="1">
        <v>0</v>
      </c>
      <c r="Q336" s="1">
        <v>0</v>
      </c>
      <c r="R336" s="158">
        <v>39353.1</v>
      </c>
      <c r="S336" s="29">
        <v>14200.72</v>
      </c>
      <c r="T336" s="10"/>
      <c r="U336" s="28">
        <f t="shared" si="40"/>
        <v>1</v>
      </c>
      <c r="V336" s="2" t="s">
        <v>1385</v>
      </c>
      <c r="W336" s="9">
        <v>3591360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9">
        <v>3314156.16</v>
      </c>
      <c r="AF336" s="9">
        <v>0</v>
      </c>
      <c r="AG336" s="9">
        <v>0</v>
      </c>
      <c r="AH336" s="9">
        <v>0</v>
      </c>
      <c r="AI336" s="9">
        <v>0</v>
      </c>
      <c r="AJ336" s="9">
        <v>179568</v>
      </c>
      <c r="AK336" s="9">
        <v>30000</v>
      </c>
      <c r="AL336" s="9">
        <v>67635.839999999997</v>
      </c>
      <c r="AN336" s="28">
        <f t="shared" si="52"/>
        <v>-302783.54799999995</v>
      </c>
      <c r="AO336" s="12">
        <f t="shared" si="53"/>
        <v>-140214.9</v>
      </c>
      <c r="AP336" s="12">
        <f t="shared" si="53"/>
        <v>-15799.28</v>
      </c>
      <c r="AQ336" s="12">
        <f t="shared" si="53"/>
        <v>-67635.839999999997</v>
      </c>
      <c r="AR336" s="12">
        <f t="shared" si="54"/>
        <v>-79133.527999999962</v>
      </c>
    </row>
    <row r="337" spans="1:54" ht="15" customHeight="1" x14ac:dyDescent="0.25">
      <c r="A337" s="5">
        <f t="shared" si="56"/>
        <v>315</v>
      </c>
      <c r="B337" s="23">
        <f t="shared" si="56"/>
        <v>11</v>
      </c>
      <c r="C337" s="14" t="s">
        <v>59</v>
      </c>
      <c r="D337" s="3" t="s">
        <v>1186</v>
      </c>
      <c r="E337" s="27">
        <v>9846825.0671200007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/>
      <c r="M337" s="1">
        <v>9781064.1471200008</v>
      </c>
      <c r="N337" s="1">
        <v>0</v>
      </c>
      <c r="O337" s="1">
        <v>0</v>
      </c>
      <c r="P337" s="1">
        <v>0</v>
      </c>
      <c r="Q337" s="1">
        <v>0</v>
      </c>
      <c r="R337" s="29">
        <v>48051.939999999995</v>
      </c>
      <c r="S337" s="29">
        <v>17708.98</v>
      </c>
      <c r="T337" s="10"/>
      <c r="U337" s="28">
        <f t="shared" si="40"/>
        <v>1</v>
      </c>
      <c r="V337" s="2" t="s">
        <v>1186</v>
      </c>
      <c r="W337" s="9">
        <v>10774080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10001268.48</v>
      </c>
      <c r="AF337" s="9">
        <v>0</v>
      </c>
      <c r="AG337" s="9">
        <v>0</v>
      </c>
      <c r="AH337" s="9">
        <v>0</v>
      </c>
      <c r="AI337" s="9">
        <v>0</v>
      </c>
      <c r="AJ337" s="9">
        <v>538704</v>
      </c>
      <c r="AK337" s="9">
        <v>30000</v>
      </c>
      <c r="AL337" s="9">
        <v>204107.51999999999</v>
      </c>
      <c r="AN337" s="28">
        <f t="shared" si="52"/>
        <v>-927254.93287999928</v>
      </c>
      <c r="AO337" s="12">
        <f t="shared" si="53"/>
        <v>-490652.06</v>
      </c>
      <c r="AP337" s="12">
        <f t="shared" si="53"/>
        <v>-12291.02</v>
      </c>
      <c r="AQ337" s="12">
        <f t="shared" si="53"/>
        <v>-204107.51999999999</v>
      </c>
      <c r="AR337" s="12">
        <f t="shared" si="54"/>
        <v>-220204.33287999927</v>
      </c>
    </row>
    <row r="338" spans="1:54" ht="15" customHeight="1" x14ac:dyDescent="0.25">
      <c r="A338" s="5">
        <f t="shared" si="56"/>
        <v>316</v>
      </c>
      <c r="B338" s="23">
        <f t="shared" si="56"/>
        <v>12</v>
      </c>
      <c r="C338" s="14" t="s">
        <v>59</v>
      </c>
      <c r="D338" s="3" t="s">
        <v>1189</v>
      </c>
      <c r="E338" s="27">
        <v>13073314.88088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/>
      <c r="M338" s="1">
        <v>12988245.56088</v>
      </c>
      <c r="N338" s="1">
        <v>0</v>
      </c>
      <c r="O338" s="1">
        <v>0</v>
      </c>
      <c r="P338" s="1">
        <v>0</v>
      </c>
      <c r="Q338" s="1">
        <v>0</v>
      </c>
      <c r="R338" s="29">
        <v>61724.97</v>
      </c>
      <c r="S338" s="29">
        <v>23344.35</v>
      </c>
      <c r="T338" s="10"/>
      <c r="U338" s="28">
        <f t="shared" si="40"/>
        <v>1</v>
      </c>
      <c r="V338" s="2" t="s">
        <v>1189</v>
      </c>
      <c r="W338" s="9">
        <v>4130064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3314156.16</v>
      </c>
      <c r="AF338" s="9">
        <v>0</v>
      </c>
      <c r="AG338" s="9">
        <v>0</v>
      </c>
      <c r="AH338" s="9">
        <v>0</v>
      </c>
      <c r="AI338" s="9">
        <v>0</v>
      </c>
      <c r="AJ338" s="9">
        <v>718272</v>
      </c>
      <c r="AK338" s="9">
        <v>30000</v>
      </c>
      <c r="AL338" s="9">
        <v>67635.839999999997</v>
      </c>
      <c r="AN338" s="28">
        <f t="shared" si="52"/>
        <v>8943250.8808800001</v>
      </c>
      <c r="AO338" s="12">
        <f t="shared" si="53"/>
        <v>-656547.03</v>
      </c>
      <c r="AP338" s="12">
        <f t="shared" si="53"/>
        <v>-6655.6500000000015</v>
      </c>
      <c r="AQ338" s="12">
        <f t="shared" si="53"/>
        <v>-67635.839999999997</v>
      </c>
      <c r="AR338" s="12">
        <f t="shared" si="54"/>
        <v>9674089.4008799996</v>
      </c>
    </row>
    <row r="339" spans="1:54" ht="15" customHeight="1" x14ac:dyDescent="0.25">
      <c r="A339" s="5">
        <f t="shared" si="56"/>
        <v>317</v>
      </c>
      <c r="B339" s="23">
        <f t="shared" si="56"/>
        <v>13</v>
      </c>
      <c r="C339" s="14" t="s">
        <v>59</v>
      </c>
      <c r="D339" s="3" t="s">
        <v>656</v>
      </c>
      <c r="E339" s="27">
        <v>3314879.2428000001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/>
      <c r="M339" s="1">
        <v>3259860.1028</v>
      </c>
      <c r="N339" s="1">
        <v>0</v>
      </c>
      <c r="O339" s="1">
        <v>0</v>
      </c>
      <c r="P339" s="1">
        <v>0</v>
      </c>
      <c r="Q339" s="1">
        <v>0</v>
      </c>
      <c r="R339" s="29">
        <v>40280.22</v>
      </c>
      <c r="S339" s="29">
        <v>14738.92</v>
      </c>
      <c r="T339" s="10"/>
      <c r="U339" s="28">
        <f t="shared" si="40"/>
        <v>1</v>
      </c>
      <c r="V339" s="2" t="s">
        <v>1388</v>
      </c>
      <c r="W339" s="9">
        <v>3591360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3314156.16</v>
      </c>
      <c r="AF339" s="9">
        <v>0</v>
      </c>
      <c r="AG339" s="9">
        <v>0</v>
      </c>
      <c r="AH339" s="9">
        <v>0</v>
      </c>
      <c r="AI339" s="9">
        <v>0</v>
      </c>
      <c r="AJ339" s="9">
        <v>179568</v>
      </c>
      <c r="AK339" s="9">
        <v>30000</v>
      </c>
      <c r="AL339" s="9">
        <v>67635.839999999997</v>
      </c>
      <c r="AN339" s="28">
        <f t="shared" si="52"/>
        <v>-276480.75719999988</v>
      </c>
      <c r="AO339" s="12">
        <f t="shared" si="53"/>
        <v>-139287.78</v>
      </c>
      <c r="AP339" s="12">
        <f t="shared" si="53"/>
        <v>-15261.08</v>
      </c>
      <c r="AQ339" s="12">
        <f t="shared" si="53"/>
        <v>-67635.839999999997</v>
      </c>
      <c r="AR339" s="12">
        <f t="shared" si="54"/>
        <v>-54296.057199999879</v>
      </c>
    </row>
    <row r="340" spans="1:54" s="89" customFormat="1" ht="15" customHeight="1" x14ac:dyDescent="0.25">
      <c r="A340" s="64"/>
      <c r="B340" s="65"/>
      <c r="C340" s="184"/>
      <c r="D340" s="185" t="s">
        <v>1417</v>
      </c>
      <c r="E340" s="63">
        <f>E341+E356+E542+E886+E1283</f>
        <v>18223922087.708687</v>
      </c>
      <c r="F340" s="63">
        <f>F341+F356+F542+F886+F1283</f>
        <v>3083541963.5916448</v>
      </c>
      <c r="G340" s="63">
        <f>G341+G356+G542+G886+G1283</f>
        <v>1080463006.0763619</v>
      </c>
      <c r="H340" s="63">
        <f>H341+H356+H542+H886+H1283</f>
        <v>1048991939.5107073</v>
      </c>
      <c r="I340" s="63">
        <f>I341+I356+I542+I886+I1283</f>
        <v>857107161.1819042</v>
      </c>
      <c r="J340" s="63">
        <f>J341+J356+J542+J886+J1283</f>
        <v>256973972.78808033</v>
      </c>
      <c r="K340" s="63">
        <f>K341+K356+K542+K886+K1283</f>
        <v>0</v>
      </c>
      <c r="L340" s="63">
        <f>L341+L356+L542+L886+L1283</f>
        <v>173480645.9122526</v>
      </c>
      <c r="M340" s="63">
        <f>M341+M356+M542+M886+M1283</f>
        <v>9062814.5999999996</v>
      </c>
      <c r="N340" s="63">
        <f>N341+N356+N542+N886+N1283</f>
        <v>3158739245.556046</v>
      </c>
      <c r="O340" s="63">
        <f>O341+O356+O542+O886+O1283</f>
        <v>440631934.88634849</v>
      </c>
      <c r="P340" s="63">
        <f>P341+P356+P542+P886+P1283</f>
        <v>3867793221.4102526</v>
      </c>
      <c r="Q340" s="63">
        <f>Q341+Q356+Q542+Q886+Q1283</f>
        <v>2136305773.6435103</v>
      </c>
      <c r="R340" s="63">
        <f>R341+R356+R542+R886+R1283</f>
        <v>1596966930.8746226</v>
      </c>
      <c r="S340" s="63">
        <f>S341+S356+S542+S886+S1283</f>
        <v>164235580.13708872</v>
      </c>
      <c r="T340" s="149">
        <f>T341+T356+T542+T886+T1283</f>
        <v>349627897.53987831</v>
      </c>
    </row>
    <row r="341" spans="1:54" s="89" customFormat="1" ht="15" customHeight="1" x14ac:dyDescent="0.25">
      <c r="A341" s="64"/>
      <c r="B341" s="65"/>
      <c r="C341" s="78"/>
      <c r="D341" s="185" t="s">
        <v>47</v>
      </c>
      <c r="E341" s="63">
        <f t="shared" ref="E341:T341" si="57">SUM(E342:E355)</f>
        <v>92298440.124485776</v>
      </c>
      <c r="F341" s="63">
        <f t="shared" si="57"/>
        <v>4318891.6067933999</v>
      </c>
      <c r="G341" s="63">
        <f t="shared" si="57"/>
        <v>4071184.40764686</v>
      </c>
      <c r="H341" s="63">
        <f t="shared" si="57"/>
        <v>8459727.2080045193</v>
      </c>
      <c r="I341" s="63">
        <f t="shared" si="57"/>
        <v>13466117.57649984</v>
      </c>
      <c r="J341" s="63">
        <f t="shared" si="57"/>
        <v>0</v>
      </c>
      <c r="K341" s="63">
        <f t="shared" si="57"/>
        <v>0</v>
      </c>
      <c r="L341" s="63">
        <f t="shared" si="57"/>
        <v>0</v>
      </c>
      <c r="M341" s="63">
        <f t="shared" si="57"/>
        <v>0</v>
      </c>
      <c r="N341" s="63">
        <f t="shared" si="57"/>
        <v>13769852.7823164</v>
      </c>
      <c r="O341" s="63">
        <f t="shared" si="57"/>
        <v>0</v>
      </c>
      <c r="P341" s="63">
        <f t="shared" si="57"/>
        <v>25088599.400799111</v>
      </c>
      <c r="Q341" s="63">
        <f t="shared" si="57"/>
        <v>10991493.409471681</v>
      </c>
      <c r="R341" s="63">
        <f t="shared" si="57"/>
        <v>9456524.1970485784</v>
      </c>
      <c r="S341" s="63">
        <f t="shared" si="57"/>
        <v>922984.40124485781</v>
      </c>
      <c r="T341" s="149">
        <f t="shared" si="57"/>
        <v>1753065.1346605164</v>
      </c>
      <c r="V341" s="61" t="s">
        <v>47</v>
      </c>
    </row>
    <row r="342" spans="1:54" ht="15" customHeight="1" x14ac:dyDescent="0.25">
      <c r="A342" s="5">
        <f>+A339+1</f>
        <v>318</v>
      </c>
      <c r="B342" s="23">
        <f t="shared" ref="B342:B355" si="58">B341+1</f>
        <v>1</v>
      </c>
      <c r="C342" s="14" t="s">
        <v>1452</v>
      </c>
      <c r="D342" s="3" t="s">
        <v>52</v>
      </c>
      <c r="E342" s="27">
        <v>21961375.044485763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/>
      <c r="L342" s="29">
        <v>0</v>
      </c>
      <c r="M342" s="29">
        <v>0</v>
      </c>
      <c r="N342" s="29">
        <v>0</v>
      </c>
      <c r="O342" s="29">
        <v>0</v>
      </c>
      <c r="P342" s="29">
        <v>19127347.440495051</v>
      </c>
      <c r="Q342" s="29">
        <v>0</v>
      </c>
      <c r="R342" s="29">
        <v>2196137.5044485759</v>
      </c>
      <c r="S342" s="1">
        <v>219613.75044485761</v>
      </c>
      <c r="T342" s="147">
        <v>418276.34909727582</v>
      </c>
      <c r="V342" s="2" t="s">
        <v>52</v>
      </c>
      <c r="W342" s="9">
        <v>3396202.86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9">
        <v>0</v>
      </c>
      <c r="AH342" s="9">
        <v>3298878.8</v>
      </c>
      <c r="AI342" s="9">
        <v>0</v>
      </c>
      <c r="AK342" s="9">
        <v>30000</v>
      </c>
      <c r="AL342" s="9">
        <v>67324.06</v>
      </c>
      <c r="AN342" s="28">
        <f>+E342-W342</f>
        <v>18565172.184485763</v>
      </c>
      <c r="AO342" s="12">
        <f t="shared" ref="AO342:AO373" si="59">+R342-AJ342</f>
        <v>2196137.5044485759</v>
      </c>
      <c r="AP342" s="12">
        <f t="shared" ref="AP342:AQ400" si="60">+S342-AK342</f>
        <v>189613.75044485761</v>
      </c>
      <c r="AQ342" s="12">
        <f t="shared" si="60"/>
        <v>350952.28909727582</v>
      </c>
      <c r="AR342" s="12">
        <f>+AN342-AO342-AP342-AQ342</f>
        <v>15828468.640495054</v>
      </c>
      <c r="BB342" s="28" t="e">
        <f>+#REF!-'Прил 2 оконч'!E342</f>
        <v>#REF!</v>
      </c>
    </row>
    <row r="343" spans="1:54" ht="15" customHeight="1" x14ac:dyDescent="0.25">
      <c r="A343" s="5">
        <f t="shared" ref="A343:A355" si="61">A342+1</f>
        <v>319</v>
      </c>
      <c r="B343" s="23">
        <f t="shared" si="58"/>
        <v>2</v>
      </c>
      <c r="C343" s="14" t="s">
        <v>54</v>
      </c>
      <c r="D343" s="3" t="s">
        <v>55</v>
      </c>
      <c r="E343" s="27">
        <v>6844508.3899999997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/>
      <c r="L343" s="29">
        <v>0</v>
      </c>
      <c r="M343" s="29">
        <v>0</v>
      </c>
      <c r="N343" s="29">
        <v>0</v>
      </c>
      <c r="O343" s="29">
        <v>0</v>
      </c>
      <c r="P343" s="29">
        <v>5961251.96030406</v>
      </c>
      <c r="Q343" s="29">
        <v>0</v>
      </c>
      <c r="R343" s="29">
        <v>684450.83900000004</v>
      </c>
      <c r="S343" s="1">
        <v>68445.083899999998</v>
      </c>
      <c r="T343" s="147">
        <v>130360.50679594</v>
      </c>
      <c r="V343" s="2" t="s">
        <v>55</v>
      </c>
      <c r="W343" s="9">
        <v>2098260.8735000002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2012984.08</v>
      </c>
      <c r="AI343" s="9">
        <v>0</v>
      </c>
      <c r="AJ343" s="9">
        <v>14195.4935</v>
      </c>
      <c r="AK343" s="9">
        <v>30000</v>
      </c>
      <c r="AL343" s="9">
        <v>41081.300000000003</v>
      </c>
      <c r="AN343" s="28">
        <f t="shared" ref="AN343:AN406" si="62">+E343-W343</f>
        <v>4746247.5164999999</v>
      </c>
      <c r="AO343" s="12">
        <f t="shared" si="59"/>
        <v>670255.34550000005</v>
      </c>
      <c r="AP343" s="12">
        <f t="shared" si="60"/>
        <v>38445.083899999998</v>
      </c>
      <c r="AQ343" s="12">
        <f t="shared" si="60"/>
        <v>89279.206795940001</v>
      </c>
      <c r="AR343" s="12">
        <f t="shared" ref="AR343:AR406" si="63">+AN343-AO343-AP343-AQ343</f>
        <v>3948267.8803040599</v>
      </c>
      <c r="BB343" s="28" t="e">
        <f>+#REF!-'Прил 2 оконч'!E343</f>
        <v>#REF!</v>
      </c>
    </row>
    <row r="344" spans="1:54" ht="15" customHeight="1" x14ac:dyDescent="0.25">
      <c r="A344" s="5">
        <f t="shared" si="61"/>
        <v>320</v>
      </c>
      <c r="B344" s="23">
        <f t="shared" si="58"/>
        <v>3</v>
      </c>
      <c r="C344" s="14" t="s">
        <v>56</v>
      </c>
      <c r="D344" s="3" t="s">
        <v>57</v>
      </c>
      <c r="E344" s="27">
        <v>8343290.9400000013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/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7266622.6173567604</v>
      </c>
      <c r="R344" s="29">
        <v>834329.09400000004</v>
      </c>
      <c r="S344" s="1">
        <v>83432.909400000004</v>
      </c>
      <c r="T344" s="147">
        <v>158906.31924324002</v>
      </c>
      <c r="V344" s="2" t="s">
        <v>57</v>
      </c>
      <c r="W344" s="9">
        <v>2540423.64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2460215.16</v>
      </c>
      <c r="AK344" s="9">
        <v>30000</v>
      </c>
      <c r="AL344" s="9">
        <v>50208.480000000003</v>
      </c>
      <c r="AN344" s="28">
        <f t="shared" si="62"/>
        <v>5802867.3000000007</v>
      </c>
      <c r="AO344" s="12">
        <f t="shared" si="59"/>
        <v>834329.09400000004</v>
      </c>
      <c r="AP344" s="12">
        <f t="shared" si="60"/>
        <v>53432.909400000004</v>
      </c>
      <c r="AQ344" s="12">
        <f t="shared" si="60"/>
        <v>108697.83924324001</v>
      </c>
      <c r="AR344" s="12">
        <f t="shared" si="63"/>
        <v>4806407.4573567603</v>
      </c>
      <c r="BB344" s="28" t="e">
        <f>+#REF!-'Прил 2 оконч'!E344</f>
        <v>#REF!</v>
      </c>
    </row>
    <row r="345" spans="1:54" ht="15" customHeight="1" x14ac:dyDescent="0.25">
      <c r="A345" s="5">
        <f t="shared" si="61"/>
        <v>321</v>
      </c>
      <c r="B345" s="23">
        <f t="shared" si="58"/>
        <v>4</v>
      </c>
      <c r="C345" s="14" t="s">
        <v>56</v>
      </c>
      <c r="D345" s="3" t="s">
        <v>58</v>
      </c>
      <c r="E345" s="27">
        <v>11828796.82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/>
      <c r="L345" s="29">
        <v>0</v>
      </c>
      <c r="M345" s="29">
        <v>0</v>
      </c>
      <c r="N345" s="29">
        <v>6651371.2383216005</v>
      </c>
      <c r="O345" s="29">
        <v>0</v>
      </c>
      <c r="P345" s="29">
        <v>0</v>
      </c>
      <c r="Q345" s="29">
        <v>3724870.7921149204</v>
      </c>
      <c r="R345" s="29">
        <v>1107359.4236000001</v>
      </c>
      <c r="S345" s="1">
        <v>118287.9682</v>
      </c>
      <c r="T345" s="147">
        <v>226907.39776348002</v>
      </c>
      <c r="V345" s="2" t="s">
        <v>58</v>
      </c>
      <c r="W345" s="9">
        <v>3187055.15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1829748.31</v>
      </c>
      <c r="AG345" s="9">
        <v>0</v>
      </c>
      <c r="AH345" s="9">
        <v>0</v>
      </c>
      <c r="AI345" s="9">
        <v>1264165.74</v>
      </c>
      <c r="AK345" s="9">
        <v>30000</v>
      </c>
      <c r="AL345" s="9">
        <v>63141.100000000006</v>
      </c>
      <c r="AN345" s="28">
        <f t="shared" si="62"/>
        <v>8641741.6699999999</v>
      </c>
      <c r="AO345" s="12">
        <f t="shared" si="59"/>
        <v>1107359.4236000001</v>
      </c>
      <c r="AP345" s="12">
        <f t="shared" si="60"/>
        <v>88287.968200000003</v>
      </c>
      <c r="AQ345" s="12">
        <f t="shared" si="60"/>
        <v>163766.29776348002</v>
      </c>
      <c r="AR345" s="12">
        <f t="shared" si="63"/>
        <v>7282327.9804365197</v>
      </c>
      <c r="BB345" s="28" t="e">
        <f>+#REF!-'Прил 2 оконч'!E345</f>
        <v>#REF!</v>
      </c>
    </row>
    <row r="346" spans="1:54" ht="15" customHeight="1" x14ac:dyDescent="0.25">
      <c r="A346" s="5">
        <f t="shared" si="61"/>
        <v>322</v>
      </c>
      <c r="B346" s="23">
        <f t="shared" si="58"/>
        <v>5</v>
      </c>
      <c r="C346" s="37" t="s">
        <v>59</v>
      </c>
      <c r="D346" s="23" t="s">
        <v>61</v>
      </c>
      <c r="E346" s="27">
        <v>9945460.0500000007</v>
      </c>
      <c r="F346" s="29">
        <v>0</v>
      </c>
      <c r="G346" s="29">
        <v>0</v>
      </c>
      <c r="H346" s="29">
        <v>4867623.1978659602</v>
      </c>
      <c r="I346" s="29">
        <v>3666513.3848187597</v>
      </c>
      <c r="J346" s="29">
        <v>0</v>
      </c>
      <c r="K346" s="29"/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1125244.5843</v>
      </c>
      <c r="S346" s="1">
        <v>99454.600500000015</v>
      </c>
      <c r="T346" s="147">
        <v>186624.28251528004</v>
      </c>
      <c r="V346" s="5" t="s">
        <v>61</v>
      </c>
      <c r="W346" s="9">
        <v>3570903.37</v>
      </c>
      <c r="X346" s="9">
        <v>0</v>
      </c>
      <c r="Y346" s="9">
        <v>0</v>
      </c>
      <c r="Z346" s="9">
        <v>1327855.6100000001</v>
      </c>
      <c r="AA346" s="9">
        <v>2142229.6800000002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0</v>
      </c>
      <c r="AI346" s="9">
        <v>0</v>
      </c>
      <c r="AK346" s="9">
        <v>30000</v>
      </c>
      <c r="AL346" s="9">
        <v>70818.080000000002</v>
      </c>
      <c r="AN346" s="28">
        <f t="shared" si="62"/>
        <v>6374556.6800000006</v>
      </c>
      <c r="AO346" s="12">
        <f t="shared" si="59"/>
        <v>1125244.5843</v>
      </c>
      <c r="AP346" s="12">
        <f t="shared" si="60"/>
        <v>69454.600500000015</v>
      </c>
      <c r="AQ346" s="12">
        <f t="shared" si="60"/>
        <v>115806.20251528003</v>
      </c>
      <c r="AR346" s="12">
        <f t="shared" si="63"/>
        <v>5064051.2926847208</v>
      </c>
      <c r="BB346" s="28" t="e">
        <f>+#REF!-'Прил 2 оконч'!E346</f>
        <v>#REF!</v>
      </c>
    </row>
    <row r="347" spans="1:54" ht="15" customHeight="1" x14ac:dyDescent="0.25">
      <c r="A347" s="5">
        <f t="shared" si="61"/>
        <v>323</v>
      </c>
      <c r="B347" s="23">
        <f t="shared" si="58"/>
        <v>6</v>
      </c>
      <c r="C347" s="37" t="s">
        <v>59</v>
      </c>
      <c r="D347" s="23" t="s">
        <v>63</v>
      </c>
      <c r="E347" s="27">
        <v>4600713.67</v>
      </c>
      <c r="F347" s="29">
        <v>0</v>
      </c>
      <c r="G347" s="29">
        <v>0</v>
      </c>
      <c r="H347" s="29">
        <v>0</v>
      </c>
      <c r="I347" s="29">
        <v>3871942.2218173197</v>
      </c>
      <c r="J347" s="29">
        <v>0</v>
      </c>
      <c r="K347" s="29"/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598092.77710000006</v>
      </c>
      <c r="S347" s="1">
        <v>46007.136700000003</v>
      </c>
      <c r="T347" s="147">
        <v>84671.534382680009</v>
      </c>
      <c r="V347" s="5" t="s">
        <v>63</v>
      </c>
      <c r="W347" s="9">
        <v>2327981.7600000002</v>
      </c>
      <c r="X347" s="9">
        <v>0</v>
      </c>
      <c r="Y347" s="9">
        <v>0</v>
      </c>
      <c r="Z347" s="9">
        <v>0</v>
      </c>
      <c r="AA347" s="9">
        <v>2252022.12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K347" s="9">
        <v>30000</v>
      </c>
      <c r="AL347" s="9">
        <v>45959.64</v>
      </c>
      <c r="AN347" s="28">
        <f t="shared" si="62"/>
        <v>2272731.9099999997</v>
      </c>
      <c r="AO347" s="12">
        <f t="shared" si="59"/>
        <v>598092.77710000006</v>
      </c>
      <c r="AP347" s="12">
        <f t="shared" si="60"/>
        <v>16007.136700000003</v>
      </c>
      <c r="AQ347" s="12">
        <f t="shared" si="60"/>
        <v>38711.89438268001</v>
      </c>
      <c r="AR347" s="12">
        <f t="shared" si="63"/>
        <v>1619920.1018173196</v>
      </c>
      <c r="BB347" s="28" t="e">
        <f>+#REF!-'Прил 2 оконч'!E347</f>
        <v>#REF!</v>
      </c>
    </row>
    <row r="348" spans="1:54" ht="15" customHeight="1" x14ac:dyDescent="0.25">
      <c r="A348" s="5">
        <f t="shared" si="61"/>
        <v>324</v>
      </c>
      <c r="B348" s="23">
        <f t="shared" si="58"/>
        <v>7</v>
      </c>
      <c r="C348" s="37" t="s">
        <v>59</v>
      </c>
      <c r="D348" s="23" t="s">
        <v>64</v>
      </c>
      <c r="E348" s="27">
        <v>4177619.8499999996</v>
      </c>
      <c r="F348" s="29">
        <v>0</v>
      </c>
      <c r="G348" s="29">
        <v>1336861.4011586399</v>
      </c>
      <c r="H348" s="29">
        <v>1396706.4533734198</v>
      </c>
      <c r="I348" s="29">
        <v>874443.03741816001</v>
      </c>
      <c r="J348" s="29">
        <v>0</v>
      </c>
      <c r="K348" s="29"/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448932.8688</v>
      </c>
      <c r="S348" s="1">
        <v>41776.198499999999</v>
      </c>
      <c r="T348" s="147">
        <v>78899.89074978001</v>
      </c>
      <c r="V348" s="5" t="s">
        <v>64</v>
      </c>
      <c r="W348" s="9">
        <v>2516455.46</v>
      </c>
      <c r="X348" s="9">
        <v>0</v>
      </c>
      <c r="Y348" s="9">
        <v>1214923.54</v>
      </c>
      <c r="Z348" s="9">
        <v>467532.52</v>
      </c>
      <c r="AA348" s="9">
        <v>754270.28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K348" s="9">
        <v>30000</v>
      </c>
      <c r="AL348" s="9">
        <v>49729.119999999995</v>
      </c>
      <c r="AN348" s="28">
        <f t="shared" si="62"/>
        <v>1661164.3899999997</v>
      </c>
      <c r="AO348" s="12">
        <f t="shared" si="59"/>
        <v>448932.8688</v>
      </c>
      <c r="AP348" s="12">
        <f t="shared" si="60"/>
        <v>11776.198499999999</v>
      </c>
      <c r="AQ348" s="12">
        <f t="shared" si="60"/>
        <v>29170.770749780015</v>
      </c>
      <c r="AR348" s="12">
        <f t="shared" si="63"/>
        <v>1171284.5519502196</v>
      </c>
      <c r="BB348" s="28" t="e">
        <f>+#REF!-'Прил 2 оконч'!E348</f>
        <v>#REF!</v>
      </c>
    </row>
    <row r="349" spans="1:54" ht="15" customHeight="1" x14ac:dyDescent="0.25">
      <c r="A349" s="5">
        <f t="shared" si="61"/>
        <v>325</v>
      </c>
      <c r="B349" s="23">
        <f t="shared" si="58"/>
        <v>8</v>
      </c>
      <c r="C349" s="37" t="s">
        <v>59</v>
      </c>
      <c r="D349" s="23" t="s">
        <v>66</v>
      </c>
      <c r="E349" s="27">
        <v>1162582.0700000003</v>
      </c>
      <c r="F349" s="29">
        <v>0</v>
      </c>
      <c r="G349" s="29">
        <v>345477.46485378005</v>
      </c>
      <c r="H349" s="29">
        <v>133238.09873345998</v>
      </c>
      <c r="I349" s="29">
        <v>515845.33586796012</v>
      </c>
      <c r="J349" s="29">
        <v>0</v>
      </c>
      <c r="K349" s="29"/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134646.3173</v>
      </c>
      <c r="S349" s="1">
        <v>11625.8207</v>
      </c>
      <c r="T349" s="147">
        <v>21749.0325448</v>
      </c>
      <c r="V349" s="5" t="s">
        <v>66</v>
      </c>
      <c r="W349" s="9">
        <v>756613.71</v>
      </c>
      <c r="X349" s="9">
        <v>0</v>
      </c>
      <c r="Y349" s="9">
        <v>354919.37</v>
      </c>
      <c r="Z349" s="9">
        <v>136581.72</v>
      </c>
      <c r="AA349" s="9">
        <v>220347.32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237.78</v>
      </c>
      <c r="AK349" s="9">
        <v>30000</v>
      </c>
      <c r="AL349" s="9">
        <v>14527.52</v>
      </c>
      <c r="AN349" s="28">
        <f t="shared" si="62"/>
        <v>405968.36000000034</v>
      </c>
      <c r="AO349" s="12">
        <f t="shared" si="59"/>
        <v>134408.5373</v>
      </c>
      <c r="AP349" s="12">
        <f t="shared" si="60"/>
        <v>-18374.1793</v>
      </c>
      <c r="AQ349" s="12">
        <f t="shared" si="60"/>
        <v>7221.5125447999999</v>
      </c>
      <c r="AR349" s="12">
        <f t="shared" si="63"/>
        <v>282712.48945520038</v>
      </c>
      <c r="BB349" s="28" t="e">
        <f>+#REF!-'Прил 2 оконч'!E349</f>
        <v>#REF!</v>
      </c>
    </row>
    <row r="350" spans="1:54" ht="15" customHeight="1" x14ac:dyDescent="0.25">
      <c r="A350" s="5">
        <f t="shared" si="61"/>
        <v>326</v>
      </c>
      <c r="B350" s="23">
        <f t="shared" si="58"/>
        <v>9</v>
      </c>
      <c r="C350" s="37" t="s">
        <v>59</v>
      </c>
      <c r="D350" s="23" t="s">
        <v>67</v>
      </c>
      <c r="E350" s="27">
        <v>797410.1</v>
      </c>
      <c r="F350" s="29">
        <v>0</v>
      </c>
      <c r="G350" s="29">
        <v>0</v>
      </c>
      <c r="H350" s="29">
        <v>0</v>
      </c>
      <c r="I350" s="29">
        <v>671097.15051960002</v>
      </c>
      <c r="J350" s="29">
        <v>0</v>
      </c>
      <c r="K350" s="29"/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103663.31299999999</v>
      </c>
      <c r="S350" s="1">
        <v>7974.1009999999997</v>
      </c>
      <c r="T350" s="147">
        <v>14675.5354804</v>
      </c>
      <c r="V350" s="5" t="s">
        <v>67</v>
      </c>
      <c r="W350" s="9">
        <v>311094.69</v>
      </c>
      <c r="X350" s="9">
        <v>0</v>
      </c>
      <c r="Y350" s="9">
        <v>0</v>
      </c>
      <c r="Z350" s="9">
        <v>0</v>
      </c>
      <c r="AA350" s="9">
        <v>269103.83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6498.94</v>
      </c>
      <c r="AK350" s="9">
        <v>30000</v>
      </c>
      <c r="AL350" s="9">
        <v>5491.92</v>
      </c>
      <c r="AN350" s="28">
        <f t="shared" si="62"/>
        <v>486315.41</v>
      </c>
      <c r="AO350" s="12">
        <f t="shared" si="59"/>
        <v>97164.372999999992</v>
      </c>
      <c r="AP350" s="12">
        <f t="shared" si="60"/>
        <v>-22025.899000000001</v>
      </c>
      <c r="AQ350" s="12">
        <f t="shared" si="60"/>
        <v>9183.6154803999998</v>
      </c>
      <c r="AR350" s="12">
        <f t="shared" si="63"/>
        <v>401993.32051960001</v>
      </c>
      <c r="BB350" s="28" t="e">
        <f>+#REF!-'Прил 2 оконч'!E350</f>
        <v>#REF!</v>
      </c>
    </row>
    <row r="351" spans="1:54" ht="15" customHeight="1" x14ac:dyDescent="0.25">
      <c r="A351" s="5">
        <f t="shared" si="61"/>
        <v>327</v>
      </c>
      <c r="B351" s="23">
        <f t="shared" si="58"/>
        <v>10</v>
      </c>
      <c r="C351" s="37" t="s">
        <v>59</v>
      </c>
      <c r="D351" s="23" t="s">
        <v>68</v>
      </c>
      <c r="E351" s="27">
        <v>1211834.7800000003</v>
      </c>
      <c r="F351" s="29">
        <v>0</v>
      </c>
      <c r="G351" s="29">
        <v>360113.59424712003</v>
      </c>
      <c r="H351" s="29">
        <v>138882.72547884</v>
      </c>
      <c r="I351" s="29">
        <v>537699.08444784</v>
      </c>
      <c r="J351" s="29">
        <v>0</v>
      </c>
      <c r="K351" s="29"/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140350.5992</v>
      </c>
      <c r="S351" s="1">
        <v>12118.347800000001</v>
      </c>
      <c r="T351" s="147">
        <v>22670.428826199997</v>
      </c>
      <c r="V351" s="5" t="s">
        <v>68</v>
      </c>
      <c r="W351" s="9">
        <v>790693.05</v>
      </c>
      <c r="X351" s="9">
        <v>0</v>
      </c>
      <c r="Y351" s="9">
        <v>370576.53</v>
      </c>
      <c r="Z351" s="9">
        <v>142606.98000000001</v>
      </c>
      <c r="AA351" s="9">
        <v>230067.86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2273.3000000000002</v>
      </c>
      <c r="AK351" s="9">
        <v>30000</v>
      </c>
      <c r="AL351" s="9">
        <v>15168.38</v>
      </c>
      <c r="AN351" s="28">
        <f t="shared" si="62"/>
        <v>421141.73000000021</v>
      </c>
      <c r="AO351" s="12">
        <f t="shared" si="59"/>
        <v>138077.29920000001</v>
      </c>
      <c r="AP351" s="12">
        <f t="shared" si="60"/>
        <v>-17881.652199999997</v>
      </c>
      <c r="AQ351" s="12">
        <f t="shared" si="60"/>
        <v>7502.0488261999981</v>
      </c>
      <c r="AR351" s="12">
        <f t="shared" si="63"/>
        <v>293444.0341738002</v>
      </c>
      <c r="BB351" s="28" t="e">
        <f>+#REF!-'Прил 2 оконч'!E351</f>
        <v>#REF!</v>
      </c>
    </row>
    <row r="352" spans="1:54" ht="15" customHeight="1" x14ac:dyDescent="0.25">
      <c r="A352" s="5">
        <f t="shared" si="61"/>
        <v>328</v>
      </c>
      <c r="B352" s="23">
        <f t="shared" si="58"/>
        <v>11</v>
      </c>
      <c r="C352" s="37" t="s">
        <v>59</v>
      </c>
      <c r="D352" s="23" t="s">
        <v>69</v>
      </c>
      <c r="E352" s="27">
        <v>737164.28</v>
      </c>
      <c r="F352" s="29">
        <v>0</v>
      </c>
      <c r="G352" s="29">
        <v>463342.00615163997</v>
      </c>
      <c r="H352" s="29">
        <v>178694.17217147999</v>
      </c>
      <c r="I352" s="29">
        <v>0</v>
      </c>
      <c r="J352" s="29">
        <v>0</v>
      </c>
      <c r="K352" s="29"/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73716.428000000014</v>
      </c>
      <c r="S352" s="1">
        <v>7371.6428000000005</v>
      </c>
      <c r="T352" s="147">
        <v>14040.030876879999</v>
      </c>
      <c r="V352" s="5" t="s">
        <v>1357</v>
      </c>
      <c r="W352" s="9">
        <v>732246.14999999991</v>
      </c>
      <c r="X352" s="9">
        <v>0</v>
      </c>
      <c r="Y352" s="9">
        <v>474434.5</v>
      </c>
      <c r="Z352" s="9">
        <v>182574.07999999999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31829.23</v>
      </c>
      <c r="AK352" s="9">
        <v>30000</v>
      </c>
      <c r="AL352" s="9">
        <v>13408.34</v>
      </c>
      <c r="AN352" s="28">
        <f t="shared" si="62"/>
        <v>4918.1300000001211</v>
      </c>
      <c r="AO352" s="12">
        <f t="shared" si="59"/>
        <v>41887.198000000019</v>
      </c>
      <c r="AP352" s="12">
        <f t="shared" si="60"/>
        <v>-22628.357199999999</v>
      </c>
      <c r="AQ352" s="12">
        <f t="shared" si="60"/>
        <v>631.69087687999854</v>
      </c>
      <c r="AR352" s="12">
        <f t="shared" si="63"/>
        <v>-14972.401676879897</v>
      </c>
      <c r="BB352" s="28" t="e">
        <f>+#REF!-'Прил 2 оконч'!E352</f>
        <v>#REF!</v>
      </c>
    </row>
    <row r="353" spans="1:56" ht="15" customHeight="1" x14ac:dyDescent="0.25">
      <c r="A353" s="5">
        <f t="shared" si="61"/>
        <v>329</v>
      </c>
      <c r="B353" s="23">
        <f t="shared" si="58"/>
        <v>12</v>
      </c>
      <c r="C353" s="14" t="s">
        <v>59</v>
      </c>
      <c r="D353" s="3" t="s">
        <v>70</v>
      </c>
      <c r="E353" s="27">
        <v>7305668.6200000001</v>
      </c>
      <c r="F353" s="29">
        <v>4318891.6067933999</v>
      </c>
      <c r="G353" s="29">
        <v>0</v>
      </c>
      <c r="H353" s="29">
        <v>0</v>
      </c>
      <c r="I353" s="29">
        <v>2066831.61776112</v>
      </c>
      <c r="J353" s="29">
        <v>0</v>
      </c>
      <c r="K353" s="29"/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707245.87560000014</v>
      </c>
      <c r="S353" s="1">
        <v>73056.686200000011</v>
      </c>
      <c r="T353" s="147">
        <v>139642.83364548004</v>
      </c>
      <c r="V353" s="2" t="s">
        <v>70</v>
      </c>
      <c r="W353" s="9">
        <v>5183760.8599999994</v>
      </c>
      <c r="X353" s="9">
        <v>3839916.94</v>
      </c>
      <c r="Y353" s="9">
        <v>0</v>
      </c>
      <c r="Z353" s="9">
        <v>0</v>
      </c>
      <c r="AA353" s="9">
        <v>1210768.7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K353" s="9">
        <v>30000</v>
      </c>
      <c r="AL353" s="9">
        <v>103075.22</v>
      </c>
      <c r="AN353" s="28">
        <f t="shared" si="62"/>
        <v>2121907.7600000007</v>
      </c>
      <c r="AO353" s="12">
        <f t="shared" si="59"/>
        <v>707245.87560000014</v>
      </c>
      <c r="AP353" s="12">
        <f t="shared" si="60"/>
        <v>43056.686200000011</v>
      </c>
      <c r="AQ353" s="12">
        <f t="shared" si="60"/>
        <v>36567.613645480043</v>
      </c>
      <c r="AR353" s="12">
        <f t="shared" si="63"/>
        <v>1335037.5845545204</v>
      </c>
      <c r="BB353" s="28" t="e">
        <f>+#REF!-'Прил 2 оконч'!E353</f>
        <v>#REF!</v>
      </c>
    </row>
    <row r="354" spans="1:56" ht="15" customHeight="1" x14ac:dyDescent="0.25">
      <c r="A354" s="5">
        <f t="shared" si="61"/>
        <v>330</v>
      </c>
      <c r="B354" s="23">
        <f t="shared" si="58"/>
        <v>13</v>
      </c>
      <c r="C354" s="37" t="s">
        <v>59</v>
      </c>
      <c r="D354" s="23" t="s">
        <v>71</v>
      </c>
      <c r="E354" s="27">
        <v>11653349.229999999</v>
      </c>
      <c r="F354" s="29">
        <v>0</v>
      </c>
      <c r="G354" s="29">
        <v>1565389.9412356801</v>
      </c>
      <c r="H354" s="29">
        <v>1675079.89118988</v>
      </c>
      <c r="I354" s="29">
        <v>1261745.7438490801</v>
      </c>
      <c r="J354" s="29">
        <v>0</v>
      </c>
      <c r="K354" s="29"/>
      <c r="L354" s="29">
        <v>0</v>
      </c>
      <c r="M354" s="29">
        <v>0</v>
      </c>
      <c r="N354" s="29">
        <v>5666259.6026063999</v>
      </c>
      <c r="O354" s="29">
        <v>0</v>
      </c>
      <c r="P354" s="29">
        <v>0</v>
      </c>
      <c r="Q354" s="29">
        <v>0</v>
      </c>
      <c r="R354" s="29">
        <v>1145976.6013000002</v>
      </c>
      <c r="S354" s="1">
        <v>116533.49230000001</v>
      </c>
      <c r="T354" s="147">
        <v>222363.95751896</v>
      </c>
      <c r="V354" s="5" t="s">
        <v>71</v>
      </c>
      <c r="W354" s="9">
        <v>7287388.8600000003</v>
      </c>
      <c r="X354" s="9">
        <v>0</v>
      </c>
      <c r="Y354" s="9">
        <v>1192556.67</v>
      </c>
      <c r="Z354" s="9">
        <v>458925.19</v>
      </c>
      <c r="AA354" s="9">
        <v>740384.09</v>
      </c>
      <c r="AB354" s="9">
        <v>0</v>
      </c>
      <c r="AC354" s="9">
        <v>0</v>
      </c>
      <c r="AD354" s="9">
        <v>0</v>
      </c>
      <c r="AE354" s="9">
        <v>0</v>
      </c>
      <c r="AF354" s="9">
        <v>4720375.13</v>
      </c>
      <c r="AG354" s="9">
        <v>0</v>
      </c>
      <c r="AH354" s="9">
        <v>0</v>
      </c>
      <c r="AI354" s="9">
        <v>0</v>
      </c>
      <c r="AK354" s="9">
        <v>30000</v>
      </c>
      <c r="AL354" s="9">
        <v>145147.78</v>
      </c>
      <c r="AN354" s="28">
        <f t="shared" si="62"/>
        <v>4365960.3699999982</v>
      </c>
      <c r="AO354" s="12">
        <f t="shared" si="59"/>
        <v>1145976.6013000002</v>
      </c>
      <c r="AP354" s="12">
        <f t="shared" si="60"/>
        <v>86533.492300000013</v>
      </c>
      <c r="AQ354" s="12">
        <f t="shared" si="60"/>
        <v>77216.177518960001</v>
      </c>
      <c r="AR354" s="12">
        <f t="shared" si="63"/>
        <v>3056234.0988810379</v>
      </c>
      <c r="BB354" s="28" t="e">
        <f>+#REF!-'Прил 2 оконч'!E354</f>
        <v>#REF!</v>
      </c>
    </row>
    <row r="355" spans="1:56" ht="15" customHeight="1" x14ac:dyDescent="0.25">
      <c r="A355" s="5">
        <f t="shared" si="61"/>
        <v>331</v>
      </c>
      <c r="B355" s="23">
        <f t="shared" si="58"/>
        <v>14</v>
      </c>
      <c r="C355" s="37" t="s">
        <v>59</v>
      </c>
      <c r="D355" s="23" t="s">
        <v>72</v>
      </c>
      <c r="E355" s="27">
        <v>1728666.2799999998</v>
      </c>
      <c r="F355" s="29">
        <v>0</v>
      </c>
      <c r="G355" s="29">
        <v>0</v>
      </c>
      <c r="H355" s="29">
        <v>69502.669191479989</v>
      </c>
      <c r="I355" s="29">
        <v>0</v>
      </c>
      <c r="J355" s="29">
        <v>0</v>
      </c>
      <c r="K355" s="29"/>
      <c r="L355" s="29">
        <v>0</v>
      </c>
      <c r="M355" s="29">
        <v>0</v>
      </c>
      <c r="N355" s="29">
        <v>1452221.9413883998</v>
      </c>
      <c r="O355" s="29">
        <v>0</v>
      </c>
      <c r="P355" s="29">
        <v>0</v>
      </c>
      <c r="Q355" s="29">
        <v>0</v>
      </c>
      <c r="R355" s="29">
        <v>156377.97139999998</v>
      </c>
      <c r="S355" s="1">
        <v>17286.662799999998</v>
      </c>
      <c r="T355" s="147">
        <v>33277.03522012</v>
      </c>
      <c r="V355" s="5" t="s">
        <v>72</v>
      </c>
      <c r="W355" s="9">
        <v>1591866.8699999999</v>
      </c>
      <c r="X355" s="9">
        <v>0</v>
      </c>
      <c r="Y355" s="9">
        <v>0</v>
      </c>
      <c r="Z355" s="9">
        <v>76011.89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1448118.48</v>
      </c>
      <c r="AG355" s="9">
        <v>0</v>
      </c>
      <c r="AH355" s="9">
        <v>0</v>
      </c>
      <c r="AI355" s="9">
        <v>0</v>
      </c>
      <c r="AJ355" s="9">
        <v>6631.8</v>
      </c>
      <c r="AK355" s="9">
        <v>30000</v>
      </c>
      <c r="AL355" s="9">
        <v>31104.699999999997</v>
      </c>
      <c r="AN355" s="28">
        <f t="shared" si="62"/>
        <v>136799.40999999992</v>
      </c>
      <c r="AO355" s="12">
        <f t="shared" si="59"/>
        <v>149746.17139999999</v>
      </c>
      <c r="AP355" s="12">
        <f t="shared" si="60"/>
        <v>-12713.337200000002</v>
      </c>
      <c r="AQ355" s="12">
        <f t="shared" si="60"/>
        <v>2172.3352201200032</v>
      </c>
      <c r="AR355" s="12">
        <f t="shared" si="63"/>
        <v>-2405.7594201200773</v>
      </c>
      <c r="BB355" s="28" t="e">
        <f>+#REF!-'Прил 2 оконч'!E355</f>
        <v>#REF!</v>
      </c>
    </row>
    <row r="356" spans="1:56" ht="15" customHeight="1" x14ac:dyDescent="0.25">
      <c r="A356" s="64"/>
      <c r="B356" s="65"/>
      <c r="C356" s="80"/>
      <c r="D356" s="67" t="s">
        <v>73</v>
      </c>
      <c r="E356" s="63">
        <f>SUM(E357:E541)</f>
        <v>1812667356.9498005</v>
      </c>
      <c r="F356" s="63">
        <f>SUM(F357:F541)</f>
        <v>195530601.91039857</v>
      </c>
      <c r="G356" s="63">
        <f>SUM(G357:G541)</f>
        <v>83494644.071883231</v>
      </c>
      <c r="H356" s="63">
        <f>SUM(H357:H541)</f>
        <v>81198663.663838103</v>
      </c>
      <c r="I356" s="63">
        <f>SUM(I357:I541)</f>
        <v>61226176.112744905</v>
      </c>
      <c r="J356" s="63">
        <f>SUM(J357:J541)</f>
        <v>28308518.111849751</v>
      </c>
      <c r="K356" s="63">
        <f>SUM(K357:K541)</f>
        <v>0</v>
      </c>
      <c r="L356" s="63">
        <f>SUM(L357:L541)</f>
        <v>0</v>
      </c>
      <c r="M356" s="63">
        <f>SUM(M357:M541)</f>
        <v>0</v>
      </c>
      <c r="N356" s="63">
        <f>SUM(N357:N541)</f>
        <v>224462588.67376715</v>
      </c>
      <c r="O356" s="63">
        <f>SUM(O357:O541)</f>
        <v>41719289.774868794</v>
      </c>
      <c r="P356" s="63">
        <f>SUM(P357:P541)</f>
        <v>646905182.57455373</v>
      </c>
      <c r="Q356" s="63">
        <f>SUM(Q357:Q541)</f>
        <v>233715958.63389981</v>
      </c>
      <c r="R356" s="63">
        <f>SUM(R357:R541)</f>
        <v>165152857.889981</v>
      </c>
      <c r="S356" s="63">
        <f>SUM(S357:S541)</f>
        <v>16365973.172688359</v>
      </c>
      <c r="T356" s="149">
        <f>SUM(T357:T541)</f>
        <v>34586902.35932751</v>
      </c>
      <c r="V356" s="38" t="s">
        <v>73</v>
      </c>
      <c r="AN356" s="28">
        <f t="shared" si="62"/>
        <v>1812667356.9498005</v>
      </c>
      <c r="AO356" s="12">
        <f t="shared" si="59"/>
        <v>165152857.889981</v>
      </c>
      <c r="AP356" s="12">
        <f t="shared" si="60"/>
        <v>16365973.172688359</v>
      </c>
      <c r="AQ356" s="12">
        <f t="shared" si="60"/>
        <v>34586902.35932751</v>
      </c>
      <c r="AR356" s="12">
        <f t="shared" si="63"/>
        <v>1596561623.5278037</v>
      </c>
    </row>
    <row r="357" spans="1:56" ht="15" customHeight="1" x14ac:dyDescent="0.25">
      <c r="A357" s="5">
        <f>+A355+1</f>
        <v>332</v>
      </c>
      <c r="B357" s="5">
        <v>1</v>
      </c>
      <c r="C357" s="14" t="s">
        <v>1452</v>
      </c>
      <c r="D357" s="3" t="s">
        <v>53</v>
      </c>
      <c r="E357" s="27">
        <v>21851296.546996798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/>
      <c r="L357" s="29">
        <v>0</v>
      </c>
      <c r="M357" s="29">
        <v>0</v>
      </c>
      <c r="N357" s="29">
        <v>0</v>
      </c>
      <c r="O357" s="29">
        <v>0</v>
      </c>
      <c r="P357" s="29">
        <v>19031474.13279305</v>
      </c>
      <c r="Q357" s="29">
        <v>0</v>
      </c>
      <c r="R357" s="29">
        <v>2185129.6546996799</v>
      </c>
      <c r="S357" s="1">
        <v>218512.96546996798</v>
      </c>
      <c r="T357" s="147">
        <v>416179.79403410107</v>
      </c>
      <c r="U357" s="28"/>
      <c r="V357" s="2" t="s">
        <v>53</v>
      </c>
      <c r="W357" s="9">
        <v>3379179.8400000003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3282196.24</v>
      </c>
      <c r="AI357" s="9">
        <v>0</v>
      </c>
      <c r="AK357" s="9">
        <v>30000</v>
      </c>
      <c r="AL357" s="9">
        <v>66983.600000000006</v>
      </c>
      <c r="AN357" s="28">
        <f t="shared" si="62"/>
        <v>18472116.706996799</v>
      </c>
      <c r="AO357" s="12">
        <f t="shared" si="59"/>
        <v>2185129.6546996799</v>
      </c>
      <c r="AP357" s="12">
        <f t="shared" si="60"/>
        <v>188512.96546996798</v>
      </c>
      <c r="AQ357" s="12">
        <f t="shared" si="60"/>
        <v>349196.19403410109</v>
      </c>
      <c r="AR357" s="12">
        <f t="shared" si="63"/>
        <v>15749277.89279305</v>
      </c>
      <c r="BB357" s="28" t="e">
        <f>+#REF!-'Прил 2 оконч'!E357</f>
        <v>#REF!</v>
      </c>
    </row>
    <row r="358" spans="1:56" ht="15" customHeight="1" x14ac:dyDescent="0.25">
      <c r="A358" s="5">
        <f t="shared" ref="A358:A421" si="64">+A357+1</f>
        <v>333</v>
      </c>
      <c r="B358" s="23">
        <f t="shared" ref="B358:B421" si="65">B357+1</f>
        <v>2</v>
      </c>
      <c r="C358" s="14" t="s">
        <v>75</v>
      </c>
      <c r="D358" s="3" t="s">
        <v>76</v>
      </c>
      <c r="E358" s="27">
        <v>5182418.4879168002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/>
      <c r="L358" s="29">
        <v>0</v>
      </c>
      <c r="M358" s="29">
        <v>0</v>
      </c>
      <c r="N358" s="29">
        <v>0</v>
      </c>
      <c r="O358" s="29">
        <v>4513648.1117250882</v>
      </c>
      <c r="P358" s="29">
        <v>0</v>
      </c>
      <c r="Q358" s="29">
        <v>0</v>
      </c>
      <c r="R358" s="29">
        <v>518241.84879168007</v>
      </c>
      <c r="S358" s="1">
        <v>51824.184879168002</v>
      </c>
      <c r="T358" s="147">
        <v>98704.342520863371</v>
      </c>
      <c r="U358" s="28"/>
      <c r="V358" s="2" t="s">
        <v>76</v>
      </c>
      <c r="W358" s="9">
        <v>22807569.609999999</v>
      </c>
      <c r="X358" s="9">
        <v>3640646.22</v>
      </c>
      <c r="Y358" s="9">
        <v>2019633.17</v>
      </c>
      <c r="Z358" s="9">
        <v>656346.6</v>
      </c>
      <c r="AA358" s="9">
        <v>868134.08</v>
      </c>
      <c r="AB358" s="9">
        <v>0</v>
      </c>
      <c r="AC358" s="9">
        <v>0</v>
      </c>
      <c r="AD358" s="9">
        <v>0</v>
      </c>
      <c r="AE358" s="9">
        <v>0</v>
      </c>
      <c r="AF358" s="9">
        <v>1593191.95</v>
      </c>
      <c r="AG358" s="9">
        <v>1257813.57</v>
      </c>
      <c r="AH358" s="9">
        <v>11717548.550000001</v>
      </c>
      <c r="AI358" s="9">
        <v>0</v>
      </c>
      <c r="AJ358" s="9">
        <v>580310.31000000006</v>
      </c>
      <c r="AK358" s="9">
        <v>30000</v>
      </c>
      <c r="AL358" s="9">
        <v>443945.16000000003</v>
      </c>
      <c r="AN358" s="28">
        <f t="shared" si="62"/>
        <v>-17625151.122083198</v>
      </c>
      <c r="AO358" s="12">
        <f t="shared" si="59"/>
        <v>-62068.46120831999</v>
      </c>
      <c r="AP358" s="12">
        <f t="shared" si="60"/>
        <v>21824.184879168002</v>
      </c>
      <c r="AQ358" s="12">
        <f t="shared" si="60"/>
        <v>-345240.81747913663</v>
      </c>
      <c r="AR358" s="12">
        <f t="shared" si="63"/>
        <v>-17239666.028274909</v>
      </c>
      <c r="BB358" s="28" t="e">
        <f>+#REF!-'Прил 2 оконч'!E358</f>
        <v>#REF!</v>
      </c>
    </row>
    <row r="359" spans="1:56" ht="15" customHeight="1" x14ac:dyDescent="0.25">
      <c r="A359" s="5">
        <f t="shared" si="64"/>
        <v>334</v>
      </c>
      <c r="B359" s="23">
        <f t="shared" si="65"/>
        <v>3</v>
      </c>
      <c r="C359" s="14" t="s">
        <v>75</v>
      </c>
      <c r="D359" s="3" t="s">
        <v>77</v>
      </c>
      <c r="E359" s="27">
        <v>24379842.294369631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/>
      <c r="L359" s="29">
        <v>0</v>
      </c>
      <c r="M359" s="29">
        <v>0</v>
      </c>
      <c r="N359" s="29">
        <v>0</v>
      </c>
      <c r="O359" s="29">
        <v>4524977.6333963946</v>
      </c>
      <c r="P359" s="29">
        <v>16708743.532254009</v>
      </c>
      <c r="Q359" s="29">
        <v>0</v>
      </c>
      <c r="R359" s="29">
        <v>2437984.2294369629</v>
      </c>
      <c r="S359" s="1">
        <v>243798.42294369626</v>
      </c>
      <c r="T359" s="147">
        <v>464338.47633856395</v>
      </c>
      <c r="U359" s="28"/>
      <c r="V359" s="2" t="s">
        <v>77</v>
      </c>
      <c r="W359" s="9">
        <v>15913347.070000002</v>
      </c>
      <c r="X359" s="9">
        <v>0</v>
      </c>
      <c r="Y359" s="9">
        <v>0</v>
      </c>
      <c r="Z359" s="9">
        <v>657615.91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1596273.06</v>
      </c>
      <c r="AG359" s="9">
        <v>1260246.0900000001</v>
      </c>
      <c r="AH359" s="9">
        <v>11740209.380000001</v>
      </c>
      <c r="AI359" s="9">
        <v>0</v>
      </c>
      <c r="AJ359" s="9">
        <v>317689.49</v>
      </c>
      <c r="AK359" s="9">
        <v>30000</v>
      </c>
      <c r="AL359" s="9">
        <v>311313.14</v>
      </c>
      <c r="AN359" s="28">
        <f t="shared" si="62"/>
        <v>8466495.2243696284</v>
      </c>
      <c r="AO359" s="12">
        <f t="shared" si="59"/>
        <v>2120294.7394369626</v>
      </c>
      <c r="AP359" s="12">
        <f t="shared" si="60"/>
        <v>213798.42294369626</v>
      </c>
      <c r="AQ359" s="12">
        <f t="shared" si="60"/>
        <v>153025.33633856394</v>
      </c>
      <c r="AR359" s="12">
        <f t="shared" si="63"/>
        <v>5979376.7256504055</v>
      </c>
      <c r="BB359" s="28" t="e">
        <f>+#REF!-'Прил 2 оконч'!E359</f>
        <v>#REF!</v>
      </c>
    </row>
    <row r="360" spans="1:56" ht="15" customHeight="1" x14ac:dyDescent="0.25">
      <c r="A360" s="5">
        <f t="shared" si="64"/>
        <v>335</v>
      </c>
      <c r="B360" s="23">
        <f t="shared" si="65"/>
        <v>4</v>
      </c>
      <c r="C360" s="14" t="s">
        <v>75</v>
      </c>
      <c r="D360" s="3" t="s">
        <v>78</v>
      </c>
      <c r="E360" s="27">
        <v>12331740.678400001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/>
      <c r="L360" s="29">
        <v>0</v>
      </c>
      <c r="M360" s="29">
        <v>0</v>
      </c>
      <c r="N360" s="29">
        <v>0</v>
      </c>
      <c r="O360" s="29">
        <v>10740378.870815193</v>
      </c>
      <c r="P360" s="29">
        <v>0</v>
      </c>
      <c r="Q360" s="29">
        <v>0</v>
      </c>
      <c r="R360" s="29">
        <v>1233174.0678400001</v>
      </c>
      <c r="S360" s="1">
        <v>123317.40678400001</v>
      </c>
      <c r="T360" s="147">
        <v>234870.33296080641</v>
      </c>
      <c r="U360" s="28"/>
      <c r="V360" s="2" t="s">
        <v>78</v>
      </c>
      <c r="W360" s="9">
        <v>4354224.3716003047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3740608.86</v>
      </c>
      <c r="AH360" s="9">
        <v>0</v>
      </c>
      <c r="AI360" s="9">
        <v>0</v>
      </c>
      <c r="AJ360" s="9">
        <v>507276.55160030513</v>
      </c>
      <c r="AK360" s="9">
        <v>30000</v>
      </c>
      <c r="AL360" s="9">
        <v>76338.960000000006</v>
      </c>
      <c r="AN360" s="28">
        <f t="shared" si="62"/>
        <v>7977516.3067996958</v>
      </c>
      <c r="AO360" s="12">
        <f t="shared" si="59"/>
        <v>725897.51623969502</v>
      </c>
      <c r="AP360" s="12">
        <f t="shared" si="60"/>
        <v>93317.406784000006</v>
      </c>
      <c r="AQ360" s="12">
        <f t="shared" si="60"/>
        <v>158531.37296080642</v>
      </c>
      <c r="AR360" s="12">
        <f t="shared" si="63"/>
        <v>6999770.0108151939</v>
      </c>
      <c r="BB360" s="28" t="e">
        <f>+#REF!-'Прил 2 оконч'!E360</f>
        <v>#REF!</v>
      </c>
    </row>
    <row r="361" spans="1:56" ht="15" customHeight="1" x14ac:dyDescent="0.25">
      <c r="A361" s="5">
        <f t="shared" si="64"/>
        <v>336</v>
      </c>
      <c r="B361" s="23">
        <f t="shared" si="65"/>
        <v>5</v>
      </c>
      <c r="C361" s="14" t="s">
        <v>75</v>
      </c>
      <c r="D361" s="3" t="s">
        <v>79</v>
      </c>
      <c r="E361" s="27">
        <v>35897392.059609599</v>
      </c>
      <c r="F361" s="29">
        <v>0</v>
      </c>
      <c r="G361" s="29">
        <v>0</v>
      </c>
      <c r="H361" s="29">
        <v>9324692.0449531022</v>
      </c>
      <c r="I361" s="29">
        <v>0</v>
      </c>
      <c r="J361" s="29">
        <v>0</v>
      </c>
      <c r="K361" s="29"/>
      <c r="L361" s="29">
        <v>0</v>
      </c>
      <c r="M361" s="29">
        <v>0</v>
      </c>
      <c r="N361" s="29">
        <v>0</v>
      </c>
      <c r="O361" s="29">
        <v>21940285.15893212</v>
      </c>
      <c r="P361" s="29">
        <v>0</v>
      </c>
      <c r="Q361" s="29">
        <v>0</v>
      </c>
      <c r="R361" s="29">
        <v>3589739.2059609606</v>
      </c>
      <c r="S361" s="1">
        <v>358973.92059609608</v>
      </c>
      <c r="T361" s="147">
        <v>683701.72916732461</v>
      </c>
      <c r="U361" s="28"/>
      <c r="V361" s="2" t="s">
        <v>79</v>
      </c>
      <c r="W361" s="9">
        <v>20272248.559999999</v>
      </c>
      <c r="X361" s="9">
        <v>0</v>
      </c>
      <c r="Y361" s="9">
        <v>9815360.9900000002</v>
      </c>
      <c r="Z361" s="9">
        <v>3189826.17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6112938.9299999997</v>
      </c>
      <c r="AH361" s="9">
        <v>0</v>
      </c>
      <c r="AI361" s="9">
        <v>0</v>
      </c>
      <c r="AJ361" s="9">
        <v>733956.63</v>
      </c>
      <c r="AK361" s="9">
        <v>30000</v>
      </c>
      <c r="AL361" s="9">
        <v>390165.83999999997</v>
      </c>
      <c r="AN361" s="28">
        <f t="shared" si="62"/>
        <v>15625143.499609601</v>
      </c>
      <c r="AO361" s="12">
        <f t="shared" si="59"/>
        <v>2855782.5759609607</v>
      </c>
      <c r="AP361" s="12">
        <f t="shared" si="60"/>
        <v>328973.92059609608</v>
      </c>
      <c r="AQ361" s="12">
        <f t="shared" si="60"/>
        <v>293535.88916732464</v>
      </c>
      <c r="AR361" s="12">
        <f t="shared" si="63"/>
        <v>12146851.11388522</v>
      </c>
      <c r="BB361" s="28" t="e">
        <f>+#REF!-'Прил 2 оконч'!E361</f>
        <v>#REF!</v>
      </c>
    </row>
    <row r="362" spans="1:56" ht="15" customHeight="1" x14ac:dyDescent="0.25">
      <c r="A362" s="5">
        <f t="shared" si="64"/>
        <v>337</v>
      </c>
      <c r="B362" s="23">
        <f t="shared" si="65"/>
        <v>6</v>
      </c>
      <c r="C362" s="14" t="s">
        <v>81</v>
      </c>
      <c r="D362" s="3" t="s">
        <v>82</v>
      </c>
      <c r="E362" s="27">
        <v>4284719.45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/>
      <c r="L362" s="29">
        <v>0</v>
      </c>
      <c r="M362" s="29">
        <v>0</v>
      </c>
      <c r="N362" s="29">
        <v>0</v>
      </c>
      <c r="O362" s="29">
        <v>0</v>
      </c>
      <c r="P362" s="29">
        <v>3731793.5438552997</v>
      </c>
      <c r="Q362" s="29">
        <v>0</v>
      </c>
      <c r="R362" s="29">
        <v>428471.94500000007</v>
      </c>
      <c r="S362" s="1">
        <v>42847.194500000005</v>
      </c>
      <c r="T362" s="147">
        <v>81606.766644700008</v>
      </c>
      <c r="U362" s="28"/>
      <c r="V362" s="2" t="s">
        <v>82</v>
      </c>
      <c r="W362" s="9">
        <v>1404200.5277900123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1279695.1000000001</v>
      </c>
      <c r="AI362" s="9">
        <v>0</v>
      </c>
      <c r="AJ362" s="9">
        <v>68389.207790012297</v>
      </c>
      <c r="AK362" s="9">
        <v>30000</v>
      </c>
      <c r="AL362" s="9">
        <v>26116.22</v>
      </c>
      <c r="AN362" s="28">
        <f t="shared" si="62"/>
        <v>2880518.9222099879</v>
      </c>
      <c r="AO362" s="12">
        <f t="shared" si="59"/>
        <v>360082.73720998777</v>
      </c>
      <c r="AP362" s="12">
        <f t="shared" si="60"/>
        <v>12847.194500000005</v>
      </c>
      <c r="AQ362" s="12">
        <f t="shared" si="60"/>
        <v>55490.546644700007</v>
      </c>
      <c r="AR362" s="12">
        <f t="shared" si="63"/>
        <v>2452098.4438552996</v>
      </c>
      <c r="BB362" s="28" t="e">
        <f>+#REF!-'Прил 2 оконч'!E362</f>
        <v>#REF!</v>
      </c>
    </row>
    <row r="363" spans="1:56" ht="15" customHeight="1" x14ac:dyDescent="0.25">
      <c r="A363" s="5">
        <f t="shared" si="64"/>
        <v>338</v>
      </c>
      <c r="B363" s="23">
        <f t="shared" si="65"/>
        <v>7</v>
      </c>
      <c r="C363" s="14" t="s">
        <v>1452</v>
      </c>
      <c r="D363" s="3" t="s">
        <v>84</v>
      </c>
      <c r="E363" s="27">
        <v>4466880.7258982407</v>
      </c>
      <c r="F363" s="29">
        <v>0</v>
      </c>
      <c r="G363" s="29">
        <v>0</v>
      </c>
      <c r="H363" s="29">
        <v>3890447.6357439766</v>
      </c>
      <c r="I363" s="29">
        <v>0</v>
      </c>
      <c r="J363" s="29">
        <v>0</v>
      </c>
      <c r="K363" s="29"/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446688.07258982409</v>
      </c>
      <c r="S363" s="1">
        <v>44668.807258982408</v>
      </c>
      <c r="T363" s="147">
        <v>85076.210305457891</v>
      </c>
      <c r="U363" s="28"/>
      <c r="V363" s="2" t="s">
        <v>84</v>
      </c>
      <c r="W363" s="9">
        <v>1360107.91</v>
      </c>
      <c r="X363" s="9">
        <v>0</v>
      </c>
      <c r="Y363" s="9">
        <v>0</v>
      </c>
      <c r="Z363" s="9">
        <v>1303505.75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K363" s="9">
        <v>30000</v>
      </c>
      <c r="AL363" s="9">
        <v>26602.16</v>
      </c>
      <c r="AN363" s="28">
        <f t="shared" si="62"/>
        <v>3106772.8158982405</v>
      </c>
      <c r="AO363" s="12">
        <f t="shared" si="59"/>
        <v>446688.07258982409</v>
      </c>
      <c r="AP363" s="12">
        <f t="shared" si="60"/>
        <v>14668.807258982408</v>
      </c>
      <c r="AQ363" s="12">
        <f t="shared" si="60"/>
        <v>58474.050305457888</v>
      </c>
      <c r="AR363" s="12">
        <f t="shared" si="63"/>
        <v>2586941.8857439766</v>
      </c>
      <c r="BB363" s="28" t="e">
        <f>+#REF!-'Прил 2 оконч'!E363</f>
        <v>#REF!</v>
      </c>
    </row>
    <row r="364" spans="1:56" ht="15" customHeight="1" x14ac:dyDescent="0.25">
      <c r="A364" s="5">
        <f t="shared" si="64"/>
        <v>339</v>
      </c>
      <c r="B364" s="23">
        <f t="shared" si="65"/>
        <v>8</v>
      </c>
      <c r="C364" s="14" t="s">
        <v>1452</v>
      </c>
      <c r="D364" s="3" t="s">
        <v>85</v>
      </c>
      <c r="E364" s="27">
        <v>3928292.8133529597</v>
      </c>
      <c r="F364" s="29">
        <v>0</v>
      </c>
      <c r="G364" s="29">
        <v>0</v>
      </c>
      <c r="H364" s="29">
        <v>3421362.3389610136</v>
      </c>
      <c r="I364" s="29">
        <v>0</v>
      </c>
      <c r="J364" s="29">
        <v>0</v>
      </c>
      <c r="K364" s="29"/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392829.28133529599</v>
      </c>
      <c r="S364" s="1">
        <v>39282.928133529596</v>
      </c>
      <c r="T364" s="147">
        <v>74818.26492312047</v>
      </c>
      <c r="U364" s="28"/>
      <c r="V364" s="2" t="s">
        <v>85</v>
      </c>
      <c r="W364" s="9">
        <v>1342508.6496365289</v>
      </c>
      <c r="X364" s="9">
        <v>0</v>
      </c>
      <c r="Y364" s="9">
        <v>0</v>
      </c>
      <c r="Z364" s="9">
        <v>1250621.21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36364.559636529135</v>
      </c>
      <c r="AK364" s="9">
        <v>30000</v>
      </c>
      <c r="AL364" s="9">
        <v>25522.880000000001</v>
      </c>
      <c r="AN364" s="28">
        <f t="shared" si="62"/>
        <v>2585784.1637164308</v>
      </c>
      <c r="AO364" s="12">
        <f t="shared" si="59"/>
        <v>356464.72169876687</v>
      </c>
      <c r="AP364" s="12">
        <f t="shared" si="60"/>
        <v>9282.9281335295964</v>
      </c>
      <c r="AQ364" s="12">
        <f t="shared" si="60"/>
        <v>49295.384923120466</v>
      </c>
      <c r="AR364" s="12">
        <f t="shared" si="63"/>
        <v>2170741.1289610136</v>
      </c>
      <c r="BB364" s="28" t="e">
        <f>+#REF!-'Прил 2 оконч'!E364</f>
        <v>#REF!</v>
      </c>
    </row>
    <row r="365" spans="1:56" ht="15" customHeight="1" x14ac:dyDescent="0.25">
      <c r="A365" s="5">
        <f t="shared" si="64"/>
        <v>340</v>
      </c>
      <c r="B365" s="23">
        <f t="shared" si="65"/>
        <v>9</v>
      </c>
      <c r="C365" s="14" t="s">
        <v>1452</v>
      </c>
      <c r="D365" s="3" t="s">
        <v>86</v>
      </c>
      <c r="E365" s="27">
        <v>56192292.190719359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/>
      <c r="L365" s="29">
        <v>0</v>
      </c>
      <c r="M365" s="29">
        <v>0</v>
      </c>
      <c r="N365" s="29">
        <v>21703768.563002259</v>
      </c>
      <c r="O365" s="29">
        <v>0</v>
      </c>
      <c r="P365" s="29">
        <v>27478286.073706888</v>
      </c>
      <c r="Q365" s="29">
        <v>0</v>
      </c>
      <c r="R365" s="29">
        <v>5372802.7076951135</v>
      </c>
      <c r="S365" s="1">
        <v>561922.92190719361</v>
      </c>
      <c r="T365" s="147">
        <v>1075511.924407905</v>
      </c>
      <c r="U365" s="28"/>
      <c r="V365" s="2" t="s">
        <v>86</v>
      </c>
      <c r="W365" s="9">
        <v>12495878.73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7446645.6200000001</v>
      </c>
      <c r="AG365" s="9">
        <v>0</v>
      </c>
      <c r="AH365" s="9">
        <v>4769915.53</v>
      </c>
      <c r="AI365" s="9">
        <v>0</v>
      </c>
      <c r="AK365" s="9">
        <v>30000</v>
      </c>
      <c r="AL365" s="9">
        <v>249317.58</v>
      </c>
      <c r="AN365" s="28">
        <f t="shared" si="62"/>
        <v>43696413.460719362</v>
      </c>
      <c r="AO365" s="12">
        <f t="shared" si="59"/>
        <v>5372802.7076951135</v>
      </c>
      <c r="AP365" s="12">
        <f t="shared" si="60"/>
        <v>531922.92190719361</v>
      </c>
      <c r="AQ365" s="12">
        <f t="shared" si="60"/>
        <v>826194.34440790501</v>
      </c>
      <c r="AR365" s="12">
        <f t="shared" si="63"/>
        <v>36965493.486709148</v>
      </c>
      <c r="BB365" s="28" t="e">
        <f>+#REF!-'Прил 2 оконч'!E365</f>
        <v>#REF!</v>
      </c>
    </row>
    <row r="366" spans="1:56" ht="15" customHeight="1" x14ac:dyDescent="0.25">
      <c r="A366" s="5">
        <f t="shared" si="64"/>
        <v>341</v>
      </c>
      <c r="B366" s="23">
        <f t="shared" si="65"/>
        <v>10</v>
      </c>
      <c r="C366" s="14" t="s">
        <v>1452</v>
      </c>
      <c r="D366" s="3" t="s">
        <v>87</v>
      </c>
      <c r="E366" s="27">
        <v>14162200.211843798</v>
      </c>
      <c r="F366" s="29">
        <v>6599377.9468587199</v>
      </c>
      <c r="G366" s="29">
        <v>2640380.5894530276</v>
      </c>
      <c r="H366" s="29">
        <v>1950179.5453583021</v>
      </c>
      <c r="I366" s="29">
        <v>1246254.1337824727</v>
      </c>
      <c r="J366" s="29">
        <v>0</v>
      </c>
      <c r="K366" s="29"/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1312431.6580673577</v>
      </c>
      <c r="S366" s="1">
        <v>141622.00211843799</v>
      </c>
      <c r="T366" s="147">
        <v>271954.3362054812</v>
      </c>
      <c r="U366" s="28"/>
      <c r="V366" s="2" t="s">
        <v>87</v>
      </c>
      <c r="W366" s="9">
        <v>9434733.0300000012</v>
      </c>
      <c r="X366" s="9">
        <v>3747823.91</v>
      </c>
      <c r="Y366" s="9">
        <v>2124830.61</v>
      </c>
      <c r="Z366" s="9">
        <v>685517.03</v>
      </c>
      <c r="AA366" s="9">
        <v>914369.57</v>
      </c>
      <c r="AB366" s="9">
        <v>0</v>
      </c>
      <c r="AC366" s="9">
        <v>0</v>
      </c>
      <c r="AD366" s="9">
        <v>0</v>
      </c>
      <c r="AE366" s="9">
        <v>0</v>
      </c>
      <c r="AF366" s="9">
        <v>1571123.26</v>
      </c>
      <c r="AG366" s="9">
        <v>0</v>
      </c>
      <c r="AH366" s="9">
        <v>0</v>
      </c>
      <c r="AI366" s="9">
        <v>0</v>
      </c>
      <c r="AJ366" s="9">
        <v>282616.02</v>
      </c>
      <c r="AK366" s="9">
        <v>30000</v>
      </c>
      <c r="AL366" s="9">
        <v>78452.63</v>
      </c>
      <c r="AN366" s="28">
        <f t="shared" si="62"/>
        <v>4727467.1818437967</v>
      </c>
      <c r="AO366" s="12">
        <f t="shared" si="59"/>
        <v>1029815.6380673577</v>
      </c>
      <c r="AP366" s="12">
        <f t="shared" si="60"/>
        <v>111622.00211843799</v>
      </c>
      <c r="AQ366" s="12">
        <f t="shared" si="60"/>
        <v>193501.7062054812</v>
      </c>
      <c r="AR366" s="12">
        <f t="shared" si="63"/>
        <v>3392527.8354525198</v>
      </c>
      <c r="BB366" s="28" t="e">
        <f>+#REF!-'Прил 2 оконч'!E366</f>
        <v>#REF!</v>
      </c>
    </row>
    <row r="367" spans="1:56" ht="15" customHeight="1" x14ac:dyDescent="0.25">
      <c r="A367" s="5">
        <f t="shared" si="64"/>
        <v>342</v>
      </c>
      <c r="B367" s="23">
        <f t="shared" si="65"/>
        <v>11</v>
      </c>
      <c r="C367" s="14" t="s">
        <v>1452</v>
      </c>
      <c r="D367" s="3" t="s">
        <v>88</v>
      </c>
      <c r="E367" s="27">
        <v>55317447.938477099</v>
      </c>
      <c r="F367" s="29">
        <v>0</v>
      </c>
      <c r="G367" s="29">
        <v>0</v>
      </c>
      <c r="H367" s="29">
        <v>5006928.9614249235</v>
      </c>
      <c r="I367" s="29">
        <v>0</v>
      </c>
      <c r="J367" s="29">
        <v>0</v>
      </c>
      <c r="K367" s="29"/>
      <c r="L367" s="29">
        <v>0</v>
      </c>
      <c r="M367" s="29">
        <v>0</v>
      </c>
      <c r="N367" s="29">
        <v>0</v>
      </c>
      <c r="O367" s="29">
        <v>0</v>
      </c>
      <c r="P367" s="29">
        <v>43172023.590383455</v>
      </c>
      <c r="Q367" s="29">
        <v>0</v>
      </c>
      <c r="R367" s="29">
        <v>5531744.793847709</v>
      </c>
      <c r="S367" s="1">
        <v>553174.47938477097</v>
      </c>
      <c r="T367" s="147">
        <v>1053576.1134362346</v>
      </c>
      <c r="U367" s="28"/>
      <c r="V367" s="2" t="s">
        <v>88</v>
      </c>
      <c r="W367" s="9">
        <v>6838042.7775501637</v>
      </c>
      <c r="X367" s="9">
        <v>0</v>
      </c>
      <c r="Y367" s="9">
        <v>0</v>
      </c>
      <c r="Z367" s="9">
        <v>1864940.5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4754788.74</v>
      </c>
      <c r="AI367" s="9">
        <v>0</v>
      </c>
      <c r="AJ367" s="9">
        <v>53217.037550163273</v>
      </c>
      <c r="AK367" s="9">
        <v>30000</v>
      </c>
      <c r="AL367" s="9">
        <v>135096.5</v>
      </c>
      <c r="AN367" s="28">
        <f t="shared" si="62"/>
        <v>48479405.160926938</v>
      </c>
      <c r="AO367" s="12">
        <f t="shared" si="59"/>
        <v>5478527.7562975455</v>
      </c>
      <c r="AP367" s="12">
        <f t="shared" si="60"/>
        <v>523174.47938477097</v>
      </c>
      <c r="AQ367" s="12">
        <f t="shared" si="60"/>
        <v>918479.61343623465</v>
      </c>
      <c r="AR367" s="12">
        <f t="shared" si="63"/>
        <v>41559223.311808385</v>
      </c>
      <c r="BB367" s="28" t="e">
        <f>+#REF!-'Прил 2 оконч'!E367</f>
        <v>#REF!</v>
      </c>
    </row>
    <row r="368" spans="1:56" ht="15" customHeight="1" x14ac:dyDescent="0.25">
      <c r="A368" s="5">
        <f t="shared" si="64"/>
        <v>343</v>
      </c>
      <c r="B368" s="23">
        <f t="shared" si="65"/>
        <v>12</v>
      </c>
      <c r="C368" s="14" t="s">
        <v>1452</v>
      </c>
      <c r="D368" s="3" t="s">
        <v>89</v>
      </c>
      <c r="E368" s="27">
        <v>82657316.001784489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/>
      <c r="L368" s="29">
        <v>0</v>
      </c>
      <c r="M368" s="29">
        <v>0</v>
      </c>
      <c r="N368" s="29">
        <v>0</v>
      </c>
      <c r="O368" s="29">
        <v>0</v>
      </c>
      <c r="P368" s="29">
        <v>80965077.531214491</v>
      </c>
      <c r="Q368" s="29">
        <v>0</v>
      </c>
      <c r="R368" s="29">
        <v>93947.23</v>
      </c>
      <c r="S368" s="29">
        <v>24000</v>
      </c>
      <c r="T368" s="147">
        <v>1574291.2405699873</v>
      </c>
      <c r="U368" s="28"/>
      <c r="V368" s="2" t="s">
        <v>89</v>
      </c>
      <c r="W368" s="9">
        <v>6642441.0300000003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6480192.21</v>
      </c>
      <c r="AI368" s="9">
        <v>0</v>
      </c>
      <c r="AK368" s="9">
        <v>30000</v>
      </c>
      <c r="AL368" s="9">
        <v>132248.82</v>
      </c>
      <c r="AN368" s="28">
        <f t="shared" si="62"/>
        <v>76014874.971784487</v>
      </c>
      <c r="AO368" s="12">
        <f t="shared" si="59"/>
        <v>93947.23</v>
      </c>
      <c r="AP368" s="12">
        <f t="shared" si="60"/>
        <v>-6000</v>
      </c>
      <c r="AQ368" s="12">
        <f t="shared" si="60"/>
        <v>1442042.4205699873</v>
      </c>
      <c r="AR368" s="12">
        <f t="shared" si="63"/>
        <v>74484885.321214497</v>
      </c>
      <c r="BB368" s="28" t="e">
        <f>+#REF!-'Прил 2 оконч'!E368</f>
        <v>#REF!</v>
      </c>
      <c r="BD368" s="12"/>
    </row>
    <row r="369" spans="1:54" ht="15" customHeight="1" x14ac:dyDescent="0.25">
      <c r="A369" s="5">
        <f t="shared" si="64"/>
        <v>344</v>
      </c>
      <c r="B369" s="23">
        <f t="shared" si="65"/>
        <v>13</v>
      </c>
      <c r="C369" s="14" t="s">
        <v>1452</v>
      </c>
      <c r="D369" s="3" t="s">
        <v>90</v>
      </c>
      <c r="E369" s="27">
        <v>30449371.414761566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/>
      <c r="L369" s="29">
        <v>0</v>
      </c>
      <c r="M369" s="29">
        <v>0</v>
      </c>
      <c r="N369" s="29">
        <v>0</v>
      </c>
      <c r="O369" s="29">
        <v>0</v>
      </c>
      <c r="P369" s="29">
        <v>29741216.056796018</v>
      </c>
      <c r="Q369" s="29">
        <v>0</v>
      </c>
      <c r="R369" s="29">
        <v>104216.63</v>
      </c>
      <c r="S369" s="29">
        <v>24000</v>
      </c>
      <c r="T369" s="147">
        <v>579938.72796554875</v>
      </c>
      <c r="U369" s="28"/>
      <c r="V369" s="2" t="s">
        <v>90</v>
      </c>
      <c r="W369" s="9">
        <v>2896934.6500000004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2809595.95</v>
      </c>
      <c r="AI369" s="9">
        <v>0</v>
      </c>
      <c r="AK369" s="9">
        <v>30000</v>
      </c>
      <c r="AL369" s="9">
        <v>57338.7</v>
      </c>
      <c r="AN369" s="28">
        <f t="shared" si="62"/>
        <v>27552436.764761567</v>
      </c>
      <c r="AO369" s="12">
        <f t="shared" si="59"/>
        <v>104216.63</v>
      </c>
      <c r="AP369" s="12">
        <f t="shared" si="60"/>
        <v>-6000</v>
      </c>
      <c r="AQ369" s="12">
        <f t="shared" si="60"/>
        <v>522600.02796554874</v>
      </c>
      <c r="AR369" s="12">
        <f t="shared" si="63"/>
        <v>26931620.106796019</v>
      </c>
      <c r="BB369" s="28" t="e">
        <f>+#REF!-'Прил 2 оконч'!E369</f>
        <v>#REF!</v>
      </c>
    </row>
    <row r="370" spans="1:54" ht="15" customHeight="1" x14ac:dyDescent="0.25">
      <c r="A370" s="5">
        <f t="shared" si="64"/>
        <v>345</v>
      </c>
      <c r="B370" s="23">
        <f t="shared" si="65"/>
        <v>14</v>
      </c>
      <c r="C370" s="14" t="s">
        <v>1452</v>
      </c>
      <c r="D370" s="3" t="s">
        <v>91</v>
      </c>
      <c r="E370" s="27">
        <v>49014987.934568956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/>
      <c r="L370" s="29">
        <v>0</v>
      </c>
      <c r="M370" s="29">
        <v>0</v>
      </c>
      <c r="N370" s="29">
        <v>0</v>
      </c>
      <c r="O370" s="29">
        <v>0</v>
      </c>
      <c r="P370" s="29">
        <v>47953876.92436716</v>
      </c>
      <c r="Q370" s="29">
        <v>0</v>
      </c>
      <c r="R370" s="15">
        <v>103571.55</v>
      </c>
      <c r="S370" s="29">
        <v>24000</v>
      </c>
      <c r="T370" s="147">
        <v>933539.46020180034</v>
      </c>
      <c r="U370" s="28"/>
      <c r="V370" s="2" t="s">
        <v>91</v>
      </c>
      <c r="W370" s="9">
        <v>2883669.9699999997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2796596.57</v>
      </c>
      <c r="AI370" s="9">
        <v>0</v>
      </c>
      <c r="AK370" s="9">
        <v>30000</v>
      </c>
      <c r="AL370" s="9">
        <v>57073.4</v>
      </c>
      <c r="AN370" s="28">
        <f t="shared" si="62"/>
        <v>46131317.964568958</v>
      </c>
      <c r="AO370" s="12">
        <f t="shared" si="59"/>
        <v>103571.55</v>
      </c>
      <c r="AP370" s="12">
        <f t="shared" si="60"/>
        <v>-6000</v>
      </c>
      <c r="AQ370" s="12">
        <f t="shared" si="60"/>
        <v>876466.06020180031</v>
      </c>
      <c r="AR370" s="12">
        <f t="shared" si="63"/>
        <v>45157280.354367159</v>
      </c>
      <c r="BB370" s="28" t="e">
        <f>+#REF!-'Прил 2 оконч'!E370</f>
        <v>#REF!</v>
      </c>
    </row>
    <row r="371" spans="1:54" ht="15" customHeight="1" x14ac:dyDescent="0.25">
      <c r="A371" s="5">
        <f t="shared" si="64"/>
        <v>346</v>
      </c>
      <c r="B371" s="23">
        <f t="shared" si="65"/>
        <v>15</v>
      </c>
      <c r="C371" s="14" t="s">
        <v>1452</v>
      </c>
      <c r="D371" s="3" t="s">
        <v>92</v>
      </c>
      <c r="E371" s="27">
        <v>6655256.8639633441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/>
      <c r="L371" s="29">
        <v>0</v>
      </c>
      <c r="M371" s="29">
        <v>0</v>
      </c>
      <c r="N371" s="29">
        <v>5861550.9303670758</v>
      </c>
      <c r="O371" s="29">
        <v>0</v>
      </c>
      <c r="P371" s="29">
        <v>0</v>
      </c>
      <c r="Q371" s="29">
        <v>0</v>
      </c>
      <c r="R371" s="29">
        <v>598973.11775670096</v>
      </c>
      <c r="S371" s="1">
        <v>66552.568639633449</v>
      </c>
      <c r="T371" s="147">
        <v>128180.24719993402</v>
      </c>
      <c r="U371" s="28"/>
      <c r="V371" s="2" t="s">
        <v>92</v>
      </c>
      <c r="W371" s="9">
        <v>3363142.67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3169591.37</v>
      </c>
      <c r="AG371" s="9">
        <v>0</v>
      </c>
      <c r="AH371" s="9">
        <v>0</v>
      </c>
      <c r="AI371" s="9">
        <v>0</v>
      </c>
      <c r="AJ371" s="9">
        <v>98865.76</v>
      </c>
      <c r="AK371" s="9">
        <v>20000</v>
      </c>
      <c r="AL371" s="9">
        <v>64685.54</v>
      </c>
      <c r="AN371" s="28">
        <f t="shared" si="62"/>
        <v>3292114.1939633442</v>
      </c>
      <c r="AO371" s="12">
        <f t="shared" si="59"/>
        <v>500107.35775670095</v>
      </c>
      <c r="AP371" s="12">
        <f t="shared" si="60"/>
        <v>46552.568639633449</v>
      </c>
      <c r="AQ371" s="12">
        <f t="shared" si="60"/>
        <v>63494.707199934019</v>
      </c>
      <c r="AR371" s="12">
        <f t="shared" si="63"/>
        <v>2681959.5603670762</v>
      </c>
      <c r="BB371" s="28" t="e">
        <f>+#REF!-'Прил 2 оконч'!E371</f>
        <v>#REF!</v>
      </c>
    </row>
    <row r="372" spans="1:54" ht="15" customHeight="1" x14ac:dyDescent="0.25">
      <c r="A372" s="5">
        <f t="shared" si="64"/>
        <v>347</v>
      </c>
      <c r="B372" s="23">
        <f t="shared" si="65"/>
        <v>16</v>
      </c>
      <c r="C372" s="14" t="s">
        <v>1452</v>
      </c>
      <c r="D372" s="3" t="s">
        <v>100</v>
      </c>
      <c r="E372" s="27">
        <v>14776696.027288169</v>
      </c>
      <c r="F372" s="29">
        <v>6885723.9998886082</v>
      </c>
      <c r="G372" s="29">
        <v>2754946.3207044839</v>
      </c>
      <c r="H372" s="29">
        <v>2034797.5532993053</v>
      </c>
      <c r="I372" s="29">
        <v>1300328.9200963341</v>
      </c>
      <c r="J372" s="29">
        <v>0</v>
      </c>
      <c r="K372" s="29"/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1369377.8775724771</v>
      </c>
      <c r="S372" s="1">
        <v>147766.96027288167</v>
      </c>
      <c r="T372" s="147">
        <v>283754.39545407612</v>
      </c>
      <c r="U372" s="28"/>
      <c r="V372" s="2" t="s">
        <v>100</v>
      </c>
      <c r="W372" s="9">
        <v>5942714.8600000003</v>
      </c>
      <c r="X372" s="9">
        <v>2761251.79</v>
      </c>
      <c r="Y372" s="9">
        <v>1565493.06</v>
      </c>
      <c r="Z372" s="9">
        <v>505062.44</v>
      </c>
      <c r="AA372" s="9">
        <v>673672.14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0</v>
      </c>
      <c r="AJ372" s="9">
        <v>294878.69</v>
      </c>
      <c r="AK372" s="9">
        <v>30000</v>
      </c>
      <c r="AL372" s="9">
        <v>112356.73999999999</v>
      </c>
      <c r="AN372" s="28">
        <f t="shared" si="62"/>
        <v>8833981.1672881693</v>
      </c>
      <c r="AO372" s="12">
        <f t="shared" si="59"/>
        <v>1074499.1875724772</v>
      </c>
      <c r="AP372" s="12">
        <f t="shared" si="60"/>
        <v>117766.96027288167</v>
      </c>
      <c r="AQ372" s="12">
        <f t="shared" si="60"/>
        <v>171397.65545407613</v>
      </c>
      <c r="AR372" s="12">
        <f t="shared" si="63"/>
        <v>7470317.3639887339</v>
      </c>
      <c r="BB372" s="28" t="e">
        <f>+#REF!-'Прил 2 оконч'!E372</f>
        <v>#REF!</v>
      </c>
    </row>
    <row r="373" spans="1:54" ht="15" customHeight="1" x14ac:dyDescent="0.25">
      <c r="A373" s="5">
        <f t="shared" si="64"/>
        <v>348</v>
      </c>
      <c r="B373" s="23">
        <f t="shared" si="65"/>
        <v>17</v>
      </c>
      <c r="C373" s="14" t="s">
        <v>104</v>
      </c>
      <c r="D373" s="3" t="s">
        <v>105</v>
      </c>
      <c r="E373" s="27">
        <v>3113672.24</v>
      </c>
      <c r="F373" s="29">
        <v>0</v>
      </c>
      <c r="G373" s="29">
        <v>2711865.2921169605</v>
      </c>
      <c r="H373" s="29">
        <v>0</v>
      </c>
      <c r="I373" s="29">
        <v>0</v>
      </c>
      <c r="J373" s="29">
        <v>0</v>
      </c>
      <c r="K373" s="29"/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311367.22400000005</v>
      </c>
      <c r="S373" s="1">
        <v>31136.722400000002</v>
      </c>
      <c r="T373" s="147">
        <v>59303.001483040018</v>
      </c>
      <c r="U373" s="28"/>
      <c r="V373" s="2" t="s">
        <v>105</v>
      </c>
      <c r="W373" s="9">
        <v>10381683.749999998</v>
      </c>
      <c r="X373" s="9">
        <v>0</v>
      </c>
      <c r="Y373" s="9">
        <v>1134329.3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5401618.3899999997</v>
      </c>
      <c r="AI373" s="9">
        <v>3388799.61</v>
      </c>
      <c r="AJ373" s="9">
        <v>377794.02</v>
      </c>
      <c r="AK373" s="9">
        <v>10000</v>
      </c>
      <c r="AL373" s="9">
        <v>49142.43</v>
      </c>
      <c r="AN373" s="28">
        <f t="shared" si="62"/>
        <v>-7268011.5099999979</v>
      </c>
      <c r="AO373" s="12">
        <f t="shared" si="59"/>
        <v>-66426.795999999973</v>
      </c>
      <c r="AP373" s="12">
        <f t="shared" si="60"/>
        <v>21136.722400000002</v>
      </c>
      <c r="AQ373" s="12">
        <f t="shared" si="60"/>
        <v>10160.571483040017</v>
      </c>
      <c r="AR373" s="12">
        <f t="shared" si="63"/>
        <v>-7232882.0078830384</v>
      </c>
      <c r="BB373" s="28" t="e">
        <f>+#REF!-'Прил 2 оконч'!E373</f>
        <v>#REF!</v>
      </c>
    </row>
    <row r="374" spans="1:54" ht="15" customHeight="1" x14ac:dyDescent="0.25">
      <c r="A374" s="5">
        <f t="shared" si="64"/>
        <v>349</v>
      </c>
      <c r="B374" s="23">
        <f t="shared" si="65"/>
        <v>18</v>
      </c>
      <c r="C374" s="14" t="s">
        <v>104</v>
      </c>
      <c r="D374" s="3" t="s">
        <v>107</v>
      </c>
      <c r="E374" s="27">
        <v>2588013.4</v>
      </c>
      <c r="F374" s="29">
        <v>0</v>
      </c>
      <c r="G374" s="29">
        <v>2254040.6227835999</v>
      </c>
      <c r="H374" s="29">
        <v>0</v>
      </c>
      <c r="I374" s="29">
        <v>0</v>
      </c>
      <c r="J374" s="29">
        <v>0</v>
      </c>
      <c r="K374" s="29"/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258801.34</v>
      </c>
      <c r="S374" s="1">
        <v>25880.133999999998</v>
      </c>
      <c r="T374" s="147">
        <v>49291.303216400003</v>
      </c>
      <c r="U374" s="28"/>
      <c r="V374" s="2" t="s">
        <v>107</v>
      </c>
      <c r="W374" s="9">
        <v>2011967.7470000002</v>
      </c>
      <c r="X374" s="9">
        <v>0</v>
      </c>
      <c r="Y374" s="9">
        <v>1885280.03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58212.617000000006</v>
      </c>
      <c r="AK374" s="9">
        <v>7171.66</v>
      </c>
      <c r="AL374" s="9">
        <v>38475.1</v>
      </c>
      <c r="AN374" s="28">
        <f t="shared" si="62"/>
        <v>576045.6529999997</v>
      </c>
      <c r="AO374" s="12">
        <f t="shared" ref="AO374:AO401" si="66">+R374-AJ374</f>
        <v>200588.723</v>
      </c>
      <c r="AP374" s="12">
        <f t="shared" si="60"/>
        <v>18708.473999999998</v>
      </c>
      <c r="AQ374" s="12">
        <f t="shared" si="60"/>
        <v>10816.203216400005</v>
      </c>
      <c r="AR374" s="12">
        <f t="shared" si="63"/>
        <v>345932.25278359972</v>
      </c>
      <c r="BB374" s="28" t="e">
        <f>+#REF!-'Прил 2 оконч'!E374</f>
        <v>#REF!</v>
      </c>
    </row>
    <row r="375" spans="1:54" ht="15" customHeight="1" x14ac:dyDescent="0.25">
      <c r="A375" s="5">
        <f t="shared" si="64"/>
        <v>350</v>
      </c>
      <c r="B375" s="23">
        <f t="shared" si="65"/>
        <v>19</v>
      </c>
      <c r="C375" s="14" t="s">
        <v>104</v>
      </c>
      <c r="D375" s="3" t="s">
        <v>108</v>
      </c>
      <c r="E375" s="27">
        <v>3028949.7</v>
      </c>
      <c r="F375" s="29">
        <v>0</v>
      </c>
      <c r="G375" s="29">
        <v>0</v>
      </c>
      <c r="H375" s="29">
        <v>2925994.6940138005</v>
      </c>
      <c r="I375" s="29">
        <v>0</v>
      </c>
      <c r="J375" s="29">
        <v>0</v>
      </c>
      <c r="K375" s="29"/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158">
        <v>41985.58</v>
      </c>
      <c r="S375" s="29">
        <v>3280.05</v>
      </c>
      <c r="T375" s="147">
        <v>57689.375986200001</v>
      </c>
      <c r="U375" s="28"/>
      <c r="V375" s="2" t="s">
        <v>108</v>
      </c>
      <c r="W375" s="9">
        <v>922277.22000000009</v>
      </c>
      <c r="X375" s="9">
        <v>0</v>
      </c>
      <c r="Y375" s="9">
        <v>0</v>
      </c>
      <c r="Z375" s="9">
        <v>874431.68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K375" s="9">
        <v>30000</v>
      </c>
      <c r="AL375" s="9">
        <v>17845.54</v>
      </c>
      <c r="AN375" s="28">
        <f t="shared" si="62"/>
        <v>2106672.48</v>
      </c>
      <c r="AO375" s="12">
        <f t="shared" si="66"/>
        <v>41985.58</v>
      </c>
      <c r="AP375" s="12">
        <f t="shared" si="60"/>
        <v>-26719.95</v>
      </c>
      <c r="AQ375" s="12">
        <f t="shared" si="60"/>
        <v>39843.8359862</v>
      </c>
      <c r="AR375" s="12">
        <f t="shared" si="63"/>
        <v>2051563.0140137998</v>
      </c>
      <c r="BB375" s="28" t="e">
        <f>+#REF!-'Прил 2 оконч'!E375</f>
        <v>#REF!</v>
      </c>
    </row>
    <row r="376" spans="1:54" ht="15" customHeight="1" x14ac:dyDescent="0.25">
      <c r="A376" s="5">
        <f t="shared" si="64"/>
        <v>351</v>
      </c>
      <c r="B376" s="23">
        <f t="shared" si="65"/>
        <v>20</v>
      </c>
      <c r="C376" s="14" t="s">
        <v>104</v>
      </c>
      <c r="D376" s="3" t="s">
        <v>109</v>
      </c>
      <c r="E376" s="27">
        <v>2350191.84</v>
      </c>
      <c r="F376" s="29">
        <v>0</v>
      </c>
      <c r="G376" s="29">
        <v>2046908.9838153599</v>
      </c>
      <c r="H376" s="29">
        <v>0</v>
      </c>
      <c r="I376" s="29">
        <v>0</v>
      </c>
      <c r="J376" s="29">
        <v>0</v>
      </c>
      <c r="K376" s="29"/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235019.18400000001</v>
      </c>
      <c r="S376" s="1">
        <v>23501.918399999999</v>
      </c>
      <c r="T376" s="147">
        <v>44761.753784640001</v>
      </c>
      <c r="U376" s="28"/>
      <c r="V376" s="2" t="s">
        <v>109</v>
      </c>
      <c r="W376" s="9">
        <v>906684.32400000002</v>
      </c>
      <c r="X376" s="9">
        <v>0</v>
      </c>
      <c r="Y376" s="9">
        <v>829325.13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30434.194000000003</v>
      </c>
      <c r="AK376" s="9">
        <v>30000</v>
      </c>
      <c r="AL376" s="9">
        <v>16925</v>
      </c>
      <c r="AN376" s="28">
        <f t="shared" si="62"/>
        <v>1443507.5159999998</v>
      </c>
      <c r="AO376" s="12">
        <f t="shared" si="66"/>
        <v>204584.99</v>
      </c>
      <c r="AP376" s="12">
        <f t="shared" si="60"/>
        <v>-6498.0816000000013</v>
      </c>
      <c r="AQ376" s="12">
        <f t="shared" si="60"/>
        <v>27836.753784640001</v>
      </c>
      <c r="AR376" s="12">
        <f t="shared" si="63"/>
        <v>1217583.8538153598</v>
      </c>
      <c r="BB376" s="28" t="e">
        <f>+#REF!-'Прил 2 оконч'!E376</f>
        <v>#REF!</v>
      </c>
    </row>
    <row r="377" spans="1:54" ht="15" customHeight="1" x14ac:dyDescent="0.25">
      <c r="A377" s="5">
        <f t="shared" si="64"/>
        <v>352</v>
      </c>
      <c r="B377" s="23">
        <f t="shared" si="65"/>
        <v>21</v>
      </c>
      <c r="C377" s="14" t="s">
        <v>104</v>
      </c>
      <c r="D377" s="3" t="s">
        <v>110</v>
      </c>
      <c r="E377" s="27">
        <v>6451349.21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/>
      <c r="L377" s="29">
        <v>0</v>
      </c>
      <c r="M377" s="29">
        <v>0</v>
      </c>
      <c r="N377" s="29">
        <v>0</v>
      </c>
      <c r="O377" s="29">
        <v>0</v>
      </c>
      <c r="P377" s="29">
        <v>5618828.3998463396</v>
      </c>
      <c r="Q377" s="29">
        <v>0</v>
      </c>
      <c r="R377" s="29">
        <v>645134.92100000009</v>
      </c>
      <c r="S377" s="1">
        <v>64513.492100000003</v>
      </c>
      <c r="T377" s="147">
        <v>122872.39705366001</v>
      </c>
      <c r="U377" s="28"/>
      <c r="V377" s="2" t="s">
        <v>110</v>
      </c>
      <c r="W377" s="9">
        <v>4257299.37</v>
      </c>
      <c r="X377" s="9">
        <v>0</v>
      </c>
      <c r="Y377" s="9">
        <v>1777650.65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1909839.4</v>
      </c>
      <c r="AI377" s="9">
        <v>0</v>
      </c>
      <c r="AJ377" s="9">
        <v>464554.42</v>
      </c>
      <c r="AK377" s="9">
        <v>30000</v>
      </c>
      <c r="AL377" s="9">
        <v>75254.899999999994</v>
      </c>
      <c r="AN377" s="28">
        <f t="shared" si="62"/>
        <v>2194049.84</v>
      </c>
      <c r="AO377" s="12">
        <f t="shared" si="66"/>
        <v>180580.50100000011</v>
      </c>
      <c r="AP377" s="12">
        <f t="shared" si="60"/>
        <v>34513.492100000003</v>
      </c>
      <c r="AQ377" s="12">
        <f t="shared" si="60"/>
        <v>47617.497053660016</v>
      </c>
      <c r="AR377" s="12">
        <f t="shared" si="63"/>
        <v>1931338.3498463398</v>
      </c>
      <c r="BB377" s="28" t="e">
        <f>+#REF!-'Прил 2 оконч'!E377</f>
        <v>#REF!</v>
      </c>
    </row>
    <row r="378" spans="1:54" ht="15" customHeight="1" x14ac:dyDescent="0.25">
      <c r="A378" s="5">
        <f t="shared" si="64"/>
        <v>353</v>
      </c>
      <c r="B378" s="23">
        <f t="shared" si="65"/>
        <v>22</v>
      </c>
      <c r="C378" s="14" t="s">
        <v>104</v>
      </c>
      <c r="D378" s="3" t="s">
        <v>112</v>
      </c>
      <c r="E378" s="27">
        <v>15118084.759999998</v>
      </c>
      <c r="F378" s="29">
        <v>1818760.0143967799</v>
      </c>
      <c r="G378" s="29">
        <v>650271.03097404004</v>
      </c>
      <c r="H378" s="29">
        <v>250776.51130602002</v>
      </c>
      <c r="I378" s="29">
        <v>970940.06447591993</v>
      </c>
      <c r="J378" s="29">
        <v>0</v>
      </c>
      <c r="K378" s="29"/>
      <c r="L378" s="29">
        <v>0</v>
      </c>
      <c r="M378" s="29">
        <v>0</v>
      </c>
      <c r="N378" s="29">
        <v>2217126.4617221998</v>
      </c>
      <c r="O378" s="29">
        <v>0</v>
      </c>
      <c r="P378" s="29">
        <v>3783631.7504668203</v>
      </c>
      <c r="Q378" s="29">
        <v>3506388.0445028399</v>
      </c>
      <c r="R378" s="29">
        <v>1480398.8256999999</v>
      </c>
      <c r="S378" s="1">
        <v>151180.84759999998</v>
      </c>
      <c r="T378" s="147">
        <v>288611.20885537995</v>
      </c>
      <c r="U378" s="28"/>
      <c r="V378" s="2" t="s">
        <v>112</v>
      </c>
      <c r="W378" s="9">
        <v>14314803.759999998</v>
      </c>
      <c r="X378" s="9">
        <v>1824320.5</v>
      </c>
      <c r="Y378" s="9">
        <v>666916.30000000005</v>
      </c>
      <c r="Z378" s="9">
        <v>257199.13</v>
      </c>
      <c r="AA378" s="9">
        <v>1030531.15</v>
      </c>
      <c r="AB378" s="9">
        <v>0</v>
      </c>
      <c r="AC378" s="9">
        <v>0</v>
      </c>
      <c r="AD378" s="9">
        <v>0</v>
      </c>
      <c r="AE378" s="9">
        <v>0</v>
      </c>
      <c r="AF378" s="9">
        <v>2248615.19</v>
      </c>
      <c r="AG378" s="9">
        <v>0</v>
      </c>
      <c r="AH378" s="9">
        <v>3880480.19</v>
      </c>
      <c r="AI378" s="9">
        <v>3596137.62</v>
      </c>
      <c r="AJ378" s="9">
        <v>505007.76</v>
      </c>
      <c r="AK378" s="9">
        <v>33520.49</v>
      </c>
      <c r="AL378" s="9">
        <v>275595.92</v>
      </c>
      <c r="AN378" s="28">
        <f t="shared" si="62"/>
        <v>803281</v>
      </c>
      <c r="AO378" s="12">
        <f t="shared" si="66"/>
        <v>975391.06569999992</v>
      </c>
      <c r="AP378" s="12">
        <f t="shared" si="60"/>
        <v>117660.35759999999</v>
      </c>
      <c r="AQ378" s="12">
        <f t="shared" si="60"/>
        <v>13015.288855379971</v>
      </c>
      <c r="AR378" s="12">
        <f t="shared" si="63"/>
        <v>-302785.71215537988</v>
      </c>
      <c r="BB378" s="28" t="e">
        <f>+#REF!-'Прил 2 оконч'!E378</f>
        <v>#REF!</v>
      </c>
    </row>
    <row r="379" spans="1:54" ht="15" customHeight="1" x14ac:dyDescent="0.25">
      <c r="A379" s="5">
        <f t="shared" si="64"/>
        <v>354</v>
      </c>
      <c r="B379" s="23">
        <f t="shared" si="65"/>
        <v>23</v>
      </c>
      <c r="C379" s="14" t="s">
        <v>104</v>
      </c>
      <c r="D379" s="3" t="s">
        <v>113</v>
      </c>
      <c r="E379" s="27">
        <v>5681603.5899999999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/>
      <c r="L379" s="29">
        <v>0</v>
      </c>
      <c r="M379" s="29">
        <v>0</v>
      </c>
      <c r="N379" s="29">
        <v>0</v>
      </c>
      <c r="O379" s="29">
        <v>0</v>
      </c>
      <c r="P379" s="29">
        <v>4948415.3731248602</v>
      </c>
      <c r="Q379" s="29">
        <v>0</v>
      </c>
      <c r="R379" s="29">
        <v>568160.35900000005</v>
      </c>
      <c r="S379" s="1">
        <v>56816.035900000003</v>
      </c>
      <c r="T379" s="147">
        <v>108211.82197514002</v>
      </c>
      <c r="U379" s="28"/>
      <c r="V379" s="2" t="s">
        <v>113</v>
      </c>
      <c r="W379" s="9">
        <v>5218448.8994999994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5056727.38</v>
      </c>
      <c r="AI379" s="9">
        <v>0</v>
      </c>
      <c r="AJ379" s="9">
        <v>28522.999500000002</v>
      </c>
      <c r="AK379" s="9">
        <v>30000</v>
      </c>
      <c r="AL379" s="9">
        <v>103198.52</v>
      </c>
      <c r="AN379" s="28">
        <f t="shared" si="62"/>
        <v>463154.69050000049</v>
      </c>
      <c r="AO379" s="12">
        <f t="shared" si="66"/>
        <v>539637.35950000002</v>
      </c>
      <c r="AP379" s="12">
        <f t="shared" si="60"/>
        <v>26816.035900000003</v>
      </c>
      <c r="AQ379" s="12">
        <f t="shared" si="60"/>
        <v>5013.3019751400134</v>
      </c>
      <c r="AR379" s="12">
        <f t="shared" si="63"/>
        <v>-108312.00687513954</v>
      </c>
      <c r="BB379" s="28" t="e">
        <f>+#REF!-'Прил 2 оконч'!E379</f>
        <v>#REF!</v>
      </c>
    </row>
    <row r="380" spans="1:54" ht="15" customHeight="1" x14ac:dyDescent="0.25">
      <c r="A380" s="5">
        <f t="shared" si="64"/>
        <v>355</v>
      </c>
      <c r="B380" s="23">
        <f t="shared" si="65"/>
        <v>24</v>
      </c>
      <c r="C380" s="14" t="s">
        <v>104</v>
      </c>
      <c r="D380" s="3" t="s">
        <v>114</v>
      </c>
      <c r="E380" s="27">
        <v>5178733.5599999996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/>
      <c r="L380" s="29">
        <v>0</v>
      </c>
      <c r="M380" s="29">
        <v>0</v>
      </c>
      <c r="N380" s="29">
        <v>0</v>
      </c>
      <c r="O380" s="29">
        <v>0</v>
      </c>
      <c r="P380" s="29">
        <v>4510438.7090162402</v>
      </c>
      <c r="Q380" s="29">
        <v>0</v>
      </c>
      <c r="R380" s="29">
        <v>517873.35599999997</v>
      </c>
      <c r="S380" s="1">
        <v>51787.335599999999</v>
      </c>
      <c r="T380" s="147">
        <v>98634.159383760008</v>
      </c>
      <c r="U380" s="28"/>
      <c r="V380" s="2" t="s">
        <v>114</v>
      </c>
      <c r="W380" s="9">
        <v>4756571.9800000004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4606562.03</v>
      </c>
      <c r="AI380" s="9">
        <v>0</v>
      </c>
      <c r="AJ380" s="9">
        <v>25998.47</v>
      </c>
      <c r="AK380" s="9">
        <v>30000</v>
      </c>
      <c r="AL380" s="9">
        <v>94011.48</v>
      </c>
      <c r="AN380" s="28">
        <f t="shared" si="62"/>
        <v>422161.57999999914</v>
      </c>
      <c r="AO380" s="12">
        <f t="shared" si="66"/>
        <v>491874.88599999994</v>
      </c>
      <c r="AP380" s="12">
        <f t="shared" si="60"/>
        <v>21787.335599999999</v>
      </c>
      <c r="AQ380" s="12">
        <f t="shared" si="60"/>
        <v>4622.6793837600126</v>
      </c>
      <c r="AR380" s="12">
        <f t="shared" si="63"/>
        <v>-96123.320983760801</v>
      </c>
      <c r="BB380" s="28" t="e">
        <f>+#REF!-'Прил 2 оконч'!E380</f>
        <v>#REF!</v>
      </c>
    </row>
    <row r="381" spans="1:54" ht="15" customHeight="1" x14ac:dyDescent="0.25">
      <c r="A381" s="5">
        <f t="shared" si="64"/>
        <v>356</v>
      </c>
      <c r="B381" s="23">
        <f t="shared" si="65"/>
        <v>25</v>
      </c>
      <c r="C381" s="14" t="s">
        <v>104</v>
      </c>
      <c r="D381" s="3" t="s">
        <v>115</v>
      </c>
      <c r="E381" s="27">
        <v>5168903.8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/>
      <c r="L381" s="29">
        <v>0</v>
      </c>
      <c r="M381" s="29">
        <v>0</v>
      </c>
      <c r="N381" s="29">
        <v>0</v>
      </c>
      <c r="O381" s="29">
        <v>0</v>
      </c>
      <c r="P381" s="29">
        <v>4501877.4402251998</v>
      </c>
      <c r="Q381" s="29">
        <v>0</v>
      </c>
      <c r="R381" s="29">
        <v>516890.38</v>
      </c>
      <c r="S381" s="1">
        <v>51689.038</v>
      </c>
      <c r="T381" s="147">
        <v>98446.941774800012</v>
      </c>
      <c r="U381" s="28"/>
      <c r="V381" s="2" t="s">
        <v>115</v>
      </c>
      <c r="W381" s="9">
        <v>4747543.5199999996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4597762.51</v>
      </c>
      <c r="AI381" s="9">
        <v>0</v>
      </c>
      <c r="AJ381" s="9">
        <v>25949.13</v>
      </c>
      <c r="AK381" s="9">
        <v>30000</v>
      </c>
      <c r="AL381" s="9">
        <v>93831.88</v>
      </c>
      <c r="AN381" s="28">
        <f t="shared" si="62"/>
        <v>421360.28000000026</v>
      </c>
      <c r="AO381" s="12">
        <f t="shared" si="66"/>
        <v>490941.25</v>
      </c>
      <c r="AP381" s="12">
        <f t="shared" si="60"/>
        <v>21689.038</v>
      </c>
      <c r="AQ381" s="12">
        <f t="shared" si="60"/>
        <v>4615.0617748000077</v>
      </c>
      <c r="AR381" s="12">
        <f t="shared" si="63"/>
        <v>-95885.069774799747</v>
      </c>
      <c r="BB381" s="28" t="e">
        <f>+#REF!-'Прил 2 оконч'!E381</f>
        <v>#REF!</v>
      </c>
    </row>
    <row r="382" spans="1:54" ht="15" customHeight="1" x14ac:dyDescent="0.25">
      <c r="A382" s="5">
        <f t="shared" si="64"/>
        <v>357</v>
      </c>
      <c r="B382" s="23">
        <f t="shared" si="65"/>
        <v>26</v>
      </c>
      <c r="C382" s="14" t="s">
        <v>104</v>
      </c>
      <c r="D382" s="3" t="s">
        <v>116</v>
      </c>
      <c r="E382" s="27">
        <v>2828902.61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/>
      <c r="L382" s="29">
        <v>0</v>
      </c>
      <c r="M382" s="29">
        <v>0</v>
      </c>
      <c r="N382" s="29">
        <v>0</v>
      </c>
      <c r="O382" s="29">
        <v>0</v>
      </c>
      <c r="P382" s="29">
        <v>2463844.04378994</v>
      </c>
      <c r="Q382" s="29">
        <v>0</v>
      </c>
      <c r="R382" s="29">
        <v>282890.261</v>
      </c>
      <c r="S382" s="1">
        <v>28289.026099999999</v>
      </c>
      <c r="T382" s="147">
        <v>53879.279110060008</v>
      </c>
      <c r="U382" s="28"/>
      <c r="V382" s="2" t="s">
        <v>116</v>
      </c>
      <c r="W382" s="9">
        <v>2598295.2599999998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2503011.64</v>
      </c>
      <c r="AI382" s="9">
        <v>0</v>
      </c>
      <c r="AJ382" s="9">
        <v>14201.76</v>
      </c>
      <c r="AK382" s="9">
        <v>30000</v>
      </c>
      <c r="AL382" s="9">
        <v>51081.86</v>
      </c>
      <c r="AN382" s="28">
        <f t="shared" si="62"/>
        <v>230607.35000000009</v>
      </c>
      <c r="AO382" s="12">
        <f t="shared" si="66"/>
        <v>268688.50099999999</v>
      </c>
      <c r="AP382" s="12">
        <f t="shared" si="60"/>
        <v>-1710.9739000000009</v>
      </c>
      <c r="AQ382" s="12">
        <f t="shared" si="60"/>
        <v>2797.4191100600074</v>
      </c>
      <c r="AR382" s="12">
        <f t="shared" si="63"/>
        <v>-39167.596210059906</v>
      </c>
      <c r="BB382" s="28" t="e">
        <f>+#REF!-'Прил 2 оконч'!E382</f>
        <v>#REF!</v>
      </c>
    </row>
    <row r="383" spans="1:54" ht="15" customHeight="1" x14ac:dyDescent="0.25">
      <c r="A383" s="5">
        <f t="shared" si="64"/>
        <v>358</v>
      </c>
      <c r="B383" s="23">
        <f t="shared" si="65"/>
        <v>27</v>
      </c>
      <c r="C383" s="14" t="s">
        <v>104</v>
      </c>
      <c r="D383" s="3" t="s">
        <v>117</v>
      </c>
      <c r="E383" s="27">
        <v>11877337.76</v>
      </c>
      <c r="F383" s="29">
        <v>1428886.4848603799</v>
      </c>
      <c r="G383" s="29">
        <v>510877.45613603998</v>
      </c>
      <c r="H383" s="29">
        <v>197019.48851801999</v>
      </c>
      <c r="I383" s="29">
        <v>762807.14586552</v>
      </c>
      <c r="J383" s="29">
        <v>0</v>
      </c>
      <c r="K383" s="29"/>
      <c r="L383" s="29">
        <v>0</v>
      </c>
      <c r="M383" s="29">
        <v>0</v>
      </c>
      <c r="N383" s="29">
        <v>1741858.1961102001</v>
      </c>
      <c r="O383" s="29">
        <v>0</v>
      </c>
      <c r="P383" s="29">
        <v>2972563.8507436197</v>
      </c>
      <c r="Q383" s="29">
        <v>2754750.7361144396</v>
      </c>
      <c r="R383" s="29">
        <v>1163057.1697</v>
      </c>
      <c r="S383" s="1">
        <v>118773.37759999998</v>
      </c>
      <c r="T383" s="147">
        <v>226743.85435177997</v>
      </c>
      <c r="U383" s="28"/>
      <c r="V383" s="2" t="s">
        <v>117</v>
      </c>
      <c r="W383" s="9">
        <v>11246249.889999999</v>
      </c>
      <c r="X383" s="9">
        <v>1432403.64</v>
      </c>
      <c r="Y383" s="9">
        <v>523643.37</v>
      </c>
      <c r="Z383" s="9">
        <v>201945.3</v>
      </c>
      <c r="AA383" s="9">
        <v>809143.21</v>
      </c>
      <c r="AB383" s="9">
        <v>0</v>
      </c>
      <c r="AC383" s="9">
        <v>0</v>
      </c>
      <c r="AD383" s="9">
        <v>0</v>
      </c>
      <c r="AE383" s="9">
        <v>0</v>
      </c>
      <c r="AF383" s="9">
        <v>1765547.52</v>
      </c>
      <c r="AG383" s="9">
        <v>0</v>
      </c>
      <c r="AH383" s="9">
        <v>3046840.67</v>
      </c>
      <c r="AI383" s="9">
        <v>2823583.11</v>
      </c>
      <c r="AJ383" s="9">
        <v>396753.15</v>
      </c>
      <c r="AK383" s="9">
        <v>26334.959999999999</v>
      </c>
      <c r="AL383" s="9">
        <v>216389.91999999998</v>
      </c>
      <c r="AN383" s="28">
        <f t="shared" si="62"/>
        <v>631087.87000000104</v>
      </c>
      <c r="AO383" s="12">
        <f t="shared" si="66"/>
        <v>766304.01969999995</v>
      </c>
      <c r="AP383" s="12">
        <f t="shared" si="60"/>
        <v>92438.417599999986</v>
      </c>
      <c r="AQ383" s="12">
        <f t="shared" si="60"/>
        <v>10353.934351779986</v>
      </c>
      <c r="AR383" s="12">
        <f t="shared" si="63"/>
        <v>-238008.50165177888</v>
      </c>
      <c r="BB383" s="28" t="e">
        <f>+#REF!-'Прил 2 оконч'!E383</f>
        <v>#REF!</v>
      </c>
    </row>
    <row r="384" spans="1:54" ht="15" customHeight="1" x14ac:dyDescent="0.25">
      <c r="A384" s="5">
        <f t="shared" si="64"/>
        <v>359</v>
      </c>
      <c r="B384" s="23">
        <f t="shared" si="65"/>
        <v>28</v>
      </c>
      <c r="C384" s="14" t="s">
        <v>104</v>
      </c>
      <c r="D384" s="3" t="s">
        <v>118</v>
      </c>
      <c r="E384" s="27">
        <v>11358818.239999998</v>
      </c>
      <c r="F384" s="29">
        <v>1366506.72369666</v>
      </c>
      <c r="G384" s="29">
        <v>488574.48416195996</v>
      </c>
      <c r="H384" s="29">
        <v>188418.36487193999</v>
      </c>
      <c r="I384" s="29">
        <v>729505.88225423999</v>
      </c>
      <c r="J384" s="29">
        <v>0</v>
      </c>
      <c r="K384" s="29"/>
      <c r="L384" s="29">
        <v>0</v>
      </c>
      <c r="M384" s="29">
        <v>0</v>
      </c>
      <c r="N384" s="29">
        <v>1665815.2718507999</v>
      </c>
      <c r="O384" s="29">
        <v>0</v>
      </c>
      <c r="P384" s="29">
        <v>2842792.9850459998</v>
      </c>
      <c r="Q384" s="29">
        <v>2634488.7632884802</v>
      </c>
      <c r="R384" s="29">
        <v>1112282.5048</v>
      </c>
      <c r="S384" s="1">
        <v>113588.18239999999</v>
      </c>
      <c r="T384" s="147">
        <v>216845.07762992001</v>
      </c>
      <c r="U384" s="28"/>
      <c r="V384" s="2" t="s">
        <v>118</v>
      </c>
      <c r="W384" s="9">
        <v>10755281.27</v>
      </c>
      <c r="X384" s="9">
        <v>1369696.93</v>
      </c>
      <c r="Y384" s="9">
        <v>500719.7</v>
      </c>
      <c r="Z384" s="9">
        <v>193104.69</v>
      </c>
      <c r="AA384" s="9">
        <v>773721.15</v>
      </c>
      <c r="AB384" s="9">
        <v>0</v>
      </c>
      <c r="AC384" s="9">
        <v>0</v>
      </c>
      <c r="AD384" s="9">
        <v>0</v>
      </c>
      <c r="AE384" s="9">
        <v>0</v>
      </c>
      <c r="AF384" s="9">
        <v>1688256.7</v>
      </c>
      <c r="AG384" s="9">
        <v>0</v>
      </c>
      <c r="AH384" s="9">
        <v>2913458.33</v>
      </c>
      <c r="AI384" s="9">
        <v>2699974.38</v>
      </c>
      <c r="AJ384" s="9">
        <v>379432.41</v>
      </c>
      <c r="AK384" s="9">
        <v>25185.279999999999</v>
      </c>
      <c r="AL384" s="9">
        <v>206916.97999999998</v>
      </c>
      <c r="AN384" s="28">
        <f t="shared" si="62"/>
        <v>603536.96999999881</v>
      </c>
      <c r="AO384" s="12">
        <f t="shared" si="66"/>
        <v>732850.09480000008</v>
      </c>
      <c r="AP384" s="12">
        <f t="shared" si="60"/>
        <v>88402.902399999992</v>
      </c>
      <c r="AQ384" s="12">
        <f t="shared" si="60"/>
        <v>9928.0976299200265</v>
      </c>
      <c r="AR384" s="12">
        <f t="shared" si="63"/>
        <v>-227644.12482992129</v>
      </c>
      <c r="BB384" s="28" t="e">
        <f>+#REF!-'Прил 2 оконч'!E384</f>
        <v>#REF!</v>
      </c>
    </row>
    <row r="385" spans="1:54" ht="15" customHeight="1" x14ac:dyDescent="0.25">
      <c r="A385" s="5">
        <f t="shared" si="64"/>
        <v>360</v>
      </c>
      <c r="B385" s="23">
        <f t="shared" si="65"/>
        <v>29</v>
      </c>
      <c r="C385" s="14" t="s">
        <v>104</v>
      </c>
      <c r="D385" s="3" t="s">
        <v>119</v>
      </c>
      <c r="E385" s="27">
        <v>11668489.620000001</v>
      </c>
      <c r="F385" s="29">
        <v>1403761.30006476</v>
      </c>
      <c r="G385" s="29">
        <v>501894.31464647996</v>
      </c>
      <c r="H385" s="29">
        <v>193555.14704946001</v>
      </c>
      <c r="I385" s="29">
        <v>749394.13387188001</v>
      </c>
      <c r="J385" s="29">
        <v>0</v>
      </c>
      <c r="K385" s="29"/>
      <c r="L385" s="29">
        <v>0</v>
      </c>
      <c r="M385" s="29">
        <v>0</v>
      </c>
      <c r="N385" s="29">
        <v>1711229.7932478001</v>
      </c>
      <c r="O385" s="29">
        <v>0</v>
      </c>
      <c r="P385" s="29">
        <v>2920295.0357649601</v>
      </c>
      <c r="Q385" s="29">
        <v>2706311.8890935401</v>
      </c>
      <c r="R385" s="29">
        <v>1142606.263</v>
      </c>
      <c r="S385" s="1">
        <v>116684.89619999999</v>
      </c>
      <c r="T385" s="147">
        <v>222756.84706112</v>
      </c>
      <c r="U385" s="28"/>
      <c r="V385" s="2" t="s">
        <v>119</v>
      </c>
      <c r="W385" s="9">
        <v>11048498.66</v>
      </c>
      <c r="X385" s="9">
        <v>1407146.77</v>
      </c>
      <c r="Y385" s="9">
        <v>514410.23</v>
      </c>
      <c r="Z385" s="9">
        <v>198384.51</v>
      </c>
      <c r="AA385" s="9">
        <v>794875.98</v>
      </c>
      <c r="AB385" s="9">
        <v>0</v>
      </c>
      <c r="AC385" s="9">
        <v>0</v>
      </c>
      <c r="AD385" s="9">
        <v>0</v>
      </c>
      <c r="AE385" s="9">
        <v>0</v>
      </c>
      <c r="AF385" s="9">
        <v>1734416.5</v>
      </c>
      <c r="AG385" s="9">
        <v>0</v>
      </c>
      <c r="AH385" s="9">
        <v>2993117.24</v>
      </c>
      <c r="AI385" s="9">
        <v>2773796.27</v>
      </c>
      <c r="AJ385" s="9">
        <v>389776.74</v>
      </c>
      <c r="AK385" s="9">
        <v>25871.89</v>
      </c>
      <c r="AL385" s="9">
        <v>212574.41999999998</v>
      </c>
      <c r="AN385" s="28">
        <f t="shared" si="62"/>
        <v>619990.96000000089</v>
      </c>
      <c r="AO385" s="12">
        <f t="shared" si="66"/>
        <v>752829.52300000004</v>
      </c>
      <c r="AP385" s="12">
        <f t="shared" si="60"/>
        <v>90813.006199999989</v>
      </c>
      <c r="AQ385" s="12">
        <f t="shared" si="60"/>
        <v>10182.427061120019</v>
      </c>
      <c r="AR385" s="12">
        <f t="shared" si="63"/>
        <v>-233833.99626111917</v>
      </c>
      <c r="BB385" s="28" t="e">
        <f>+#REF!-'Прил 2 оконч'!E385</f>
        <v>#REF!</v>
      </c>
    </row>
    <row r="386" spans="1:54" ht="15" customHeight="1" x14ac:dyDescent="0.25">
      <c r="A386" s="5">
        <f t="shared" si="64"/>
        <v>361</v>
      </c>
      <c r="B386" s="23">
        <f t="shared" si="65"/>
        <v>30</v>
      </c>
      <c r="C386" s="14" t="s">
        <v>104</v>
      </c>
      <c r="D386" s="3" t="s">
        <v>120</v>
      </c>
      <c r="E386" s="27">
        <v>12338243.999999998</v>
      </c>
      <c r="F386" s="29">
        <v>1484335.1663977199</v>
      </c>
      <c r="G386" s="29">
        <v>530702.32011300011</v>
      </c>
      <c r="H386" s="29">
        <v>204664.93175898</v>
      </c>
      <c r="I386" s="29">
        <v>792408.27375108004</v>
      </c>
      <c r="J386" s="29">
        <v>0</v>
      </c>
      <c r="K386" s="29"/>
      <c r="L386" s="29">
        <v>0</v>
      </c>
      <c r="M386" s="29">
        <v>0</v>
      </c>
      <c r="N386" s="29">
        <v>1809451.8997127998</v>
      </c>
      <c r="O386" s="29">
        <v>0</v>
      </c>
      <c r="P386" s="29">
        <v>3087915.7332991799</v>
      </c>
      <c r="Q386" s="29">
        <v>2861650.26267666</v>
      </c>
      <c r="R386" s="29">
        <v>1208190.2053</v>
      </c>
      <c r="S386" s="1">
        <v>123382.44</v>
      </c>
      <c r="T386" s="147">
        <v>235542.76699058004</v>
      </c>
      <c r="U386" s="28"/>
      <c r="V386" s="2" t="s">
        <v>120</v>
      </c>
      <c r="W386" s="9">
        <v>11682666.449999999</v>
      </c>
      <c r="X386" s="9">
        <v>1488142.93</v>
      </c>
      <c r="Y386" s="9">
        <v>544019.97</v>
      </c>
      <c r="Z386" s="9">
        <v>209803.63</v>
      </c>
      <c r="AA386" s="9">
        <v>840629.5</v>
      </c>
      <c r="AB386" s="9">
        <v>0</v>
      </c>
      <c r="AC386" s="9">
        <v>0</v>
      </c>
      <c r="AD386" s="9">
        <v>0</v>
      </c>
      <c r="AE386" s="9">
        <v>0</v>
      </c>
      <c r="AF386" s="9">
        <v>1834250.48</v>
      </c>
      <c r="AG386" s="9">
        <v>0</v>
      </c>
      <c r="AH386" s="9">
        <v>3165402.73</v>
      </c>
      <c r="AI386" s="9">
        <v>2933457.53</v>
      </c>
      <c r="AJ386" s="9">
        <v>412149.36</v>
      </c>
      <c r="AK386" s="9">
        <v>27356.9</v>
      </c>
      <c r="AL386" s="9">
        <v>224810.32</v>
      </c>
      <c r="AN386" s="28">
        <f t="shared" si="62"/>
        <v>655577.54999999888</v>
      </c>
      <c r="AO386" s="12">
        <f t="shared" si="66"/>
        <v>796040.84530000004</v>
      </c>
      <c r="AP386" s="12">
        <f t="shared" si="60"/>
        <v>96025.540000000008</v>
      </c>
      <c r="AQ386" s="12">
        <f t="shared" si="60"/>
        <v>10732.446990580036</v>
      </c>
      <c r="AR386" s="12">
        <f t="shared" si="63"/>
        <v>-247221.28229058121</v>
      </c>
      <c r="BB386" s="28" t="e">
        <f>+#REF!-'Прил 2 оконч'!E386</f>
        <v>#REF!</v>
      </c>
    </row>
    <row r="387" spans="1:54" ht="15" customHeight="1" x14ac:dyDescent="0.25">
      <c r="A387" s="5">
        <f t="shared" si="64"/>
        <v>362</v>
      </c>
      <c r="B387" s="23">
        <f t="shared" si="65"/>
        <v>31</v>
      </c>
      <c r="C387" s="14" t="s">
        <v>104</v>
      </c>
      <c r="D387" s="3" t="s">
        <v>121</v>
      </c>
      <c r="E387" s="27">
        <v>1866770.0599999998</v>
      </c>
      <c r="F387" s="29">
        <v>0</v>
      </c>
      <c r="G387" s="29">
        <v>0</v>
      </c>
      <c r="H387" s="29">
        <v>101063.20284143998</v>
      </c>
      <c r="I387" s="29">
        <v>0</v>
      </c>
      <c r="J387" s="29">
        <v>0</v>
      </c>
      <c r="K387" s="29"/>
      <c r="L387" s="29">
        <v>0</v>
      </c>
      <c r="M387" s="29">
        <v>0</v>
      </c>
      <c r="N387" s="29">
        <v>0</v>
      </c>
      <c r="O387" s="29">
        <v>0</v>
      </c>
      <c r="P387" s="29">
        <v>1524807.6479957998</v>
      </c>
      <c r="Q387" s="29">
        <v>0</v>
      </c>
      <c r="R387" s="29">
        <v>186677.00600000002</v>
      </c>
      <c r="S387" s="1">
        <v>18667.7006</v>
      </c>
      <c r="T387" s="147">
        <v>35554.502562759997</v>
      </c>
      <c r="U387" s="28"/>
      <c r="V387" s="2" t="s">
        <v>121</v>
      </c>
      <c r="W387" s="9">
        <v>1716783.38</v>
      </c>
      <c r="X387" s="9">
        <v>0</v>
      </c>
      <c r="Y387" s="9">
        <v>0</v>
      </c>
      <c r="Z387" s="9">
        <v>102049.67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1539669.82</v>
      </c>
      <c r="AI387" s="9">
        <v>0</v>
      </c>
      <c r="AJ387" s="9">
        <v>11559.41</v>
      </c>
      <c r="AK387" s="9">
        <v>30000</v>
      </c>
      <c r="AL387" s="9">
        <v>33504.480000000003</v>
      </c>
      <c r="AN387" s="28">
        <f t="shared" si="62"/>
        <v>149986.67999999993</v>
      </c>
      <c r="AO387" s="12">
        <f t="shared" si="66"/>
        <v>175117.59600000002</v>
      </c>
      <c r="AP387" s="12">
        <f t="shared" si="60"/>
        <v>-11332.2994</v>
      </c>
      <c r="AQ387" s="12">
        <f t="shared" si="60"/>
        <v>2050.0225627599939</v>
      </c>
      <c r="AR387" s="12">
        <f t="shared" si="63"/>
        <v>-15848.639162760079</v>
      </c>
      <c r="BB387" s="28" t="e">
        <f>+#REF!-'Прил 2 оконч'!E387</f>
        <v>#REF!</v>
      </c>
    </row>
    <row r="388" spans="1:54" ht="15" customHeight="1" x14ac:dyDescent="0.25">
      <c r="A388" s="5">
        <f t="shared" si="64"/>
        <v>363</v>
      </c>
      <c r="B388" s="23">
        <f t="shared" si="65"/>
        <v>32</v>
      </c>
      <c r="C388" s="14" t="s">
        <v>104</v>
      </c>
      <c r="D388" s="3" t="s">
        <v>122</v>
      </c>
      <c r="E388" s="27">
        <v>2270607.88</v>
      </c>
      <c r="F388" s="29">
        <v>1303091.9754052199</v>
      </c>
      <c r="G388" s="29">
        <v>0</v>
      </c>
      <c r="H388" s="29">
        <v>373626.55878113996</v>
      </c>
      <c r="I388" s="29">
        <v>318408.58904399996</v>
      </c>
      <c r="J388" s="29">
        <v>0</v>
      </c>
      <c r="K388" s="29"/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209145.2886</v>
      </c>
      <c r="S388" s="1">
        <v>22706.078799999999</v>
      </c>
      <c r="T388" s="147">
        <v>43629.389369639997</v>
      </c>
      <c r="U388" s="28"/>
      <c r="V388" s="2" t="s">
        <v>122</v>
      </c>
      <c r="W388" s="9">
        <v>1033003.2329999999</v>
      </c>
      <c r="X388" s="9">
        <v>635498.97</v>
      </c>
      <c r="Y388" s="9">
        <v>0</v>
      </c>
      <c r="Z388" s="9">
        <v>124204.46</v>
      </c>
      <c r="AA388" s="9">
        <v>200380.45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23325.813000000002</v>
      </c>
      <c r="AK388" s="9">
        <v>30000</v>
      </c>
      <c r="AL388" s="9">
        <v>19593.54</v>
      </c>
      <c r="AN388" s="28">
        <f t="shared" si="62"/>
        <v>1237604.6469999999</v>
      </c>
      <c r="AO388" s="12">
        <f t="shared" si="66"/>
        <v>185819.47560000001</v>
      </c>
      <c r="AP388" s="12">
        <f t="shared" si="60"/>
        <v>-7293.9212000000007</v>
      </c>
      <c r="AQ388" s="12">
        <f t="shared" si="60"/>
        <v>24035.849369639996</v>
      </c>
      <c r="AR388" s="12">
        <f t="shared" si="63"/>
        <v>1035043.2432303599</v>
      </c>
      <c r="BB388" s="28" t="e">
        <f>+#REF!-'Прил 2 оконч'!E388</f>
        <v>#REF!</v>
      </c>
    </row>
    <row r="389" spans="1:54" ht="15" customHeight="1" x14ac:dyDescent="0.25">
      <c r="A389" s="5">
        <f t="shared" si="64"/>
        <v>364</v>
      </c>
      <c r="B389" s="23">
        <f t="shared" si="65"/>
        <v>33</v>
      </c>
      <c r="C389" s="14" t="s">
        <v>104</v>
      </c>
      <c r="D389" s="3" t="s">
        <v>123</v>
      </c>
      <c r="E389" s="27">
        <v>1042526.23</v>
      </c>
      <c r="F389" s="29">
        <v>928396.71349698002</v>
      </c>
      <c r="G389" s="29">
        <v>0</v>
      </c>
      <c r="H389" s="29">
        <v>0</v>
      </c>
      <c r="I389" s="29">
        <v>0</v>
      </c>
      <c r="J389" s="29">
        <v>0</v>
      </c>
      <c r="K389" s="29"/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83402.098400000003</v>
      </c>
      <c r="S389" s="1">
        <v>10425.2623</v>
      </c>
      <c r="T389" s="147">
        <v>20302.155803019999</v>
      </c>
      <c r="U389" s="28"/>
      <c r="V389" s="2" t="s">
        <v>123</v>
      </c>
      <c r="W389" s="9">
        <v>822839.32799999998</v>
      </c>
      <c r="X389" s="9">
        <v>741890.39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35808.317999999999</v>
      </c>
      <c r="AK389" s="9">
        <v>30000</v>
      </c>
      <c r="AL389" s="9">
        <v>15140.62</v>
      </c>
      <c r="AN389" s="28">
        <f t="shared" si="62"/>
        <v>219686.902</v>
      </c>
      <c r="AO389" s="12">
        <f t="shared" si="66"/>
        <v>47593.780400000003</v>
      </c>
      <c r="AP389" s="12">
        <f t="shared" si="60"/>
        <v>-19574.737699999998</v>
      </c>
      <c r="AQ389" s="12">
        <f t="shared" si="60"/>
        <v>5161.5358030199986</v>
      </c>
      <c r="AR389" s="12">
        <f t="shared" si="63"/>
        <v>186506.32349698001</v>
      </c>
      <c r="BB389" s="28" t="e">
        <f>+#REF!-'Прил 2 оконч'!E389</f>
        <v>#REF!</v>
      </c>
    </row>
    <row r="390" spans="1:54" ht="15" customHeight="1" x14ac:dyDescent="0.25">
      <c r="A390" s="5">
        <f t="shared" si="64"/>
        <v>365</v>
      </c>
      <c r="B390" s="23">
        <f t="shared" si="65"/>
        <v>34</v>
      </c>
      <c r="C390" s="14" t="s">
        <v>104</v>
      </c>
      <c r="D390" s="3" t="s">
        <v>124</v>
      </c>
      <c r="E390" s="27">
        <v>5530874.8799999999</v>
      </c>
      <c r="F390" s="29">
        <v>665384.16063756007</v>
      </c>
      <c r="G390" s="29">
        <v>237898.36772352</v>
      </c>
      <c r="H390" s="29">
        <v>91745.318891520001</v>
      </c>
      <c r="I390" s="29">
        <v>355213.51779479999</v>
      </c>
      <c r="J390" s="29">
        <v>0</v>
      </c>
      <c r="K390" s="29"/>
      <c r="L390" s="29">
        <v>0</v>
      </c>
      <c r="M390" s="29">
        <v>0</v>
      </c>
      <c r="N390" s="29">
        <v>811124.50488300005</v>
      </c>
      <c r="O390" s="29">
        <v>0</v>
      </c>
      <c r="P390" s="29">
        <v>1384222.54711902</v>
      </c>
      <c r="Q390" s="29">
        <v>1282794.3361657199</v>
      </c>
      <c r="R390" s="29">
        <v>541596.42630000005</v>
      </c>
      <c r="S390" s="1">
        <v>55308.748800000001</v>
      </c>
      <c r="T390" s="147">
        <v>105586.95168485999</v>
      </c>
      <c r="U390" s="28"/>
      <c r="V390" s="2" t="s">
        <v>124</v>
      </c>
      <c r="W390" s="9">
        <v>5219261.88</v>
      </c>
      <c r="X390" s="9">
        <v>664899.74</v>
      </c>
      <c r="Y390" s="9">
        <v>243067.2</v>
      </c>
      <c r="Z390" s="9">
        <v>93739.9</v>
      </c>
      <c r="AA390" s="9">
        <v>375591.84</v>
      </c>
      <c r="AB390" s="9">
        <v>0</v>
      </c>
      <c r="AC390" s="9">
        <v>0</v>
      </c>
      <c r="AD390" s="9">
        <v>0</v>
      </c>
      <c r="AE390" s="9">
        <v>0</v>
      </c>
      <c r="AF390" s="9">
        <v>819540.02</v>
      </c>
      <c r="AG390" s="9">
        <v>0</v>
      </c>
      <c r="AH390" s="9">
        <v>1414296.6</v>
      </c>
      <c r="AI390" s="9">
        <v>1310663.8700000001</v>
      </c>
      <c r="AJ390" s="9">
        <v>184754.53</v>
      </c>
      <c r="AK390" s="9">
        <v>12263.3</v>
      </c>
      <c r="AL390" s="9">
        <v>100444.88</v>
      </c>
      <c r="AN390" s="28">
        <f t="shared" si="62"/>
        <v>311613</v>
      </c>
      <c r="AO390" s="12">
        <f t="shared" si="66"/>
        <v>356841.89630000002</v>
      </c>
      <c r="AP390" s="12">
        <f t="shared" si="60"/>
        <v>43045.448799999998</v>
      </c>
      <c r="AQ390" s="12">
        <f t="shared" si="60"/>
        <v>5142.0716848599841</v>
      </c>
      <c r="AR390" s="12">
        <f t="shared" si="63"/>
        <v>-93416.416784860005</v>
      </c>
      <c r="BB390" s="28" t="e">
        <f>+#REF!-'Прил 2 оконч'!E390</f>
        <v>#REF!</v>
      </c>
    </row>
    <row r="391" spans="1:54" ht="15" customHeight="1" x14ac:dyDescent="0.25">
      <c r="A391" s="5">
        <f t="shared" si="64"/>
        <v>366</v>
      </c>
      <c r="B391" s="23">
        <f t="shared" si="65"/>
        <v>35</v>
      </c>
      <c r="C391" s="14" t="s">
        <v>104</v>
      </c>
      <c r="D391" s="3" t="s">
        <v>125</v>
      </c>
      <c r="E391" s="27">
        <v>5530874.8799999999</v>
      </c>
      <c r="F391" s="29">
        <v>665384.16063756007</v>
      </c>
      <c r="G391" s="29">
        <v>237898.36772352</v>
      </c>
      <c r="H391" s="29">
        <v>91745.318891520001</v>
      </c>
      <c r="I391" s="29">
        <v>355213.51779479999</v>
      </c>
      <c r="J391" s="29">
        <v>0</v>
      </c>
      <c r="K391" s="29"/>
      <c r="L391" s="29">
        <v>0</v>
      </c>
      <c r="M391" s="29">
        <v>0</v>
      </c>
      <c r="N391" s="29">
        <v>811124.50488300005</v>
      </c>
      <c r="O391" s="29">
        <v>0</v>
      </c>
      <c r="P391" s="29">
        <v>1384222.54711902</v>
      </c>
      <c r="Q391" s="29">
        <v>1282794.3361657199</v>
      </c>
      <c r="R391" s="29">
        <v>541596.42630000005</v>
      </c>
      <c r="S391" s="1">
        <v>55308.748800000001</v>
      </c>
      <c r="T391" s="147">
        <v>105586.95168485999</v>
      </c>
      <c r="U391" s="28"/>
      <c r="V391" s="2" t="s">
        <v>125</v>
      </c>
      <c r="W391" s="9">
        <v>5219261.88</v>
      </c>
      <c r="X391" s="9">
        <v>664899.74</v>
      </c>
      <c r="Y391" s="9">
        <v>243067.2</v>
      </c>
      <c r="Z391" s="9">
        <v>93739.9</v>
      </c>
      <c r="AA391" s="9">
        <v>375591.84</v>
      </c>
      <c r="AB391" s="9">
        <v>0</v>
      </c>
      <c r="AC391" s="9">
        <v>0</v>
      </c>
      <c r="AD391" s="9">
        <v>0</v>
      </c>
      <c r="AE391" s="9">
        <v>0</v>
      </c>
      <c r="AF391" s="9">
        <v>819540.02</v>
      </c>
      <c r="AG391" s="9">
        <v>0</v>
      </c>
      <c r="AH391" s="9">
        <v>1414296.6</v>
      </c>
      <c r="AI391" s="9">
        <v>1310663.8700000001</v>
      </c>
      <c r="AJ391" s="9">
        <v>184754.53</v>
      </c>
      <c r="AK391" s="9">
        <v>12263.3</v>
      </c>
      <c r="AL391" s="9">
        <v>100444.88</v>
      </c>
      <c r="AN391" s="28">
        <f t="shared" si="62"/>
        <v>311613</v>
      </c>
      <c r="AO391" s="12">
        <f t="shared" si="66"/>
        <v>356841.89630000002</v>
      </c>
      <c r="AP391" s="12">
        <f t="shared" si="60"/>
        <v>43045.448799999998</v>
      </c>
      <c r="AQ391" s="12">
        <f t="shared" si="60"/>
        <v>5142.0716848599841</v>
      </c>
      <c r="AR391" s="12">
        <f t="shared" si="63"/>
        <v>-93416.416784860005</v>
      </c>
      <c r="BB391" s="28" t="e">
        <f>+#REF!-'Прил 2 оконч'!E391</f>
        <v>#REF!</v>
      </c>
    </row>
    <row r="392" spans="1:54" ht="15" customHeight="1" x14ac:dyDescent="0.25">
      <c r="A392" s="5">
        <f t="shared" si="64"/>
        <v>367</v>
      </c>
      <c r="B392" s="23">
        <f t="shared" si="65"/>
        <v>36</v>
      </c>
      <c r="C392" s="14" t="s">
        <v>104</v>
      </c>
      <c r="D392" s="3" t="s">
        <v>126</v>
      </c>
      <c r="E392" s="27">
        <v>10663801.74</v>
      </c>
      <c r="F392" s="29">
        <v>1006695.2324683799</v>
      </c>
      <c r="G392" s="29">
        <v>582199.37404272018</v>
      </c>
      <c r="H392" s="29">
        <v>615427.84556945995</v>
      </c>
      <c r="I392" s="29">
        <v>469268.96418359998</v>
      </c>
      <c r="J392" s="29">
        <v>0</v>
      </c>
      <c r="K392" s="29"/>
      <c r="L392" s="29">
        <v>0</v>
      </c>
      <c r="M392" s="29">
        <v>0</v>
      </c>
      <c r="N392" s="29">
        <v>1792070.7864570001</v>
      </c>
      <c r="O392" s="29">
        <v>0</v>
      </c>
      <c r="P392" s="29">
        <v>3479315.59778166</v>
      </c>
      <c r="Q392" s="29">
        <v>1368370.2001410001</v>
      </c>
      <c r="R392" s="29">
        <v>1040151.6639000002</v>
      </c>
      <c r="S392" s="1">
        <v>106638.01740000001</v>
      </c>
      <c r="T392" s="147">
        <v>203664.05805617999</v>
      </c>
      <c r="U392" s="28"/>
      <c r="V392" s="2" t="s">
        <v>126</v>
      </c>
      <c r="W392" s="9">
        <v>5068435.08</v>
      </c>
      <c r="X392" s="9">
        <v>831135.58</v>
      </c>
      <c r="Y392" s="9">
        <v>471969.13</v>
      </c>
      <c r="Z392" s="9">
        <v>163702.78</v>
      </c>
      <c r="AA392" s="9">
        <v>249270.21</v>
      </c>
      <c r="AB392" s="9">
        <v>0</v>
      </c>
      <c r="AC392" s="9">
        <v>0</v>
      </c>
      <c r="AD392" s="9">
        <v>0</v>
      </c>
      <c r="AE392" s="9">
        <v>0</v>
      </c>
      <c r="AF392" s="9">
        <v>603381.01</v>
      </c>
      <c r="AG392" s="9">
        <v>0</v>
      </c>
      <c r="AH392" s="9">
        <v>1910696.81</v>
      </c>
      <c r="AI392" s="9">
        <v>465900.03</v>
      </c>
      <c r="AJ392" s="9">
        <v>272925.94</v>
      </c>
      <c r="AK392" s="9">
        <v>3615.71</v>
      </c>
      <c r="AL392" s="9">
        <v>95837.88</v>
      </c>
      <c r="AN392" s="28">
        <f t="shared" si="62"/>
        <v>5595366.6600000001</v>
      </c>
      <c r="AO392" s="12">
        <f t="shared" si="66"/>
        <v>767225.7239000001</v>
      </c>
      <c r="AP392" s="12">
        <f t="shared" si="60"/>
        <v>103022.30740000001</v>
      </c>
      <c r="AQ392" s="12">
        <f t="shared" si="60"/>
        <v>107826.17805617998</v>
      </c>
      <c r="AR392" s="12">
        <f t="shared" si="63"/>
        <v>4617292.4506438207</v>
      </c>
      <c r="BB392" s="28" t="e">
        <f>+#REF!-'Прил 2 оконч'!E392</f>
        <v>#REF!</v>
      </c>
    </row>
    <row r="393" spans="1:54" ht="15" customHeight="1" x14ac:dyDescent="0.25">
      <c r="A393" s="5">
        <f t="shared" si="64"/>
        <v>368</v>
      </c>
      <c r="B393" s="23">
        <f t="shared" si="65"/>
        <v>37</v>
      </c>
      <c r="C393" s="14" t="s">
        <v>104</v>
      </c>
      <c r="D393" s="3" t="s">
        <v>127</v>
      </c>
      <c r="E393" s="27">
        <v>505115.47</v>
      </c>
      <c r="F393" s="29">
        <v>0</v>
      </c>
      <c r="G393" s="29">
        <v>0</v>
      </c>
      <c r="H393" s="29">
        <v>33288.819929399993</v>
      </c>
      <c r="I393" s="29">
        <v>0</v>
      </c>
      <c r="J393" s="29">
        <v>0</v>
      </c>
      <c r="K393" s="29"/>
      <c r="L393" s="29">
        <v>0</v>
      </c>
      <c r="M393" s="29">
        <v>0</v>
      </c>
      <c r="N393" s="29">
        <v>0</v>
      </c>
      <c r="O393" s="29">
        <v>0</v>
      </c>
      <c r="P393" s="29">
        <v>406643.51912897994</v>
      </c>
      <c r="Q393" s="29">
        <v>0</v>
      </c>
      <c r="R393" s="29">
        <v>50511.547000000006</v>
      </c>
      <c r="S393" s="1">
        <v>5051.1547</v>
      </c>
      <c r="T393" s="147">
        <v>9620.4292416199987</v>
      </c>
      <c r="U393" s="28"/>
      <c r="V393" s="2" t="s">
        <v>127</v>
      </c>
      <c r="W393" s="9">
        <v>494303.12</v>
      </c>
      <c r="X393" s="9">
        <v>0</v>
      </c>
      <c r="Y393" s="9">
        <v>0</v>
      </c>
      <c r="Z393" s="9">
        <v>31990.16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390785.2</v>
      </c>
      <c r="AI393" s="9">
        <v>0</v>
      </c>
      <c r="AJ393" s="9">
        <v>32899.699999999997</v>
      </c>
      <c r="AK393" s="9">
        <v>30000</v>
      </c>
      <c r="AL393" s="9">
        <v>8628.06</v>
      </c>
      <c r="AN393" s="28">
        <f t="shared" si="62"/>
        <v>10812.349999999977</v>
      </c>
      <c r="AO393" s="12">
        <f t="shared" si="66"/>
        <v>17611.847000000009</v>
      </c>
      <c r="AP393" s="12">
        <f t="shared" si="60"/>
        <v>-24948.845300000001</v>
      </c>
      <c r="AQ393" s="12">
        <f t="shared" si="60"/>
        <v>992.36924161999923</v>
      </c>
      <c r="AR393" s="12">
        <f t="shared" si="63"/>
        <v>17156.97905837997</v>
      </c>
      <c r="BB393" s="28" t="e">
        <f>+#REF!-'Прил 2 оконч'!E393</f>
        <v>#REF!</v>
      </c>
    </row>
    <row r="394" spans="1:54" ht="15" customHeight="1" x14ac:dyDescent="0.25">
      <c r="A394" s="5">
        <f t="shared" si="64"/>
        <v>369</v>
      </c>
      <c r="B394" s="23">
        <f t="shared" si="65"/>
        <v>38</v>
      </c>
      <c r="C394" s="14" t="s">
        <v>104</v>
      </c>
      <c r="D394" s="3" t="s">
        <v>128</v>
      </c>
      <c r="E394" s="27">
        <v>4730703.26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/>
      <c r="L394" s="29">
        <v>0</v>
      </c>
      <c r="M394" s="29">
        <v>0</v>
      </c>
      <c r="N394" s="29">
        <v>0</v>
      </c>
      <c r="O394" s="29">
        <v>0</v>
      </c>
      <c r="P394" s="29">
        <v>4120224.9271100396</v>
      </c>
      <c r="Q394" s="29">
        <v>0</v>
      </c>
      <c r="R394" s="29">
        <v>473070.326</v>
      </c>
      <c r="S394" s="1">
        <v>47307.032599999999</v>
      </c>
      <c r="T394" s="147">
        <v>90100.97428996001</v>
      </c>
      <c r="U394" s="28"/>
      <c r="V394" s="2" t="s">
        <v>128</v>
      </c>
      <c r="W394" s="9">
        <v>4345064.3439999996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4205488.79</v>
      </c>
      <c r="AI394" s="9">
        <v>0</v>
      </c>
      <c r="AJ394" s="9">
        <v>23749.254000000001</v>
      </c>
      <c r="AK394" s="9">
        <v>30000</v>
      </c>
      <c r="AL394" s="9">
        <v>85826.3</v>
      </c>
      <c r="AN394" s="28">
        <f t="shared" si="62"/>
        <v>385638.9160000002</v>
      </c>
      <c r="AO394" s="12">
        <f t="shared" si="66"/>
        <v>449321.07199999999</v>
      </c>
      <c r="AP394" s="12">
        <f t="shared" si="60"/>
        <v>17307.032599999999</v>
      </c>
      <c r="AQ394" s="12">
        <f t="shared" si="60"/>
        <v>4274.6742899600067</v>
      </c>
      <c r="AR394" s="12">
        <f t="shared" si="63"/>
        <v>-85263.862889959797</v>
      </c>
      <c r="BB394" s="28" t="e">
        <f>+#REF!-'Прил 2 оконч'!E394</f>
        <v>#REF!</v>
      </c>
    </row>
    <row r="395" spans="1:54" ht="15" customHeight="1" x14ac:dyDescent="0.25">
      <c r="A395" s="5">
        <f t="shared" si="64"/>
        <v>370</v>
      </c>
      <c r="B395" s="23">
        <f t="shared" si="65"/>
        <v>39</v>
      </c>
      <c r="C395" s="14" t="s">
        <v>104</v>
      </c>
      <c r="D395" s="3" t="s">
        <v>129</v>
      </c>
      <c r="E395" s="27">
        <v>2811829.86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/>
      <c r="L395" s="29">
        <v>0</v>
      </c>
      <c r="M395" s="29">
        <v>0</v>
      </c>
      <c r="N395" s="29">
        <v>0</v>
      </c>
      <c r="O395" s="29">
        <v>0</v>
      </c>
      <c r="P395" s="29">
        <v>2448974.4638864398</v>
      </c>
      <c r="Q395" s="29">
        <v>0</v>
      </c>
      <c r="R395" s="29">
        <v>281182.98599999998</v>
      </c>
      <c r="S395" s="1">
        <v>28118.298599999998</v>
      </c>
      <c r="T395" s="147">
        <v>53554.111513560005</v>
      </c>
      <c r="U395" s="28"/>
      <c r="V395" s="2" t="s">
        <v>129</v>
      </c>
      <c r="W395" s="9">
        <v>2582614.2540000002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2487728.2400000002</v>
      </c>
      <c r="AI395" s="9">
        <v>0</v>
      </c>
      <c r="AJ395" s="9">
        <v>14116.054000000002</v>
      </c>
      <c r="AK395" s="9">
        <v>30000</v>
      </c>
      <c r="AL395" s="9">
        <v>50769.96</v>
      </c>
      <c r="AN395" s="28">
        <f t="shared" si="62"/>
        <v>229215.60599999968</v>
      </c>
      <c r="AO395" s="12">
        <f t="shared" si="66"/>
        <v>267066.93199999997</v>
      </c>
      <c r="AP395" s="12">
        <f t="shared" si="60"/>
        <v>-1881.7014000000017</v>
      </c>
      <c r="AQ395" s="12">
        <f t="shared" si="60"/>
        <v>2784.1515135600057</v>
      </c>
      <c r="AR395" s="12">
        <f t="shared" si="63"/>
        <v>-38753.776113560292</v>
      </c>
      <c r="BB395" s="28" t="e">
        <f>+#REF!-'Прил 2 оконч'!E395</f>
        <v>#REF!</v>
      </c>
    </row>
    <row r="396" spans="1:54" ht="15" customHeight="1" x14ac:dyDescent="0.25">
      <c r="A396" s="5">
        <f t="shared" si="64"/>
        <v>371</v>
      </c>
      <c r="B396" s="23">
        <f t="shared" si="65"/>
        <v>40</v>
      </c>
      <c r="C396" s="14" t="s">
        <v>104</v>
      </c>
      <c r="D396" s="3" t="s">
        <v>130</v>
      </c>
      <c r="E396" s="27">
        <v>2874222.99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/>
      <c r="L396" s="29">
        <v>0</v>
      </c>
      <c r="M396" s="29">
        <v>0</v>
      </c>
      <c r="N396" s="29">
        <v>0</v>
      </c>
      <c r="O396" s="29">
        <v>0</v>
      </c>
      <c r="P396" s="29">
        <v>2503316.0100324601</v>
      </c>
      <c r="Q396" s="29">
        <v>0</v>
      </c>
      <c r="R396" s="29">
        <v>287422.29900000006</v>
      </c>
      <c r="S396" s="1">
        <v>28742.229900000002</v>
      </c>
      <c r="T396" s="147">
        <v>54742.451067540002</v>
      </c>
      <c r="U396" s="28"/>
      <c r="V396" s="2" t="s">
        <v>130</v>
      </c>
      <c r="W396" s="9">
        <v>2639921.202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2543582.08</v>
      </c>
      <c r="AI396" s="9">
        <v>0</v>
      </c>
      <c r="AJ396" s="9">
        <v>14429.282000000001</v>
      </c>
      <c r="AK396" s="9">
        <v>30000</v>
      </c>
      <c r="AL396" s="9">
        <v>51909.84</v>
      </c>
      <c r="AN396" s="28">
        <f t="shared" si="62"/>
        <v>234301.78800000018</v>
      </c>
      <c r="AO396" s="12">
        <f t="shared" si="66"/>
        <v>272993.01700000005</v>
      </c>
      <c r="AP396" s="12">
        <f t="shared" si="60"/>
        <v>-1257.7700999999979</v>
      </c>
      <c r="AQ396" s="12">
        <f t="shared" si="60"/>
        <v>2832.611067540005</v>
      </c>
      <c r="AR396" s="12">
        <f t="shared" si="63"/>
        <v>-40266.069967539886</v>
      </c>
      <c r="BB396" s="28" t="e">
        <f>+#REF!-'Прил 2 оконч'!E396</f>
        <v>#REF!</v>
      </c>
    </row>
    <row r="397" spans="1:54" ht="15" customHeight="1" x14ac:dyDescent="0.25">
      <c r="A397" s="5">
        <f t="shared" si="64"/>
        <v>372</v>
      </c>
      <c r="B397" s="23">
        <f t="shared" si="65"/>
        <v>41</v>
      </c>
      <c r="C397" s="14" t="s">
        <v>104</v>
      </c>
      <c r="D397" s="3" t="s">
        <v>132</v>
      </c>
      <c r="E397" s="27">
        <v>5617414.6200000001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/>
      <c r="L397" s="29">
        <v>0</v>
      </c>
      <c r="M397" s="29">
        <v>0</v>
      </c>
      <c r="N397" s="29">
        <v>0</v>
      </c>
      <c r="O397" s="29">
        <v>0</v>
      </c>
      <c r="P397" s="29">
        <v>4892509.7329474799</v>
      </c>
      <c r="Q397" s="29">
        <v>0</v>
      </c>
      <c r="R397" s="29">
        <v>561741.46200000006</v>
      </c>
      <c r="S397" s="1">
        <v>56174.146200000003</v>
      </c>
      <c r="T397" s="147">
        <v>106989.27885251999</v>
      </c>
      <c r="U397" s="28"/>
      <c r="V397" s="2" t="s">
        <v>132</v>
      </c>
      <c r="W397" s="9">
        <v>3733130.44</v>
      </c>
      <c r="X397" s="9">
        <v>0</v>
      </c>
      <c r="Y397" s="9">
        <v>1546030.3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1660995.43</v>
      </c>
      <c r="AI397" s="9">
        <v>0</v>
      </c>
      <c r="AJ397" s="9">
        <v>430655.21</v>
      </c>
      <c r="AK397" s="9">
        <v>7194.6</v>
      </c>
      <c r="AL397" s="9">
        <v>65449.5</v>
      </c>
      <c r="AN397" s="28">
        <f t="shared" si="62"/>
        <v>1884284.1800000002</v>
      </c>
      <c r="AO397" s="12">
        <f t="shared" si="66"/>
        <v>131086.25200000004</v>
      </c>
      <c r="AP397" s="12">
        <f t="shared" si="60"/>
        <v>48979.546200000004</v>
      </c>
      <c r="AQ397" s="12">
        <f t="shared" si="60"/>
        <v>41539.778852519987</v>
      </c>
      <c r="AR397" s="12">
        <f t="shared" si="63"/>
        <v>1662678.60294748</v>
      </c>
      <c r="BB397" s="28" t="e">
        <f>+#REF!-'Прил 2 оконч'!E397</f>
        <v>#REF!</v>
      </c>
    </row>
    <row r="398" spans="1:54" ht="15" customHeight="1" x14ac:dyDescent="0.25">
      <c r="A398" s="5">
        <f t="shared" si="64"/>
        <v>373</v>
      </c>
      <c r="B398" s="23">
        <f t="shared" si="65"/>
        <v>42</v>
      </c>
      <c r="C398" s="14" t="s">
        <v>104</v>
      </c>
      <c r="D398" s="3" t="s">
        <v>133</v>
      </c>
      <c r="E398" s="27">
        <v>6063511.9400000004</v>
      </c>
      <c r="F398" s="29">
        <v>427447.83145428001</v>
      </c>
      <c r="G398" s="29">
        <v>252516.05031113996</v>
      </c>
      <c r="H398" s="29">
        <v>68879.841276539999</v>
      </c>
      <c r="I398" s="29">
        <v>449173.56212652003</v>
      </c>
      <c r="J398" s="29">
        <v>0</v>
      </c>
      <c r="K398" s="29"/>
      <c r="L398" s="29">
        <v>0</v>
      </c>
      <c r="M398" s="29">
        <v>0</v>
      </c>
      <c r="N398" s="29">
        <v>1439189.4906899999</v>
      </c>
      <c r="O398" s="29">
        <v>0</v>
      </c>
      <c r="P398" s="29">
        <v>841409.71615050011</v>
      </c>
      <c r="Q398" s="29">
        <v>1812140.0931664803</v>
      </c>
      <c r="R398" s="29">
        <v>596422.10450000013</v>
      </c>
      <c r="S398" s="1">
        <v>60635.119399999996</v>
      </c>
      <c r="T398" s="147">
        <v>115698.13092453998</v>
      </c>
      <c r="U398" s="28"/>
      <c r="V398" s="2" t="s">
        <v>133</v>
      </c>
      <c r="W398" s="9">
        <v>5832618.419999999</v>
      </c>
      <c r="X398" s="9">
        <v>427361.01</v>
      </c>
      <c r="Y398" s="9">
        <v>258138.15</v>
      </c>
      <c r="Z398" s="9">
        <v>70412.320000000007</v>
      </c>
      <c r="AA398" s="9">
        <v>475191.2</v>
      </c>
      <c r="AB398" s="9">
        <v>0</v>
      </c>
      <c r="AC398" s="9">
        <v>0</v>
      </c>
      <c r="AD398" s="9">
        <v>0</v>
      </c>
      <c r="AE398" s="9">
        <v>0</v>
      </c>
      <c r="AF398" s="9">
        <v>1454882.16</v>
      </c>
      <c r="AG398" s="9">
        <v>0</v>
      </c>
      <c r="AH398" s="9">
        <v>860142.3</v>
      </c>
      <c r="AI398" s="9">
        <v>1852482.9</v>
      </c>
      <c r="AJ398" s="9">
        <v>293832.65999999997</v>
      </c>
      <c r="AK398" s="9">
        <v>21970.69</v>
      </c>
      <c r="AL398" s="9">
        <v>110175.72</v>
      </c>
      <c r="AN398" s="28">
        <f t="shared" si="62"/>
        <v>230893.52000000142</v>
      </c>
      <c r="AO398" s="12">
        <f t="shared" si="66"/>
        <v>302589.44450000016</v>
      </c>
      <c r="AP398" s="12">
        <f t="shared" si="60"/>
        <v>38664.429399999994</v>
      </c>
      <c r="AQ398" s="12">
        <f t="shared" si="60"/>
        <v>5522.4109245399741</v>
      </c>
      <c r="AR398" s="12">
        <f t="shared" si="63"/>
        <v>-115882.76482453871</v>
      </c>
      <c r="BB398" s="28" t="e">
        <f>+#REF!-'Прил 2 оконч'!E398</f>
        <v>#REF!</v>
      </c>
    </row>
    <row r="399" spans="1:54" ht="15" customHeight="1" x14ac:dyDescent="0.25">
      <c r="A399" s="5">
        <f t="shared" si="64"/>
        <v>374</v>
      </c>
      <c r="B399" s="23">
        <f t="shared" si="65"/>
        <v>43</v>
      </c>
      <c r="C399" s="14" t="s">
        <v>104</v>
      </c>
      <c r="D399" s="3" t="s">
        <v>134</v>
      </c>
      <c r="E399" s="27">
        <v>34440876.640000001</v>
      </c>
      <c r="F399" s="29">
        <v>0</v>
      </c>
      <c r="G399" s="29">
        <v>2166113.1307510799</v>
      </c>
      <c r="H399" s="29">
        <v>2263106.2523264997</v>
      </c>
      <c r="I399" s="29">
        <v>1416847.6029254398</v>
      </c>
      <c r="J399" s="29">
        <v>866879.08268850006</v>
      </c>
      <c r="K399" s="29"/>
      <c r="L399" s="29">
        <v>0</v>
      </c>
      <c r="M399" s="29">
        <v>0</v>
      </c>
      <c r="N399" s="29">
        <v>11112903.524356199</v>
      </c>
      <c r="O399" s="29">
        <v>0</v>
      </c>
      <c r="P399" s="29">
        <v>5769870.9583057202</v>
      </c>
      <c r="Q399" s="29">
        <v>6223481.2118761791</v>
      </c>
      <c r="R399" s="29">
        <v>3625180.5618999996</v>
      </c>
      <c r="S399" s="1">
        <v>344408.76640000002</v>
      </c>
      <c r="T399" s="147">
        <v>652085.54847038013</v>
      </c>
      <c r="U399" s="28"/>
      <c r="V399" s="2" t="s">
        <v>134</v>
      </c>
      <c r="W399" s="9">
        <v>16028505.529999999</v>
      </c>
      <c r="X399" s="9">
        <v>3406949.86</v>
      </c>
      <c r="Y399" s="9">
        <v>1836321.96</v>
      </c>
      <c r="Z399" s="9">
        <v>773817.32</v>
      </c>
      <c r="AA399" s="9">
        <v>1148155.04</v>
      </c>
      <c r="AB399" s="9">
        <v>369990.98</v>
      </c>
      <c r="AC399" s="9">
        <v>0</v>
      </c>
      <c r="AD399" s="9">
        <v>0</v>
      </c>
      <c r="AE399" s="9">
        <v>0</v>
      </c>
      <c r="AF399" s="9">
        <v>3079981.66</v>
      </c>
      <c r="AG399" s="9">
        <v>0</v>
      </c>
      <c r="AH399" s="9">
        <v>1972873.61</v>
      </c>
      <c r="AI399" s="9">
        <v>2127972.9500000002</v>
      </c>
      <c r="AJ399" s="9">
        <v>982114.33</v>
      </c>
      <c r="AK399" s="9">
        <v>30000</v>
      </c>
      <c r="AL399" s="9">
        <v>300327.82</v>
      </c>
      <c r="AN399" s="28">
        <f t="shared" si="62"/>
        <v>18412371.109999999</v>
      </c>
      <c r="AO399" s="12">
        <f t="shared" si="66"/>
        <v>2643066.2318999995</v>
      </c>
      <c r="AP399" s="12">
        <f t="shared" si="60"/>
        <v>314408.76640000002</v>
      </c>
      <c r="AQ399" s="12">
        <f t="shared" si="60"/>
        <v>351757.72847038013</v>
      </c>
      <c r="AR399" s="12">
        <f t="shared" si="63"/>
        <v>15103138.383229621</v>
      </c>
      <c r="BB399" s="28" t="e">
        <f>+#REF!-'Прил 2 оконч'!E399</f>
        <v>#REF!</v>
      </c>
    </row>
    <row r="400" spans="1:54" ht="15" customHeight="1" x14ac:dyDescent="0.25">
      <c r="A400" s="5">
        <f t="shared" si="64"/>
        <v>375</v>
      </c>
      <c r="B400" s="23">
        <f t="shared" si="65"/>
        <v>44</v>
      </c>
      <c r="C400" s="14" t="s">
        <v>104</v>
      </c>
      <c r="D400" s="3" t="s">
        <v>135</v>
      </c>
      <c r="E400" s="27">
        <v>40044987.969999991</v>
      </c>
      <c r="F400" s="29">
        <v>0</v>
      </c>
      <c r="G400" s="29">
        <v>3317971.0731572998</v>
      </c>
      <c r="H400" s="29">
        <v>0</v>
      </c>
      <c r="I400" s="29">
        <v>1901830.5109826399</v>
      </c>
      <c r="J400" s="29">
        <v>1151909.4732314399</v>
      </c>
      <c r="K400" s="29"/>
      <c r="L400" s="29">
        <v>0</v>
      </c>
      <c r="M400" s="29">
        <v>0</v>
      </c>
      <c r="N400" s="29">
        <v>0</v>
      </c>
      <c r="O400" s="29">
        <v>0</v>
      </c>
      <c r="P400" s="29">
        <v>28105401.66641508</v>
      </c>
      <c r="Q400" s="29">
        <v>0</v>
      </c>
      <c r="R400" s="29">
        <v>4413480.7391999997</v>
      </c>
      <c r="S400" s="1">
        <v>400449.87969999999</v>
      </c>
      <c r="T400" s="147">
        <v>753944.62731354008</v>
      </c>
      <c r="U400" s="28"/>
      <c r="V400" s="2" t="s">
        <v>135</v>
      </c>
      <c r="W400" s="9">
        <v>26010129.940000001</v>
      </c>
      <c r="X400" s="9">
        <v>0</v>
      </c>
      <c r="Y400" s="9">
        <v>3406323.4</v>
      </c>
      <c r="Z400" s="9">
        <v>0</v>
      </c>
      <c r="AA400" s="9">
        <v>1464185.32</v>
      </c>
      <c r="AB400" s="9">
        <v>466470.9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19762840.960000001</v>
      </c>
      <c r="AI400" s="9">
        <v>0</v>
      </c>
      <c r="AJ400" s="9">
        <v>368068.12</v>
      </c>
      <c r="AK400" s="9">
        <v>30000</v>
      </c>
      <c r="AL400" s="9">
        <v>512241.24</v>
      </c>
      <c r="AN400" s="28">
        <f t="shared" si="62"/>
        <v>14034858.02999999</v>
      </c>
      <c r="AO400" s="12">
        <f t="shared" si="66"/>
        <v>4045412.6191999996</v>
      </c>
      <c r="AP400" s="12">
        <f t="shared" si="60"/>
        <v>370449.87969999999</v>
      </c>
      <c r="AQ400" s="12">
        <f t="shared" si="60"/>
        <v>241703.38731354009</v>
      </c>
      <c r="AR400" s="12">
        <f t="shared" si="63"/>
        <v>9377292.1437864527</v>
      </c>
      <c r="BB400" s="28" t="e">
        <f>+#REF!-'Прил 2 оконч'!E400</f>
        <v>#REF!</v>
      </c>
    </row>
    <row r="401" spans="1:55" ht="15" customHeight="1" x14ac:dyDescent="0.25">
      <c r="A401" s="5">
        <f t="shared" si="64"/>
        <v>376</v>
      </c>
      <c r="B401" s="23">
        <f t="shared" si="65"/>
        <v>45</v>
      </c>
      <c r="C401" s="14" t="s">
        <v>104</v>
      </c>
      <c r="D401" s="3" t="s">
        <v>136</v>
      </c>
      <c r="E401" s="27">
        <v>1608396.29</v>
      </c>
      <c r="F401" s="29">
        <v>0</v>
      </c>
      <c r="G401" s="29">
        <v>0</v>
      </c>
      <c r="H401" s="29">
        <v>0</v>
      </c>
      <c r="I401" s="29">
        <v>0</v>
      </c>
      <c r="J401" s="29">
        <v>1086043.8604818601</v>
      </c>
      <c r="K401" s="29"/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482518.88699999999</v>
      </c>
      <c r="S401" s="1">
        <v>16083.9629</v>
      </c>
      <c r="T401" s="147">
        <v>23749.579618140004</v>
      </c>
      <c r="U401" s="28"/>
      <c r="V401" s="2" t="s">
        <v>136</v>
      </c>
      <c r="W401" s="9">
        <v>10437069.329999998</v>
      </c>
      <c r="X401" s="9">
        <v>4830780.63</v>
      </c>
      <c r="Y401" s="9">
        <v>0</v>
      </c>
      <c r="Z401" s="9">
        <v>951484.06</v>
      </c>
      <c r="AA401" s="9">
        <v>0</v>
      </c>
      <c r="AB401" s="9">
        <v>547917.5</v>
      </c>
      <c r="AC401" s="9">
        <v>0</v>
      </c>
      <c r="AD401" s="9">
        <v>0</v>
      </c>
      <c r="AE401" s="9">
        <v>0</v>
      </c>
      <c r="AF401" s="9">
        <v>3507010.58</v>
      </c>
      <c r="AG401" s="9">
        <v>0</v>
      </c>
      <c r="AH401" s="9">
        <v>0</v>
      </c>
      <c r="AI401" s="9">
        <v>0</v>
      </c>
      <c r="AJ401" s="9">
        <v>369117.52</v>
      </c>
      <c r="AK401" s="9">
        <v>30000</v>
      </c>
      <c r="AL401" s="9">
        <v>200759.03999999998</v>
      </c>
      <c r="AN401" s="28">
        <f t="shared" si="62"/>
        <v>-8828673.0399999991</v>
      </c>
      <c r="AO401" s="12">
        <f t="shared" si="66"/>
        <v>113401.36699999997</v>
      </c>
      <c r="AP401" s="12">
        <f>+S401-AK401</f>
        <v>-13916.0371</v>
      </c>
      <c r="AQ401" s="12">
        <f>+T401-AL401</f>
        <v>-177009.46038185997</v>
      </c>
      <c r="AR401" s="12">
        <f t="shared" si="63"/>
        <v>-8751148.9095181394</v>
      </c>
      <c r="BB401" s="28" t="e">
        <f>+#REF!-'Прил 2 оконч'!E401</f>
        <v>#REF!</v>
      </c>
    </row>
    <row r="402" spans="1:55" ht="15" customHeight="1" x14ac:dyDescent="0.25">
      <c r="A402" s="5">
        <f t="shared" si="64"/>
        <v>377</v>
      </c>
      <c r="B402" s="23">
        <f t="shared" si="65"/>
        <v>46</v>
      </c>
      <c r="C402" s="14" t="s">
        <v>104</v>
      </c>
      <c r="D402" s="3" t="s">
        <v>137</v>
      </c>
      <c r="E402" s="27">
        <v>3044122.7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/>
      <c r="L402" s="29">
        <v>0</v>
      </c>
      <c r="M402" s="29">
        <v>0</v>
      </c>
      <c r="N402" s="29">
        <v>0</v>
      </c>
      <c r="O402" s="29">
        <v>0</v>
      </c>
      <c r="P402" s="29">
        <v>2651290.8420558004</v>
      </c>
      <c r="Q402" s="29">
        <v>0</v>
      </c>
      <c r="R402" s="29">
        <v>304412.27</v>
      </c>
      <c r="S402" s="1">
        <v>30441.227000000003</v>
      </c>
      <c r="T402" s="147">
        <v>57978.360944200009</v>
      </c>
      <c r="U402" s="28"/>
      <c r="V402" s="2" t="s">
        <v>137</v>
      </c>
      <c r="W402" s="9">
        <v>2795970.98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2695674.98</v>
      </c>
      <c r="AI402" s="9">
        <v>0</v>
      </c>
      <c r="AJ402" s="9">
        <v>15282.22</v>
      </c>
      <c r="AK402" s="9">
        <v>30000</v>
      </c>
      <c r="AL402" s="9">
        <v>55013.78</v>
      </c>
      <c r="AN402" s="28">
        <f t="shared" si="62"/>
        <v>248151.7200000002</v>
      </c>
      <c r="AO402" s="12">
        <f t="shared" ref="AO402:AQ434" si="67">+R402-AJ402</f>
        <v>289130.05000000005</v>
      </c>
      <c r="AP402" s="12">
        <f t="shared" si="67"/>
        <v>441.22700000000259</v>
      </c>
      <c r="AQ402" s="12">
        <f t="shared" si="67"/>
        <v>2964.58094420001</v>
      </c>
      <c r="AR402" s="12">
        <f t="shared" si="63"/>
        <v>-44384.137944199851</v>
      </c>
      <c r="BB402" s="28" t="e">
        <f>+#REF!-'Прил 2 оконч'!E402</f>
        <v>#REF!</v>
      </c>
    </row>
    <row r="403" spans="1:55" ht="15" customHeight="1" x14ac:dyDescent="0.25">
      <c r="A403" s="5">
        <f t="shared" si="64"/>
        <v>378</v>
      </c>
      <c r="B403" s="23">
        <f t="shared" si="65"/>
        <v>47</v>
      </c>
      <c r="C403" s="14" t="s">
        <v>104</v>
      </c>
      <c r="D403" s="3" t="s">
        <v>138</v>
      </c>
      <c r="E403" s="27">
        <v>4239732.42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/>
      <c r="L403" s="29">
        <v>0</v>
      </c>
      <c r="M403" s="29">
        <v>0</v>
      </c>
      <c r="N403" s="29">
        <v>0</v>
      </c>
      <c r="O403" s="29">
        <v>0</v>
      </c>
      <c r="P403" s="29">
        <v>3692611.9101286796</v>
      </c>
      <c r="Q403" s="29">
        <v>0</v>
      </c>
      <c r="R403" s="29">
        <v>423973.24200000003</v>
      </c>
      <c r="S403" s="1">
        <v>42397.324200000003</v>
      </c>
      <c r="T403" s="147">
        <v>80749.943671319998</v>
      </c>
      <c r="U403" s="28"/>
      <c r="V403" s="2" t="s">
        <v>138</v>
      </c>
      <c r="W403" s="9">
        <v>3894116.62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3765975.52</v>
      </c>
      <c r="AI403" s="9">
        <v>0</v>
      </c>
      <c r="AJ403" s="9">
        <v>21284.46</v>
      </c>
      <c r="AK403" s="9">
        <v>30000</v>
      </c>
      <c r="AL403" s="9">
        <v>76856.639999999999</v>
      </c>
      <c r="AN403" s="28">
        <f t="shared" si="62"/>
        <v>345615.79999999981</v>
      </c>
      <c r="AO403" s="12">
        <f t="shared" si="67"/>
        <v>402688.78200000001</v>
      </c>
      <c r="AP403" s="12">
        <f t="shared" si="67"/>
        <v>12397.324200000003</v>
      </c>
      <c r="AQ403" s="12">
        <f t="shared" si="67"/>
        <v>3893.3036713199981</v>
      </c>
      <c r="AR403" s="12">
        <f t="shared" si="63"/>
        <v>-73363.609871320194</v>
      </c>
      <c r="BB403" s="28" t="e">
        <f>+#REF!-'Прил 2 оконч'!E403</f>
        <v>#REF!</v>
      </c>
    </row>
    <row r="404" spans="1:55" ht="15" customHeight="1" x14ac:dyDescent="0.25">
      <c r="A404" s="5">
        <f t="shared" si="64"/>
        <v>379</v>
      </c>
      <c r="B404" s="23">
        <f t="shared" si="65"/>
        <v>48</v>
      </c>
      <c r="C404" s="37" t="s">
        <v>104</v>
      </c>
      <c r="D404" s="3" t="s">
        <v>139</v>
      </c>
      <c r="E404" s="27">
        <v>2267427.17</v>
      </c>
      <c r="F404" s="29">
        <v>0</v>
      </c>
      <c r="G404" s="29">
        <v>0</v>
      </c>
      <c r="H404" s="29">
        <v>0</v>
      </c>
      <c r="I404" s="29">
        <v>0</v>
      </c>
      <c r="J404" s="29">
        <v>1531043.9177077799</v>
      </c>
      <c r="K404" s="29"/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680228.15099999995</v>
      </c>
      <c r="S404" s="1">
        <v>22674.271700000001</v>
      </c>
      <c r="T404" s="147">
        <v>33480.829592219998</v>
      </c>
      <c r="U404" s="28"/>
      <c r="V404" s="2" t="s">
        <v>139</v>
      </c>
      <c r="W404" s="9">
        <v>808045.56900000002</v>
      </c>
      <c r="X404" s="9">
        <v>0</v>
      </c>
      <c r="Y404" s="9">
        <v>0</v>
      </c>
      <c r="Z404" s="9">
        <v>0</v>
      </c>
      <c r="AA404" s="9">
        <v>0</v>
      </c>
      <c r="AB404" s="9">
        <v>745331.97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17502.739000000001</v>
      </c>
      <c r="AK404" s="9">
        <v>30000</v>
      </c>
      <c r="AL404" s="9">
        <v>15210.86</v>
      </c>
      <c r="AN404" s="28">
        <f t="shared" si="62"/>
        <v>1459381.6009999998</v>
      </c>
      <c r="AO404" s="12">
        <f t="shared" si="67"/>
        <v>662725.41200000001</v>
      </c>
      <c r="AP404" s="12">
        <f t="shared" si="67"/>
        <v>-7325.7282999999989</v>
      </c>
      <c r="AQ404" s="12">
        <f t="shared" si="67"/>
        <v>18269.969592219997</v>
      </c>
      <c r="AR404" s="12">
        <f t="shared" si="63"/>
        <v>785711.94770777971</v>
      </c>
      <c r="BB404" s="28" t="e">
        <f>+#REF!-'Прил 2 оконч'!E404</f>
        <v>#REF!</v>
      </c>
    </row>
    <row r="405" spans="1:55" ht="15" customHeight="1" x14ac:dyDescent="0.25">
      <c r="A405" s="5">
        <f t="shared" si="64"/>
        <v>380</v>
      </c>
      <c r="B405" s="23">
        <f t="shared" si="65"/>
        <v>49</v>
      </c>
      <c r="C405" s="37" t="s">
        <v>104</v>
      </c>
      <c r="D405" s="3" t="s">
        <v>140</v>
      </c>
      <c r="E405" s="27">
        <v>1595412.73</v>
      </c>
      <c r="F405" s="29">
        <v>0</v>
      </c>
      <c r="G405" s="29">
        <v>0</v>
      </c>
      <c r="H405" s="29">
        <v>0</v>
      </c>
      <c r="I405" s="29">
        <v>0</v>
      </c>
      <c r="J405" s="29">
        <v>1077276.91932882</v>
      </c>
      <c r="K405" s="29"/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478623.81899999996</v>
      </c>
      <c r="S405" s="1">
        <v>15954.1273</v>
      </c>
      <c r="T405" s="147">
        <v>23557.864371180003</v>
      </c>
      <c r="U405" s="28"/>
      <c r="V405" s="2" t="s">
        <v>140</v>
      </c>
      <c r="W405" s="9">
        <v>568559.04100000008</v>
      </c>
      <c r="X405" s="9">
        <v>0</v>
      </c>
      <c r="Y405" s="9">
        <v>0</v>
      </c>
      <c r="Z405" s="9">
        <v>0</v>
      </c>
      <c r="AA405" s="9">
        <v>0</v>
      </c>
      <c r="AB405" s="9">
        <v>515718.84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12315.321000000002</v>
      </c>
      <c r="AK405" s="9">
        <v>30000</v>
      </c>
      <c r="AL405" s="9">
        <v>10524.88</v>
      </c>
      <c r="AN405" s="28">
        <f t="shared" si="62"/>
        <v>1026853.6889999999</v>
      </c>
      <c r="AO405" s="12">
        <f t="shared" si="67"/>
        <v>466308.49799999996</v>
      </c>
      <c r="AP405" s="12">
        <f t="shared" si="67"/>
        <v>-14045.8727</v>
      </c>
      <c r="AQ405" s="12">
        <f t="shared" si="67"/>
        <v>13032.984371180004</v>
      </c>
      <c r="AR405" s="12">
        <f t="shared" si="63"/>
        <v>561558.07932881988</v>
      </c>
      <c r="BB405" s="28" t="e">
        <f>+#REF!-'Прил 2 оконч'!E405</f>
        <v>#REF!</v>
      </c>
    </row>
    <row r="406" spans="1:55" ht="15" customHeight="1" x14ac:dyDescent="0.25">
      <c r="A406" s="5">
        <f t="shared" si="64"/>
        <v>381</v>
      </c>
      <c r="B406" s="23">
        <f t="shared" si="65"/>
        <v>50</v>
      </c>
      <c r="C406" s="14" t="s">
        <v>104</v>
      </c>
      <c r="D406" s="3" t="s">
        <v>141</v>
      </c>
      <c r="E406" s="27">
        <v>11352454.300000001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/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9887465.4824022017</v>
      </c>
      <c r="R406" s="29">
        <v>1135245.4300000002</v>
      </c>
      <c r="S406" s="1">
        <v>113524.54300000001</v>
      </c>
      <c r="T406" s="147">
        <v>216218.84459780005</v>
      </c>
      <c r="U406" s="28"/>
      <c r="V406" s="2" t="s">
        <v>141</v>
      </c>
      <c r="W406" s="9">
        <v>3675662.04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9">
        <v>0</v>
      </c>
      <c r="AI406" s="9">
        <v>3358140.35</v>
      </c>
      <c r="AJ406" s="9">
        <v>218988.21000000002</v>
      </c>
      <c r="AK406" s="9">
        <v>43797.642000000007</v>
      </c>
      <c r="AL406" s="9">
        <v>68533.48</v>
      </c>
      <c r="AN406" s="28">
        <f t="shared" si="62"/>
        <v>7676792.2600000007</v>
      </c>
      <c r="AO406" s="12">
        <f t="shared" si="67"/>
        <v>916257.2200000002</v>
      </c>
      <c r="AP406" s="12">
        <f t="shared" si="67"/>
        <v>69726.900999999998</v>
      </c>
      <c r="AQ406" s="12">
        <f t="shared" si="67"/>
        <v>147685.36459780007</v>
      </c>
      <c r="AR406" s="12">
        <f t="shared" si="63"/>
        <v>6543122.7744022012</v>
      </c>
      <c r="BB406" s="28" t="e">
        <f>+#REF!-'Прил 2 оконч'!E406</f>
        <v>#REF!</v>
      </c>
    </row>
    <row r="407" spans="1:55" ht="15" customHeight="1" x14ac:dyDescent="0.25">
      <c r="A407" s="5">
        <f t="shared" si="64"/>
        <v>382</v>
      </c>
      <c r="B407" s="23">
        <f t="shared" si="65"/>
        <v>51</v>
      </c>
      <c r="C407" s="14" t="s">
        <v>104</v>
      </c>
      <c r="D407" s="3" t="s">
        <v>142</v>
      </c>
      <c r="E407" s="27">
        <v>7031964.0199999996</v>
      </c>
      <c r="F407" s="29">
        <v>0</v>
      </c>
      <c r="G407" s="29">
        <v>1037774.1166174201</v>
      </c>
      <c r="H407" s="29">
        <v>1084243.0485906599</v>
      </c>
      <c r="I407" s="29">
        <v>678804.6970866</v>
      </c>
      <c r="J407" s="29">
        <v>415317.49308629998</v>
      </c>
      <c r="K407" s="29"/>
      <c r="L407" s="29">
        <v>0</v>
      </c>
      <c r="M407" s="29">
        <v>0</v>
      </c>
      <c r="N407" s="29">
        <v>0</v>
      </c>
      <c r="O407" s="29">
        <v>0</v>
      </c>
      <c r="P407" s="29">
        <v>2764316.7200207999</v>
      </c>
      <c r="Q407" s="29">
        <v>0</v>
      </c>
      <c r="R407" s="29">
        <v>850407.84250000003</v>
      </c>
      <c r="S407" s="1">
        <v>70319.640200000009</v>
      </c>
      <c r="T407" s="147">
        <v>130780.46189822002</v>
      </c>
      <c r="U407" s="28"/>
      <c r="V407" s="2" t="s">
        <v>142</v>
      </c>
      <c r="W407" s="9">
        <v>3231659.41</v>
      </c>
      <c r="X407" s="9">
        <v>0</v>
      </c>
      <c r="Y407" s="9">
        <v>872681.65</v>
      </c>
      <c r="Z407" s="9">
        <v>367743.88</v>
      </c>
      <c r="AA407" s="9">
        <v>545641.68999999994</v>
      </c>
      <c r="AB407" s="9">
        <v>175832.1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937575.54</v>
      </c>
      <c r="AI407" s="9">
        <v>0</v>
      </c>
      <c r="AJ407" s="9">
        <v>243011.61</v>
      </c>
      <c r="AK407" s="9">
        <v>30000</v>
      </c>
      <c r="AL407" s="9">
        <v>59172.94</v>
      </c>
      <c r="AN407" s="28">
        <f t="shared" ref="AN407:AN465" si="68">+E407-W407</f>
        <v>3800304.6099999994</v>
      </c>
      <c r="AO407" s="12">
        <f t="shared" si="67"/>
        <v>607396.23250000004</v>
      </c>
      <c r="AP407" s="12">
        <f t="shared" si="67"/>
        <v>40319.640200000009</v>
      </c>
      <c r="AQ407" s="12">
        <f t="shared" si="67"/>
        <v>71607.521898220017</v>
      </c>
      <c r="AR407" s="12">
        <f t="shared" ref="AR407:AR465" si="69">+AN407-AO407-AP407-AQ407</f>
        <v>3080981.2154017799</v>
      </c>
      <c r="BB407" s="28" t="e">
        <f>+#REF!-'Прил 2 оконч'!E407</f>
        <v>#REF!</v>
      </c>
    </row>
    <row r="408" spans="1:55" ht="15" customHeight="1" x14ac:dyDescent="0.25">
      <c r="A408" s="5">
        <f t="shared" si="64"/>
        <v>383</v>
      </c>
      <c r="B408" s="23">
        <f t="shared" si="65"/>
        <v>52</v>
      </c>
      <c r="C408" s="14" t="s">
        <v>104</v>
      </c>
      <c r="D408" s="3" t="s">
        <v>143</v>
      </c>
      <c r="E408" s="27">
        <v>13430225.379999999</v>
      </c>
      <c r="F408" s="29">
        <v>0</v>
      </c>
      <c r="G408" s="29">
        <v>0</v>
      </c>
      <c r="H408" s="29">
        <v>2892736.9799315399</v>
      </c>
      <c r="I408" s="29">
        <v>0</v>
      </c>
      <c r="J408" s="29">
        <v>1108058.08918644</v>
      </c>
      <c r="K408" s="29"/>
      <c r="L408" s="29">
        <v>0</v>
      </c>
      <c r="M408" s="29">
        <v>0</v>
      </c>
      <c r="N408" s="29">
        <v>0</v>
      </c>
      <c r="O408" s="29">
        <v>0</v>
      </c>
      <c r="P408" s="29">
        <v>7375137.1887593409</v>
      </c>
      <c r="Q408" s="29">
        <v>0</v>
      </c>
      <c r="R408" s="29">
        <v>1671222.27</v>
      </c>
      <c r="S408" s="1">
        <v>134302.25380000001</v>
      </c>
      <c r="T408" s="147">
        <v>248768.59832268007</v>
      </c>
      <c r="U408" s="28"/>
      <c r="V408" s="2" t="s">
        <v>143</v>
      </c>
      <c r="W408" s="9">
        <v>4920175.6500000004</v>
      </c>
      <c r="X408" s="9">
        <v>0</v>
      </c>
      <c r="Y408" s="9">
        <v>0</v>
      </c>
      <c r="Z408" s="9">
        <v>1039633.53</v>
      </c>
      <c r="AA408" s="9">
        <v>0</v>
      </c>
      <c r="AB408" s="9">
        <v>497087.64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2650581.06</v>
      </c>
      <c r="AI408" s="9">
        <v>0</v>
      </c>
      <c r="AJ408" s="9">
        <v>617418.26</v>
      </c>
      <c r="AK408" s="9">
        <v>15661.04</v>
      </c>
      <c r="AL408" s="9">
        <v>85455.16</v>
      </c>
      <c r="AN408" s="28">
        <f t="shared" si="68"/>
        <v>8510049.7299999986</v>
      </c>
      <c r="AO408" s="12">
        <f t="shared" si="67"/>
        <v>1053804.01</v>
      </c>
      <c r="AP408" s="12">
        <f t="shared" si="67"/>
        <v>118641.2138</v>
      </c>
      <c r="AQ408" s="12">
        <f t="shared" si="67"/>
        <v>163313.43832268007</v>
      </c>
      <c r="AR408" s="12">
        <f t="shared" si="69"/>
        <v>7174291.0678773187</v>
      </c>
      <c r="BB408" s="28" t="e">
        <f>+#REF!-'Прил 2 оконч'!E408</f>
        <v>#REF!</v>
      </c>
    </row>
    <row r="409" spans="1:55" ht="15" customHeight="1" x14ac:dyDescent="0.25">
      <c r="A409" s="5">
        <f t="shared" si="64"/>
        <v>384</v>
      </c>
      <c r="B409" s="23">
        <f t="shared" si="65"/>
        <v>53</v>
      </c>
      <c r="C409" s="14" t="s">
        <v>104</v>
      </c>
      <c r="D409" s="3" t="s">
        <v>144</v>
      </c>
      <c r="E409" s="27">
        <v>9973803.0700000003</v>
      </c>
      <c r="F409" s="29">
        <v>3804046.6453625998</v>
      </c>
      <c r="G409" s="29">
        <v>1355538.2084109599</v>
      </c>
      <c r="H409" s="29">
        <v>0</v>
      </c>
      <c r="I409" s="29">
        <v>0</v>
      </c>
      <c r="J409" s="29"/>
      <c r="K409" s="29"/>
      <c r="L409" s="29">
        <v>0</v>
      </c>
      <c r="M409" s="29">
        <v>0</v>
      </c>
      <c r="N409" s="29">
        <v>0</v>
      </c>
      <c r="O409" s="29">
        <v>0</v>
      </c>
      <c r="P409" s="29">
        <v>3610744.2460324201</v>
      </c>
      <c r="Q409" s="29">
        <v>0</v>
      </c>
      <c r="R409" s="29">
        <v>911946.60499999998</v>
      </c>
      <c r="S409" s="1">
        <v>99738.030700000003</v>
      </c>
      <c r="T409" s="147">
        <v>191789.33449402</v>
      </c>
      <c r="U409" s="28"/>
      <c r="V409" s="2" t="s">
        <v>144</v>
      </c>
      <c r="W409" s="9">
        <v>6498135.0000000009</v>
      </c>
      <c r="X409" s="9">
        <v>2125769.8199999998</v>
      </c>
      <c r="Y409" s="9">
        <v>1145774.96</v>
      </c>
      <c r="Z409" s="9">
        <v>482824.1</v>
      </c>
      <c r="AA409" s="9">
        <v>716392.5</v>
      </c>
      <c r="AB409" s="9">
        <v>230856.24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1230976.5</v>
      </c>
      <c r="AI409" s="9">
        <v>0</v>
      </c>
      <c r="AJ409" s="9">
        <v>414467.52</v>
      </c>
      <c r="AK409" s="9">
        <v>12938.71</v>
      </c>
      <c r="AL409" s="9">
        <v>121073.35999999999</v>
      </c>
      <c r="AN409" s="28">
        <f t="shared" si="68"/>
        <v>3475668.0699999994</v>
      </c>
      <c r="AO409" s="12">
        <f t="shared" si="67"/>
        <v>497479.08499999996</v>
      </c>
      <c r="AP409" s="12">
        <f t="shared" si="67"/>
        <v>86799.320700000011</v>
      </c>
      <c r="AQ409" s="12">
        <f t="shared" si="67"/>
        <v>70715.974494020018</v>
      </c>
      <c r="AR409" s="12">
        <f t="shared" si="69"/>
        <v>2820673.6898059794</v>
      </c>
      <c r="BB409" s="28" t="e">
        <f>+#REF!-'Прил 2 оконч'!E409</f>
        <v>#REF!</v>
      </c>
      <c r="BC409" s="9" t="s">
        <v>1457</v>
      </c>
    </row>
    <row r="410" spans="1:55" ht="15" customHeight="1" x14ac:dyDescent="0.25">
      <c r="A410" s="5">
        <f t="shared" si="64"/>
        <v>385</v>
      </c>
      <c r="B410" s="23">
        <f t="shared" si="65"/>
        <v>54</v>
      </c>
      <c r="C410" s="14" t="s">
        <v>104</v>
      </c>
      <c r="D410" s="3" t="s">
        <v>145</v>
      </c>
      <c r="E410" s="27">
        <v>3820984.61</v>
      </c>
      <c r="F410" s="29">
        <v>0</v>
      </c>
      <c r="G410" s="29">
        <v>3327901.8300179397</v>
      </c>
      <c r="H410" s="29">
        <v>0</v>
      </c>
      <c r="I410" s="29">
        <v>0</v>
      </c>
      <c r="J410" s="29">
        <v>0</v>
      </c>
      <c r="K410" s="29"/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382098.46100000001</v>
      </c>
      <c r="S410" s="1">
        <v>38209.846100000002</v>
      </c>
      <c r="T410" s="147">
        <v>72774.472882059999</v>
      </c>
      <c r="U410" s="28"/>
      <c r="V410" s="2" t="s">
        <v>145</v>
      </c>
      <c r="W410" s="9">
        <v>21562127.470000003</v>
      </c>
      <c r="X410" s="9">
        <v>4773848.18</v>
      </c>
      <c r="Y410" s="9">
        <v>2710880.17</v>
      </c>
      <c r="Z410" s="9">
        <v>940270.47</v>
      </c>
      <c r="AA410" s="9">
        <v>1431749.66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10974595.15</v>
      </c>
      <c r="AI410" s="9">
        <v>0</v>
      </c>
      <c r="AJ410" s="9">
        <v>275654.38</v>
      </c>
      <c r="AK410" s="9">
        <v>5495.94</v>
      </c>
      <c r="AL410" s="9">
        <v>425129.46</v>
      </c>
      <c r="AN410" s="28">
        <f t="shared" si="68"/>
        <v>-17741142.860000003</v>
      </c>
      <c r="AO410" s="12">
        <f t="shared" si="67"/>
        <v>106444.08100000001</v>
      </c>
      <c r="AP410" s="12">
        <f t="shared" si="67"/>
        <v>32713.906100000004</v>
      </c>
      <c r="AQ410" s="12">
        <f t="shared" si="67"/>
        <v>-352354.98711794004</v>
      </c>
      <c r="AR410" s="12">
        <f t="shared" si="69"/>
        <v>-17527945.859982066</v>
      </c>
      <c r="BB410" s="28" t="e">
        <f>+#REF!-'Прил 2 оконч'!E410</f>
        <v>#REF!</v>
      </c>
    </row>
    <row r="411" spans="1:55" ht="15" customHeight="1" x14ac:dyDescent="0.25">
      <c r="A411" s="5">
        <f t="shared" si="64"/>
        <v>386</v>
      </c>
      <c r="B411" s="23">
        <f t="shared" si="65"/>
        <v>55</v>
      </c>
      <c r="C411" s="14" t="s">
        <v>104</v>
      </c>
      <c r="D411" s="3" t="s">
        <v>146</v>
      </c>
      <c r="E411" s="27">
        <v>64086520.629999995</v>
      </c>
      <c r="F411" s="29">
        <v>0</v>
      </c>
      <c r="G411" s="29">
        <v>0</v>
      </c>
      <c r="H411" s="29">
        <v>0</v>
      </c>
      <c r="I411" s="29">
        <v>0</v>
      </c>
      <c r="J411" s="29">
        <v>1904789.24535438</v>
      </c>
      <c r="K411" s="29"/>
      <c r="L411" s="29">
        <v>0</v>
      </c>
      <c r="M411" s="29">
        <v>0</v>
      </c>
      <c r="N411" s="29">
        <v>18208984.591412999</v>
      </c>
      <c r="O411" s="29">
        <v>0</v>
      </c>
      <c r="P411" s="29">
        <v>35352846.87828894</v>
      </c>
      <c r="Q411" s="29">
        <v>0</v>
      </c>
      <c r="R411" s="29">
        <v>6766092.0525000002</v>
      </c>
      <c r="S411" s="1">
        <v>640865.20629999996</v>
      </c>
      <c r="T411" s="147">
        <v>1212942.65614368</v>
      </c>
      <c r="U411" s="28"/>
      <c r="V411" s="2" t="s">
        <v>146</v>
      </c>
      <c r="W411" s="9">
        <v>27734382.309999999</v>
      </c>
      <c r="X411" s="9">
        <v>0</v>
      </c>
      <c r="Y411" s="9">
        <v>0</v>
      </c>
      <c r="Z411" s="9">
        <v>0</v>
      </c>
      <c r="AA411" s="9">
        <v>0</v>
      </c>
      <c r="AB411" s="9">
        <v>962790.36</v>
      </c>
      <c r="AC411" s="9">
        <v>0</v>
      </c>
      <c r="AD411" s="9">
        <v>0</v>
      </c>
      <c r="AE411" s="9">
        <v>0</v>
      </c>
      <c r="AF411" s="9">
        <v>6162453.1500000004</v>
      </c>
      <c r="AG411" s="9">
        <v>0</v>
      </c>
      <c r="AH411" s="9">
        <v>19514335.809999999</v>
      </c>
      <c r="AI411" s="9">
        <v>0</v>
      </c>
      <c r="AJ411" s="9">
        <v>521138.11</v>
      </c>
      <c r="AK411" s="9">
        <v>30000</v>
      </c>
      <c r="AL411" s="9">
        <v>543664.88</v>
      </c>
      <c r="AN411" s="28">
        <f t="shared" si="68"/>
        <v>36352138.319999993</v>
      </c>
      <c r="AO411" s="12">
        <f t="shared" si="67"/>
        <v>6244953.9424999999</v>
      </c>
      <c r="AP411" s="12">
        <f t="shared" si="67"/>
        <v>610865.20629999996</v>
      </c>
      <c r="AQ411" s="12">
        <f t="shared" si="67"/>
        <v>669277.77614367998</v>
      </c>
      <c r="AR411" s="12">
        <f t="shared" si="69"/>
        <v>28827041.395056311</v>
      </c>
      <c r="BB411" s="28" t="e">
        <f>+#REF!-'Прил 2 оконч'!E411</f>
        <v>#REF!</v>
      </c>
    </row>
    <row r="412" spans="1:55" ht="15" customHeight="1" x14ac:dyDescent="0.25">
      <c r="A412" s="5">
        <f t="shared" si="64"/>
        <v>387</v>
      </c>
      <c r="B412" s="23">
        <f t="shared" si="65"/>
        <v>56</v>
      </c>
      <c r="C412" s="14" t="s">
        <v>104</v>
      </c>
      <c r="D412" s="3" t="s">
        <v>147</v>
      </c>
      <c r="E412" s="27">
        <v>1375586.8899999997</v>
      </c>
      <c r="F412" s="29">
        <v>0</v>
      </c>
      <c r="G412" s="29">
        <v>0</v>
      </c>
      <c r="H412" s="29">
        <v>0</v>
      </c>
      <c r="I412" s="29">
        <v>0</v>
      </c>
      <c r="J412" s="29">
        <v>928843.03808225982</v>
      </c>
      <c r="K412" s="29"/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412676.06699999998</v>
      </c>
      <c r="S412" s="1">
        <v>13755.868899999999</v>
      </c>
      <c r="T412" s="147">
        <v>20311.916017739997</v>
      </c>
      <c r="U412" s="28"/>
      <c r="V412" s="2" t="s">
        <v>147</v>
      </c>
      <c r="W412" s="9">
        <v>416277.23450000002</v>
      </c>
      <c r="X412" s="9">
        <v>0</v>
      </c>
      <c r="Y412" s="9">
        <v>0</v>
      </c>
      <c r="Z412" s="9">
        <v>0</v>
      </c>
      <c r="AA412" s="9">
        <v>0</v>
      </c>
      <c r="AB412" s="9">
        <v>367829.71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9">
        <v>0</v>
      </c>
      <c r="AI412" s="9">
        <v>0</v>
      </c>
      <c r="AJ412" s="9">
        <v>10940.8045</v>
      </c>
      <c r="AK412" s="9">
        <v>3282</v>
      </c>
      <c r="AL412" s="9">
        <v>7506.72</v>
      </c>
      <c r="AN412" s="28">
        <f t="shared" si="68"/>
        <v>959309.65549999964</v>
      </c>
      <c r="AO412" s="12">
        <f t="shared" si="67"/>
        <v>401735.26249999995</v>
      </c>
      <c r="AP412" s="12">
        <f t="shared" si="67"/>
        <v>10473.868899999999</v>
      </c>
      <c r="AQ412" s="12">
        <f t="shared" si="67"/>
        <v>12805.196017739996</v>
      </c>
      <c r="AR412" s="12">
        <f t="shared" si="69"/>
        <v>534295.32808225974</v>
      </c>
      <c r="BB412" s="28" t="e">
        <f>+#REF!-'Прил 2 оконч'!E412</f>
        <v>#REF!</v>
      </c>
    </row>
    <row r="413" spans="1:55" ht="15" customHeight="1" x14ac:dyDescent="0.25">
      <c r="A413" s="5">
        <f t="shared" si="64"/>
        <v>388</v>
      </c>
      <c r="B413" s="23">
        <f t="shared" si="65"/>
        <v>57</v>
      </c>
      <c r="C413" s="14" t="s">
        <v>104</v>
      </c>
      <c r="D413" s="3" t="s">
        <v>148</v>
      </c>
      <c r="E413" s="27">
        <v>19923949.849999998</v>
      </c>
      <c r="F413" s="29">
        <v>3688251.5852036397</v>
      </c>
      <c r="G413" s="29">
        <v>1314275.6652589201</v>
      </c>
      <c r="H413" s="29">
        <v>1373125.6438191601</v>
      </c>
      <c r="I413" s="29">
        <v>859663.46708760003</v>
      </c>
      <c r="J413" s="29">
        <v>0</v>
      </c>
      <c r="K413" s="29"/>
      <c r="L413" s="29">
        <v>0</v>
      </c>
      <c r="M413" s="29">
        <v>0</v>
      </c>
      <c r="N413" s="29">
        <v>6742685.0844485993</v>
      </c>
      <c r="O413" s="29">
        <v>0</v>
      </c>
      <c r="P413" s="29">
        <v>3500833.3089198</v>
      </c>
      <c r="Q413" s="29">
        <v>0</v>
      </c>
      <c r="R413" s="29">
        <v>1863648.8813</v>
      </c>
      <c r="S413" s="1">
        <v>199239.49849999999</v>
      </c>
      <c r="T413" s="147">
        <v>382226.71546227997</v>
      </c>
      <c r="U413" s="28"/>
      <c r="V413" s="2" t="s">
        <v>148</v>
      </c>
      <c r="W413" s="9">
        <v>9488304.1199999992</v>
      </c>
      <c r="X413" s="9">
        <v>2064293.4</v>
      </c>
      <c r="Y413" s="9">
        <v>1112639.5900000001</v>
      </c>
      <c r="Z413" s="9">
        <v>468861.02</v>
      </c>
      <c r="AA413" s="9">
        <v>695674.72</v>
      </c>
      <c r="AB413" s="9">
        <v>0</v>
      </c>
      <c r="AC413" s="9">
        <v>0</v>
      </c>
      <c r="AD413" s="9">
        <v>0</v>
      </c>
      <c r="AE413" s="9">
        <v>0</v>
      </c>
      <c r="AF413" s="9">
        <v>1866181.21</v>
      </c>
      <c r="AG413" s="9">
        <v>0</v>
      </c>
      <c r="AH413" s="9">
        <v>1195377.1399999999</v>
      </c>
      <c r="AI413" s="9">
        <v>1289352.8600000001</v>
      </c>
      <c r="AJ413" s="9">
        <v>588528.64000000001</v>
      </c>
      <c r="AK413" s="9">
        <v>26284.46</v>
      </c>
      <c r="AL413" s="9">
        <v>177395.54</v>
      </c>
      <c r="AN413" s="28">
        <f t="shared" si="68"/>
        <v>10435645.729999999</v>
      </c>
      <c r="AO413" s="12">
        <f t="shared" si="67"/>
        <v>1275120.2412999999</v>
      </c>
      <c r="AP413" s="12">
        <f t="shared" si="67"/>
        <v>172955.0385</v>
      </c>
      <c r="AQ413" s="12">
        <f t="shared" si="67"/>
        <v>204831.17546227996</v>
      </c>
      <c r="AR413" s="12">
        <f t="shared" si="69"/>
        <v>8782739.2747377194</v>
      </c>
      <c r="BB413" s="28" t="e">
        <f>+#REF!-'Прил 2 оконч'!E413</f>
        <v>#REF!</v>
      </c>
    </row>
    <row r="414" spans="1:55" ht="15" customHeight="1" x14ac:dyDescent="0.25">
      <c r="A414" s="5">
        <f t="shared" si="64"/>
        <v>389</v>
      </c>
      <c r="B414" s="23">
        <f t="shared" si="65"/>
        <v>58</v>
      </c>
      <c r="C414" s="14" t="s">
        <v>104</v>
      </c>
      <c r="D414" s="3" t="s">
        <v>149</v>
      </c>
      <c r="E414" s="27">
        <v>3295557.72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/>
      <c r="L414" s="29">
        <v>0</v>
      </c>
      <c r="M414" s="29">
        <v>0</v>
      </c>
      <c r="N414" s="29">
        <v>0</v>
      </c>
      <c r="O414" s="29">
        <v>0</v>
      </c>
      <c r="P414" s="29">
        <v>2870279.1784648802</v>
      </c>
      <c r="Q414" s="29">
        <v>0</v>
      </c>
      <c r="R414" s="29">
        <v>329555.77200000006</v>
      </c>
      <c r="S414" s="1">
        <v>32955.5772</v>
      </c>
      <c r="T414" s="147">
        <v>62767.192335120009</v>
      </c>
      <c r="U414" s="28"/>
      <c r="V414" s="2" t="s">
        <v>149</v>
      </c>
      <c r="W414" s="9">
        <v>3026909.4424999999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2920757.66</v>
      </c>
      <c r="AI414" s="9">
        <v>0</v>
      </c>
      <c r="AJ414" s="9">
        <v>16544.482500000002</v>
      </c>
      <c r="AK414" s="9">
        <v>30000</v>
      </c>
      <c r="AL414" s="9">
        <v>59607.3</v>
      </c>
      <c r="AN414" s="28">
        <f t="shared" si="68"/>
        <v>268648.27750000032</v>
      </c>
      <c r="AO414" s="12">
        <f t="shared" si="67"/>
        <v>313011.28950000007</v>
      </c>
      <c r="AP414" s="12">
        <f t="shared" si="67"/>
        <v>2955.5771999999997</v>
      </c>
      <c r="AQ414" s="12">
        <f t="shared" si="67"/>
        <v>3159.8923351200065</v>
      </c>
      <c r="AR414" s="12">
        <f t="shared" si="69"/>
        <v>-50478.481535119761</v>
      </c>
      <c r="BB414" s="28" t="e">
        <f>+#REF!-'Прил 2 оконч'!E414</f>
        <v>#REF!</v>
      </c>
    </row>
    <row r="415" spans="1:55" ht="15" customHeight="1" x14ac:dyDescent="0.25">
      <c r="A415" s="5">
        <f t="shared" si="64"/>
        <v>390</v>
      </c>
      <c r="B415" s="23">
        <f t="shared" si="65"/>
        <v>59</v>
      </c>
      <c r="C415" s="14" t="s">
        <v>104</v>
      </c>
      <c r="D415" s="3" t="s">
        <v>151</v>
      </c>
      <c r="E415" s="27">
        <v>1835332.75</v>
      </c>
      <c r="F415" s="29">
        <v>0</v>
      </c>
      <c r="G415" s="29">
        <v>0</v>
      </c>
      <c r="H415" s="29">
        <v>0</v>
      </c>
      <c r="I415" s="29">
        <v>0</v>
      </c>
      <c r="J415" s="29">
        <v>1239279.0741135001</v>
      </c>
      <c r="K415" s="29"/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550599.82499999995</v>
      </c>
      <c r="S415" s="1">
        <v>18353.327499999999</v>
      </c>
      <c r="T415" s="147">
        <v>27100.523386500005</v>
      </c>
      <c r="U415" s="28"/>
      <c r="V415" s="2" t="s">
        <v>151</v>
      </c>
      <c r="W415" s="9">
        <v>555404.57999999996</v>
      </c>
      <c r="X415" s="9">
        <v>0</v>
      </c>
      <c r="Y415" s="9">
        <v>0</v>
      </c>
      <c r="Z415" s="9">
        <v>0</v>
      </c>
      <c r="AA415" s="9">
        <v>0</v>
      </c>
      <c r="AB415" s="9">
        <v>500591.02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0</v>
      </c>
      <c r="AJ415" s="9">
        <v>14597.42</v>
      </c>
      <c r="AK415" s="9">
        <v>4378.92</v>
      </c>
      <c r="AL415" s="9">
        <v>10216.14</v>
      </c>
      <c r="AN415" s="28">
        <f t="shared" si="68"/>
        <v>1279928.17</v>
      </c>
      <c r="AO415" s="12">
        <f t="shared" si="67"/>
        <v>536002.40499999991</v>
      </c>
      <c r="AP415" s="12">
        <f t="shared" si="67"/>
        <v>13974.407499999999</v>
      </c>
      <c r="AQ415" s="12">
        <f t="shared" si="67"/>
        <v>16884.383386500005</v>
      </c>
      <c r="AR415" s="12">
        <f t="shared" si="69"/>
        <v>713066.97411349998</v>
      </c>
      <c r="BB415" s="28" t="e">
        <f>+#REF!-'Прил 2 оконч'!E415</f>
        <v>#REF!</v>
      </c>
    </row>
    <row r="416" spans="1:55" ht="15" customHeight="1" x14ac:dyDescent="0.25">
      <c r="A416" s="5">
        <f t="shared" si="64"/>
        <v>391</v>
      </c>
      <c r="B416" s="23">
        <f t="shared" si="65"/>
        <v>60</v>
      </c>
      <c r="C416" s="14" t="s">
        <v>104</v>
      </c>
      <c r="D416" s="3" t="s">
        <v>152</v>
      </c>
      <c r="E416" s="27">
        <v>1372289.1600000001</v>
      </c>
      <c r="F416" s="29">
        <v>0</v>
      </c>
      <c r="G416" s="29">
        <v>0</v>
      </c>
      <c r="H416" s="29">
        <v>0</v>
      </c>
      <c r="I416" s="29">
        <v>0</v>
      </c>
      <c r="J416" s="29">
        <v>926616.29866344004</v>
      </c>
      <c r="K416" s="29"/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411686.74799999996</v>
      </c>
      <c r="S416" s="1">
        <v>13722.891599999999</v>
      </c>
      <c r="T416" s="147">
        <v>20263.221736560005</v>
      </c>
      <c r="U416" s="28"/>
      <c r="V416" s="2" t="s">
        <v>152</v>
      </c>
      <c r="W416" s="9">
        <v>415279.29</v>
      </c>
      <c r="X416" s="9">
        <v>0</v>
      </c>
      <c r="Y416" s="9">
        <v>0</v>
      </c>
      <c r="Z416" s="9">
        <v>0</v>
      </c>
      <c r="AA416" s="9">
        <v>0</v>
      </c>
      <c r="AB416" s="9">
        <v>366877.41</v>
      </c>
      <c r="AC416" s="9">
        <v>0</v>
      </c>
      <c r="AD416" s="9">
        <v>0</v>
      </c>
      <c r="AE416" s="9">
        <v>0</v>
      </c>
      <c r="AF416" s="9">
        <v>0</v>
      </c>
      <c r="AG416" s="9">
        <v>0</v>
      </c>
      <c r="AH416" s="9">
        <v>0</v>
      </c>
      <c r="AI416" s="9">
        <v>0</v>
      </c>
      <c r="AJ416" s="9">
        <v>10914.58</v>
      </c>
      <c r="AK416" s="9">
        <v>3274.15</v>
      </c>
      <c r="AL416" s="9">
        <v>7487.3</v>
      </c>
      <c r="AN416" s="28">
        <f t="shared" si="68"/>
        <v>957009.87000000011</v>
      </c>
      <c r="AO416" s="12">
        <f t="shared" si="67"/>
        <v>400772.16799999995</v>
      </c>
      <c r="AP416" s="12">
        <f t="shared" si="67"/>
        <v>10448.741599999999</v>
      </c>
      <c r="AQ416" s="12">
        <f t="shared" si="67"/>
        <v>12775.921736560005</v>
      </c>
      <c r="AR416" s="12">
        <f t="shared" si="69"/>
        <v>533013.03866344015</v>
      </c>
      <c r="BB416" s="28" t="e">
        <f>+#REF!-'Прил 2 оконч'!E416</f>
        <v>#REF!</v>
      </c>
    </row>
    <row r="417" spans="1:54" ht="15" customHeight="1" x14ac:dyDescent="0.25">
      <c r="A417" s="5">
        <f t="shared" si="64"/>
        <v>392</v>
      </c>
      <c r="B417" s="23">
        <f t="shared" si="65"/>
        <v>61</v>
      </c>
      <c r="C417" s="14" t="s">
        <v>104</v>
      </c>
      <c r="D417" s="3" t="s">
        <v>154</v>
      </c>
      <c r="E417" s="27">
        <v>1849592.56</v>
      </c>
      <c r="F417" s="29">
        <v>0</v>
      </c>
      <c r="G417" s="29">
        <v>0</v>
      </c>
      <c r="H417" s="29">
        <v>0</v>
      </c>
      <c r="I417" s="29">
        <v>1556609.7001257602</v>
      </c>
      <c r="J417" s="29">
        <v>0</v>
      </c>
      <c r="K417" s="29"/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240447.03280000002</v>
      </c>
      <c r="S417" s="1">
        <v>18495.925600000002</v>
      </c>
      <c r="T417" s="147">
        <v>34039.90147424001</v>
      </c>
      <c r="U417" s="28"/>
      <c r="V417" s="2" t="s">
        <v>154</v>
      </c>
      <c r="W417" s="9">
        <v>1316313.0975000001</v>
      </c>
      <c r="X417" s="9">
        <v>0</v>
      </c>
      <c r="Y417" s="9">
        <v>0</v>
      </c>
      <c r="Z417" s="9">
        <v>0</v>
      </c>
      <c r="AA417" s="9">
        <v>1234532.57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26585.987500000003</v>
      </c>
      <c r="AK417" s="9">
        <v>30000</v>
      </c>
      <c r="AL417" s="9">
        <v>25194.54</v>
      </c>
      <c r="AN417" s="28">
        <f t="shared" si="68"/>
        <v>533279.46249999991</v>
      </c>
      <c r="AO417" s="12">
        <f t="shared" si="67"/>
        <v>213861.0453</v>
      </c>
      <c r="AP417" s="12">
        <f t="shared" si="67"/>
        <v>-11504.074399999998</v>
      </c>
      <c r="AQ417" s="12">
        <f t="shared" si="67"/>
        <v>8845.3614742400096</v>
      </c>
      <c r="AR417" s="12">
        <f t="shared" si="69"/>
        <v>322077.13012575987</v>
      </c>
      <c r="BB417" s="28" t="e">
        <f>+#REF!-'Прил 2 оконч'!E417</f>
        <v>#REF!</v>
      </c>
    </row>
    <row r="418" spans="1:54" ht="15" customHeight="1" x14ac:dyDescent="0.25">
      <c r="A418" s="5">
        <f t="shared" si="64"/>
        <v>393</v>
      </c>
      <c r="B418" s="23">
        <f t="shared" si="65"/>
        <v>62</v>
      </c>
      <c r="C418" s="14" t="s">
        <v>104</v>
      </c>
      <c r="D418" s="3" t="s">
        <v>156</v>
      </c>
      <c r="E418" s="27">
        <v>2651452.4099999997</v>
      </c>
      <c r="F418" s="29">
        <v>0</v>
      </c>
      <c r="G418" s="29">
        <v>0</v>
      </c>
      <c r="H418" s="29">
        <v>0</v>
      </c>
      <c r="I418" s="29">
        <v>0</v>
      </c>
      <c r="J418" s="29">
        <v>1790350.8166139401</v>
      </c>
      <c r="K418" s="29"/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795435.723</v>
      </c>
      <c r="S418" s="1">
        <v>26514.524100000002</v>
      </c>
      <c r="T418" s="147">
        <v>39151.346286060005</v>
      </c>
      <c r="U418" s="28"/>
      <c r="V418" s="2" t="s">
        <v>156</v>
      </c>
      <c r="W418" s="9">
        <v>56801668.900000006</v>
      </c>
      <c r="X418" s="9">
        <v>9445571.4600000009</v>
      </c>
      <c r="Y418" s="9">
        <v>5297602.18</v>
      </c>
      <c r="Z418" s="9">
        <v>1721634.99</v>
      </c>
      <c r="AA418" s="9">
        <v>2277138.85</v>
      </c>
      <c r="AB418" s="9">
        <v>725467.62</v>
      </c>
      <c r="AC418" s="9">
        <v>0</v>
      </c>
      <c r="AD418" s="9">
        <v>0</v>
      </c>
      <c r="AE418" s="9">
        <v>0</v>
      </c>
      <c r="AF418" s="9">
        <v>4178960</v>
      </c>
      <c r="AG418" s="9">
        <v>0</v>
      </c>
      <c r="AH418" s="9">
        <v>30735681.07</v>
      </c>
      <c r="AI418" s="9">
        <v>0</v>
      </c>
      <c r="AJ418" s="9">
        <v>1279774.8500000001</v>
      </c>
      <c r="AK418" s="9">
        <v>30000</v>
      </c>
      <c r="AL418" s="9">
        <v>1109837.8799999999</v>
      </c>
      <c r="AN418" s="28">
        <f t="shared" si="68"/>
        <v>-54150216.49000001</v>
      </c>
      <c r="AO418" s="12">
        <f t="shared" si="67"/>
        <v>-484339.12700000009</v>
      </c>
      <c r="AP418" s="12">
        <f t="shared" si="67"/>
        <v>-3485.4758999999976</v>
      </c>
      <c r="AQ418" s="12">
        <f t="shared" si="67"/>
        <v>-1070686.5337139398</v>
      </c>
      <c r="AR418" s="12">
        <f t="shared" si="69"/>
        <v>-52591705.353386074</v>
      </c>
      <c r="BB418" s="28" t="e">
        <f>+#REF!-'Прил 2 оконч'!E418</f>
        <v>#REF!</v>
      </c>
    </row>
    <row r="419" spans="1:54" ht="15" customHeight="1" x14ac:dyDescent="0.25">
      <c r="A419" s="5">
        <f t="shared" si="64"/>
        <v>394</v>
      </c>
      <c r="B419" s="23">
        <f t="shared" si="65"/>
        <v>63</v>
      </c>
      <c r="C419" s="14" t="s">
        <v>104</v>
      </c>
      <c r="D419" s="3" t="s">
        <v>157</v>
      </c>
      <c r="E419" s="27">
        <v>7962549.3399999999</v>
      </c>
      <c r="F419" s="29">
        <v>1037063.58500472</v>
      </c>
      <c r="G419" s="29">
        <v>370786.90906908002</v>
      </c>
      <c r="H419" s="29">
        <v>142993.68061608</v>
      </c>
      <c r="I419" s="29">
        <v>0</v>
      </c>
      <c r="J419" s="29">
        <v>0</v>
      </c>
      <c r="K419" s="29"/>
      <c r="L419" s="29">
        <v>0</v>
      </c>
      <c r="M419" s="29">
        <v>0</v>
      </c>
      <c r="N419" s="29">
        <v>1264213.5882893999</v>
      </c>
      <c r="O419" s="29">
        <v>0</v>
      </c>
      <c r="P419" s="29">
        <v>2157440.6150056203</v>
      </c>
      <c r="Q419" s="29">
        <v>1999355.2437969602</v>
      </c>
      <c r="R419" s="29">
        <v>758609.90650000004</v>
      </c>
      <c r="S419" s="1">
        <v>79625.493400000007</v>
      </c>
      <c r="T419" s="147">
        <v>152460.31831813999</v>
      </c>
      <c r="U419" s="28"/>
      <c r="V419" s="2" t="s">
        <v>157</v>
      </c>
      <c r="W419" s="9">
        <v>7555215.4100000001</v>
      </c>
      <c r="X419" s="9">
        <v>1038199.03</v>
      </c>
      <c r="Y419" s="9">
        <v>379534.11</v>
      </c>
      <c r="Z419" s="9">
        <v>146368.95999999999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1279660.06</v>
      </c>
      <c r="AG419" s="9">
        <v>0</v>
      </c>
      <c r="AH419" s="9">
        <v>2208334.9900000002</v>
      </c>
      <c r="AI419" s="9">
        <v>2046519.01</v>
      </c>
      <c r="AJ419" s="9">
        <v>281729.51</v>
      </c>
      <c r="AK419" s="9">
        <v>19113.5</v>
      </c>
      <c r="AL419" s="9">
        <v>144869.74</v>
      </c>
      <c r="AN419" s="28">
        <f t="shared" si="68"/>
        <v>407333.9299999997</v>
      </c>
      <c r="AO419" s="12">
        <f t="shared" si="67"/>
        <v>476880.39650000003</v>
      </c>
      <c r="AP419" s="12">
        <f t="shared" si="67"/>
        <v>60511.993400000007</v>
      </c>
      <c r="AQ419" s="12">
        <f t="shared" si="67"/>
        <v>7590.5783181400038</v>
      </c>
      <c r="AR419" s="12">
        <f t="shared" si="69"/>
        <v>-137649.03821814034</v>
      </c>
      <c r="BB419" s="28" t="e">
        <f>+#REF!-'Прил 2 оконч'!E419</f>
        <v>#REF!</v>
      </c>
    </row>
    <row r="420" spans="1:54" ht="15" customHeight="1" x14ac:dyDescent="0.25">
      <c r="A420" s="5">
        <f t="shared" si="64"/>
        <v>395</v>
      </c>
      <c r="B420" s="23">
        <f t="shared" si="65"/>
        <v>64</v>
      </c>
      <c r="C420" s="14" t="s">
        <v>104</v>
      </c>
      <c r="D420" s="3" t="s">
        <v>158</v>
      </c>
      <c r="E420" s="27">
        <v>14106189.330000002</v>
      </c>
      <c r="F420" s="29">
        <v>8091806.2468588809</v>
      </c>
      <c r="G420" s="29">
        <v>2883443.2301169606</v>
      </c>
      <c r="H420" s="29">
        <v>0</v>
      </c>
      <c r="I420" s="29">
        <v>0</v>
      </c>
      <c r="J420" s="29">
        <v>1153954.7907791398</v>
      </c>
      <c r="K420" s="29"/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1570682.0374000003</v>
      </c>
      <c r="S420" s="1">
        <v>141061.89330000003</v>
      </c>
      <c r="T420" s="147">
        <v>265241.13154502003</v>
      </c>
      <c r="U420" s="28"/>
      <c r="V420" s="2" t="s">
        <v>158</v>
      </c>
      <c r="W420" s="9">
        <v>10546445.470000001</v>
      </c>
      <c r="X420" s="9">
        <v>4530963.17</v>
      </c>
      <c r="Y420" s="9">
        <v>2442157.23</v>
      </c>
      <c r="Z420" s="9">
        <v>1029113.41</v>
      </c>
      <c r="AA420" s="9">
        <v>1526951.8</v>
      </c>
      <c r="AB420" s="9">
        <v>492057.57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290687.11</v>
      </c>
      <c r="AK420" s="9">
        <v>30000</v>
      </c>
      <c r="AL420" s="9">
        <v>204515.18000000002</v>
      </c>
      <c r="AN420" s="28">
        <f t="shared" si="68"/>
        <v>3559743.8600000013</v>
      </c>
      <c r="AO420" s="12">
        <f t="shared" si="67"/>
        <v>1279994.9274000004</v>
      </c>
      <c r="AP420" s="12">
        <f t="shared" si="67"/>
        <v>111061.89330000003</v>
      </c>
      <c r="AQ420" s="12">
        <f t="shared" si="67"/>
        <v>60725.951545020012</v>
      </c>
      <c r="AR420" s="12">
        <f t="shared" si="69"/>
        <v>2107961.0877549807</v>
      </c>
      <c r="BB420" s="28" t="e">
        <f>+#REF!-'Прил 2 оконч'!E420</f>
        <v>#REF!</v>
      </c>
    </row>
    <row r="421" spans="1:54" ht="15" customHeight="1" x14ac:dyDescent="0.25">
      <c r="A421" s="5">
        <f t="shared" si="64"/>
        <v>396</v>
      </c>
      <c r="B421" s="23">
        <f t="shared" si="65"/>
        <v>65</v>
      </c>
      <c r="C421" s="14" t="s">
        <v>104</v>
      </c>
      <c r="D421" s="3" t="s">
        <v>159</v>
      </c>
      <c r="E421" s="27">
        <v>7919855.3300000001</v>
      </c>
      <c r="F421" s="29">
        <v>5936346.9365327395</v>
      </c>
      <c r="G421" s="29">
        <v>0</v>
      </c>
      <c r="H421" s="29">
        <v>0</v>
      </c>
      <c r="I421" s="29">
        <v>0</v>
      </c>
      <c r="J421" s="29">
        <v>846569.4552075601</v>
      </c>
      <c r="K421" s="29"/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909411.74120000005</v>
      </c>
      <c r="S421" s="1">
        <v>79198.5533</v>
      </c>
      <c r="T421" s="147">
        <v>148328.64375970003</v>
      </c>
      <c r="U421" s="28"/>
      <c r="V421" s="2" t="s">
        <v>159</v>
      </c>
      <c r="W421" s="9">
        <v>3888003.13</v>
      </c>
      <c r="X421" s="9">
        <v>3307257.35</v>
      </c>
      <c r="Y421" s="9">
        <v>0</v>
      </c>
      <c r="Z421" s="9">
        <v>0</v>
      </c>
      <c r="AA421" s="9">
        <v>0</v>
      </c>
      <c r="AB421" s="9">
        <v>359164.49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116756.37</v>
      </c>
      <c r="AK421" s="9">
        <v>30000</v>
      </c>
      <c r="AL421" s="9">
        <v>74824.92</v>
      </c>
      <c r="AN421" s="28">
        <f t="shared" si="68"/>
        <v>4031852.2</v>
      </c>
      <c r="AO421" s="12">
        <f t="shared" si="67"/>
        <v>792655.37120000005</v>
      </c>
      <c r="AP421" s="12">
        <f t="shared" si="67"/>
        <v>49198.5533</v>
      </c>
      <c r="AQ421" s="12">
        <f t="shared" si="67"/>
        <v>73503.723759700035</v>
      </c>
      <c r="AR421" s="12">
        <f t="shared" si="69"/>
        <v>3116494.5517403004</v>
      </c>
      <c r="BB421" s="28" t="e">
        <f>+#REF!-'Прил 2 оконч'!E421</f>
        <v>#REF!</v>
      </c>
    </row>
    <row r="422" spans="1:54" ht="15" customHeight="1" x14ac:dyDescent="0.25">
      <c r="A422" s="5">
        <f t="shared" ref="A422:A485" si="70">+A421+1</f>
        <v>397</v>
      </c>
      <c r="B422" s="23">
        <f t="shared" ref="B422:B485" si="71">B421+1</f>
        <v>66</v>
      </c>
      <c r="C422" s="14" t="s">
        <v>104</v>
      </c>
      <c r="D422" s="3" t="s">
        <v>864</v>
      </c>
      <c r="E422" s="27">
        <v>10886557.18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/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9481690.5221497193</v>
      </c>
      <c r="R422" s="29">
        <v>1088655.7180000001</v>
      </c>
      <c r="S422" s="1">
        <v>108865.57180000001</v>
      </c>
      <c r="T422" s="147">
        <v>207345.36805028003</v>
      </c>
      <c r="U422" s="28"/>
      <c r="V422" s="2" t="s">
        <v>864</v>
      </c>
      <c r="W422" s="9">
        <v>3489282.1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3219121.64</v>
      </c>
      <c r="AJ422" s="9">
        <v>174464.1</v>
      </c>
      <c r="AK422" s="9">
        <v>30000</v>
      </c>
      <c r="AL422" s="9">
        <v>65696.36</v>
      </c>
      <c r="AN422" s="28">
        <f t="shared" si="68"/>
        <v>7397275.0800000001</v>
      </c>
      <c r="AO422" s="12">
        <f t="shared" si="67"/>
        <v>914191.61800000013</v>
      </c>
      <c r="AP422" s="12">
        <f t="shared" si="67"/>
        <v>78865.571800000005</v>
      </c>
      <c r="AQ422" s="12">
        <f t="shared" si="67"/>
        <v>141649.00805028004</v>
      </c>
      <c r="AR422" s="12">
        <f t="shared" si="69"/>
        <v>6262568.8821497206</v>
      </c>
      <c r="BB422" s="28" t="e">
        <f>+#REF!-'Прил 2 оконч'!E422</f>
        <v>#REF!</v>
      </c>
    </row>
    <row r="423" spans="1:54" ht="15" customHeight="1" x14ac:dyDescent="0.25">
      <c r="A423" s="5">
        <f t="shared" si="70"/>
        <v>398</v>
      </c>
      <c r="B423" s="23">
        <f t="shared" si="71"/>
        <v>67</v>
      </c>
      <c r="C423" s="14" t="s">
        <v>104</v>
      </c>
      <c r="D423" s="3" t="s">
        <v>161</v>
      </c>
      <c r="E423" s="27">
        <v>14891232.470000001</v>
      </c>
      <c r="F423" s="29">
        <v>1791468.86554818</v>
      </c>
      <c r="G423" s="29">
        <v>640513.48073538009</v>
      </c>
      <c r="H423" s="29">
        <v>247013.51971085998</v>
      </c>
      <c r="I423" s="29">
        <v>956370.75849000004</v>
      </c>
      <c r="J423" s="29">
        <v>0</v>
      </c>
      <c r="K423" s="29"/>
      <c r="L423" s="29">
        <v>0</v>
      </c>
      <c r="M423" s="29">
        <v>0</v>
      </c>
      <c r="N423" s="29">
        <v>2183857.6796064</v>
      </c>
      <c r="O423" s="29">
        <v>0</v>
      </c>
      <c r="P423" s="29">
        <v>3726857.0027119205</v>
      </c>
      <c r="Q423" s="29">
        <v>3453773.4346575602</v>
      </c>
      <c r="R423" s="29">
        <v>1458184.9098</v>
      </c>
      <c r="S423" s="1">
        <v>148912.3247</v>
      </c>
      <c r="T423" s="147">
        <v>284280.49403970002</v>
      </c>
      <c r="U423" s="28"/>
      <c r="V423" s="2" t="s">
        <v>161</v>
      </c>
      <c r="W423" s="9">
        <v>14100004.969999999</v>
      </c>
      <c r="X423" s="9">
        <v>1796886.34</v>
      </c>
      <c r="Y423" s="9">
        <v>656887.19999999995</v>
      </c>
      <c r="Z423" s="9">
        <v>253331.36</v>
      </c>
      <c r="AA423" s="9">
        <v>1015033.98</v>
      </c>
      <c r="AB423" s="9">
        <v>0</v>
      </c>
      <c r="AC423" s="9">
        <v>0</v>
      </c>
      <c r="AD423" s="9">
        <v>0</v>
      </c>
      <c r="AE423" s="9">
        <v>0</v>
      </c>
      <c r="AF423" s="9">
        <v>2214800.46</v>
      </c>
      <c r="AG423" s="9">
        <v>0</v>
      </c>
      <c r="AH423" s="9">
        <v>3822125.43</v>
      </c>
      <c r="AI423" s="9">
        <v>3542058.79</v>
      </c>
      <c r="AJ423" s="9">
        <v>497429.93</v>
      </c>
      <c r="AK423" s="9">
        <v>33017.5</v>
      </c>
      <c r="AL423" s="9">
        <v>271451.48</v>
      </c>
      <c r="AN423" s="28">
        <f t="shared" si="68"/>
        <v>791227.50000000186</v>
      </c>
      <c r="AO423" s="12">
        <f t="shared" si="67"/>
        <v>960754.97980000009</v>
      </c>
      <c r="AP423" s="12">
        <f t="shared" si="67"/>
        <v>115894.8247</v>
      </c>
      <c r="AQ423" s="12">
        <f t="shared" si="67"/>
        <v>12829.014039700036</v>
      </c>
      <c r="AR423" s="12">
        <f t="shared" si="69"/>
        <v>-298251.31853969826</v>
      </c>
      <c r="BB423" s="28" t="e">
        <f>+#REF!-'Прил 2 оконч'!E423</f>
        <v>#REF!</v>
      </c>
    </row>
    <row r="424" spans="1:54" ht="15" customHeight="1" x14ac:dyDescent="0.25">
      <c r="A424" s="5">
        <f t="shared" si="70"/>
        <v>399</v>
      </c>
      <c r="B424" s="23">
        <f t="shared" si="71"/>
        <v>68</v>
      </c>
      <c r="C424" s="14" t="s">
        <v>104</v>
      </c>
      <c r="D424" s="3" t="s">
        <v>162</v>
      </c>
      <c r="E424" s="27">
        <v>1739073.3399999999</v>
      </c>
      <c r="F424" s="29">
        <v>0</v>
      </c>
      <c r="G424" s="29">
        <v>0</v>
      </c>
      <c r="H424" s="29">
        <v>0</v>
      </c>
      <c r="I424" s="29">
        <v>0</v>
      </c>
      <c r="J424" s="29">
        <v>1174281.44766156</v>
      </c>
      <c r="K424" s="29"/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521722.00199999998</v>
      </c>
      <c r="S424" s="1">
        <v>17390.733400000001</v>
      </c>
      <c r="T424" s="147">
        <v>25679.156938439999</v>
      </c>
      <c r="U424" s="28"/>
      <c r="V424" s="2" t="s">
        <v>162</v>
      </c>
      <c r="W424" s="9">
        <v>526136.44000000006</v>
      </c>
      <c r="X424" s="9">
        <v>0</v>
      </c>
      <c r="Y424" s="9">
        <v>0</v>
      </c>
      <c r="Z424" s="9">
        <v>0</v>
      </c>
      <c r="AA424" s="9">
        <v>0</v>
      </c>
      <c r="AB424" s="9">
        <v>472794.08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13693.5</v>
      </c>
      <c r="AK424" s="9">
        <v>30000</v>
      </c>
      <c r="AL424" s="9">
        <v>9648.86</v>
      </c>
      <c r="AN424" s="28">
        <f t="shared" si="68"/>
        <v>1212936.8999999999</v>
      </c>
      <c r="AO424" s="12">
        <f t="shared" si="67"/>
        <v>508028.50199999998</v>
      </c>
      <c r="AP424" s="12">
        <f t="shared" si="67"/>
        <v>-12609.266599999999</v>
      </c>
      <c r="AQ424" s="12">
        <f t="shared" si="67"/>
        <v>16030.296938439998</v>
      </c>
      <c r="AR424" s="12">
        <f t="shared" si="69"/>
        <v>701487.36766155995</v>
      </c>
      <c r="BB424" s="28" t="e">
        <f>+#REF!-'Прил 2 оконч'!E424</f>
        <v>#REF!</v>
      </c>
    </row>
    <row r="425" spans="1:54" ht="15" customHeight="1" x14ac:dyDescent="0.25">
      <c r="A425" s="5">
        <f t="shared" si="70"/>
        <v>400</v>
      </c>
      <c r="B425" s="23">
        <f t="shared" si="71"/>
        <v>69</v>
      </c>
      <c r="C425" s="14" t="s">
        <v>104</v>
      </c>
      <c r="D425" s="3" t="s">
        <v>163</v>
      </c>
      <c r="E425" s="27">
        <v>3182774.11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/>
      <c r="L425" s="29">
        <v>0</v>
      </c>
      <c r="M425" s="29">
        <v>0</v>
      </c>
      <c r="N425" s="29">
        <v>0</v>
      </c>
      <c r="O425" s="29">
        <v>0</v>
      </c>
      <c r="P425" s="29">
        <v>2772049.84220094</v>
      </c>
      <c r="Q425" s="29">
        <v>0</v>
      </c>
      <c r="R425" s="29">
        <v>318277.41100000002</v>
      </c>
      <c r="S425" s="1">
        <v>31827.741099999999</v>
      </c>
      <c r="T425" s="147">
        <v>60619.115699059999</v>
      </c>
      <c r="U425" s="28"/>
      <c r="V425" s="2" t="s">
        <v>163</v>
      </c>
      <c r="W425" s="9">
        <v>4556520.3504999997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4411583.0199999996</v>
      </c>
      <c r="AI425" s="9">
        <v>0</v>
      </c>
      <c r="AJ425" s="9">
        <v>24905.030500000001</v>
      </c>
      <c r="AK425" s="9">
        <v>30000</v>
      </c>
      <c r="AL425" s="9">
        <v>90032.3</v>
      </c>
      <c r="AN425" s="28">
        <f t="shared" si="68"/>
        <v>-1373746.2404999998</v>
      </c>
      <c r="AO425" s="12">
        <f t="shared" si="67"/>
        <v>293372.38050000003</v>
      </c>
      <c r="AP425" s="12">
        <f t="shared" si="67"/>
        <v>1827.7410999999993</v>
      </c>
      <c r="AQ425" s="12">
        <f t="shared" si="67"/>
        <v>-29413.184300940004</v>
      </c>
      <c r="AR425" s="12">
        <f t="shared" si="69"/>
        <v>-1639533.1777990598</v>
      </c>
      <c r="BB425" s="28" t="e">
        <f>+#REF!-'Прил 2 оконч'!E425</f>
        <v>#REF!</v>
      </c>
    </row>
    <row r="426" spans="1:54" ht="15" customHeight="1" x14ac:dyDescent="0.25">
      <c r="A426" s="5">
        <f t="shared" si="70"/>
        <v>401</v>
      </c>
      <c r="B426" s="23">
        <f t="shared" si="71"/>
        <v>70</v>
      </c>
      <c r="C426" s="14" t="s">
        <v>104</v>
      </c>
      <c r="D426" s="3" t="s">
        <v>164</v>
      </c>
      <c r="E426" s="27">
        <v>2954093.55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/>
      <c r="L426" s="29">
        <v>0</v>
      </c>
      <c r="M426" s="29">
        <v>0</v>
      </c>
      <c r="N426" s="29">
        <v>0</v>
      </c>
      <c r="O426" s="29">
        <v>0</v>
      </c>
      <c r="P426" s="29">
        <v>2572879.5937466999</v>
      </c>
      <c r="Q426" s="29">
        <v>0</v>
      </c>
      <c r="R426" s="29">
        <v>295409.35499999998</v>
      </c>
      <c r="S426" s="1">
        <v>29540.9355</v>
      </c>
      <c r="T426" s="147">
        <v>56263.665753299996</v>
      </c>
      <c r="U426" s="28"/>
      <c r="V426" s="2" t="s">
        <v>164</v>
      </c>
      <c r="W426" s="9">
        <v>2923319.76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2819794.66</v>
      </c>
      <c r="AI426" s="9">
        <v>0</v>
      </c>
      <c r="AJ426" s="9">
        <v>15978.28</v>
      </c>
      <c r="AK426" s="9">
        <v>30000</v>
      </c>
      <c r="AL426" s="9">
        <v>57546.82</v>
      </c>
      <c r="AN426" s="28">
        <f t="shared" si="68"/>
        <v>30773.790000000037</v>
      </c>
      <c r="AO426" s="12">
        <f t="shared" si="67"/>
        <v>279431.07499999995</v>
      </c>
      <c r="AP426" s="12">
        <f t="shared" si="67"/>
        <v>-459.06450000000041</v>
      </c>
      <c r="AQ426" s="12">
        <f t="shared" si="67"/>
        <v>-1283.1542467000036</v>
      </c>
      <c r="AR426" s="12">
        <f t="shared" si="69"/>
        <v>-246915.06625329991</v>
      </c>
      <c r="BB426" s="28" t="e">
        <f>+#REF!-'Прил 2 оконч'!E426</f>
        <v>#REF!</v>
      </c>
    </row>
    <row r="427" spans="1:54" ht="15" customHeight="1" x14ac:dyDescent="0.25">
      <c r="A427" s="5">
        <f t="shared" si="70"/>
        <v>402</v>
      </c>
      <c r="B427" s="23">
        <f t="shared" si="71"/>
        <v>71</v>
      </c>
      <c r="C427" s="14" t="s">
        <v>104</v>
      </c>
      <c r="D427" s="3" t="s">
        <v>165</v>
      </c>
      <c r="E427" s="27">
        <v>1213957.8</v>
      </c>
      <c r="F427" s="29">
        <v>0</v>
      </c>
      <c r="G427" s="29">
        <v>0</v>
      </c>
      <c r="H427" s="29">
        <v>0</v>
      </c>
      <c r="I427" s="29">
        <v>0</v>
      </c>
      <c r="J427" s="29">
        <v>819705.58112520003</v>
      </c>
      <c r="K427" s="29"/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364187.34</v>
      </c>
      <c r="S427" s="1">
        <v>12139.578000000001</v>
      </c>
      <c r="T427" s="147">
        <v>17925.300874799999</v>
      </c>
      <c r="U427" s="28"/>
      <c r="V427" s="2" t="s">
        <v>165</v>
      </c>
      <c r="W427" s="9">
        <v>366834.34</v>
      </c>
      <c r="X427" s="9">
        <v>0</v>
      </c>
      <c r="Y427" s="9">
        <v>0</v>
      </c>
      <c r="Z427" s="9">
        <v>0</v>
      </c>
      <c r="AA427" s="9">
        <v>0</v>
      </c>
      <c r="AB427" s="9">
        <v>321155.90000000002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0</v>
      </c>
      <c r="AI427" s="9">
        <v>0</v>
      </c>
      <c r="AJ427" s="9">
        <v>9124.24</v>
      </c>
      <c r="AK427" s="9">
        <v>30000</v>
      </c>
      <c r="AL427" s="9">
        <v>6554.2</v>
      </c>
      <c r="AN427" s="28">
        <f t="shared" si="68"/>
        <v>847123.46</v>
      </c>
      <c r="AO427" s="12">
        <f t="shared" si="67"/>
        <v>355063.10000000003</v>
      </c>
      <c r="AP427" s="12">
        <f t="shared" si="67"/>
        <v>-17860.421999999999</v>
      </c>
      <c r="AQ427" s="12">
        <f t="shared" si="67"/>
        <v>11371.100874799999</v>
      </c>
      <c r="AR427" s="12">
        <f t="shared" si="69"/>
        <v>498549.68112519995</v>
      </c>
      <c r="BB427" s="28" t="e">
        <f>+#REF!-'Прил 2 оконч'!E427</f>
        <v>#REF!</v>
      </c>
    </row>
    <row r="428" spans="1:54" ht="15" customHeight="1" x14ac:dyDescent="0.25">
      <c r="A428" s="5">
        <f t="shared" si="70"/>
        <v>403</v>
      </c>
      <c r="B428" s="23">
        <f t="shared" si="71"/>
        <v>72</v>
      </c>
      <c r="C428" s="14" t="s">
        <v>104</v>
      </c>
      <c r="D428" s="3" t="s">
        <v>166</v>
      </c>
      <c r="E428" s="27">
        <f>SUBTOTAL(9,F428:T428)</f>
        <v>30275329.636437476</v>
      </c>
      <c r="F428" s="29">
        <v>6028027.9685480399</v>
      </c>
      <c r="G428" s="29">
        <v>0</v>
      </c>
      <c r="H428" s="29">
        <v>2244217.7771235602</v>
      </c>
      <c r="I428" s="29">
        <v>0</v>
      </c>
      <c r="J428" s="29">
        <v>1240916.79</v>
      </c>
      <c r="K428" s="29"/>
      <c r="L428" s="29">
        <v>0</v>
      </c>
      <c r="M428" s="29">
        <v>0</v>
      </c>
      <c r="N428" s="29">
        <v>11020152.319356598</v>
      </c>
      <c r="O428" s="29">
        <v>0</v>
      </c>
      <c r="P428" s="29">
        <v>5721714.1000613989</v>
      </c>
      <c r="Q428" s="29">
        <v>0</v>
      </c>
      <c r="R428" s="29">
        <v>3056047.9632999999</v>
      </c>
      <c r="S428" s="1">
        <v>328671.8125</v>
      </c>
      <c r="T428" s="147">
        <v>635580.90554787999</v>
      </c>
      <c r="U428" s="28"/>
      <c r="V428" s="2" t="s">
        <v>166</v>
      </c>
      <c r="W428" s="9">
        <v>13177632.08</v>
      </c>
      <c r="X428" s="9">
        <v>3377307.13</v>
      </c>
      <c r="Y428" s="9">
        <v>1820344.74</v>
      </c>
      <c r="Z428" s="9">
        <v>767084.62</v>
      </c>
      <c r="AA428" s="9">
        <v>1138165.3400000001</v>
      </c>
      <c r="AB428" s="9">
        <v>366771.82</v>
      </c>
      <c r="AC428" s="9">
        <v>0</v>
      </c>
      <c r="AD428" s="9">
        <v>0</v>
      </c>
      <c r="AE428" s="9">
        <v>0</v>
      </c>
      <c r="AF428" s="9">
        <v>3053183.77</v>
      </c>
      <c r="AG428" s="9">
        <v>0</v>
      </c>
      <c r="AH428" s="9">
        <v>1955708.3</v>
      </c>
      <c r="AI428" s="9">
        <v>0</v>
      </c>
      <c r="AJ428" s="9">
        <v>414401.74</v>
      </c>
      <c r="AK428" s="9">
        <v>26262.5</v>
      </c>
      <c r="AL428" s="9">
        <v>254664.62</v>
      </c>
      <c r="AN428" s="28">
        <f t="shared" si="68"/>
        <v>17097697.556437477</v>
      </c>
      <c r="AO428" s="12">
        <f t="shared" si="67"/>
        <v>2641646.2232999997</v>
      </c>
      <c r="AP428" s="12">
        <f t="shared" si="67"/>
        <v>302409.3125</v>
      </c>
      <c r="AQ428" s="12">
        <f t="shared" si="67"/>
        <v>380916.28554787999</v>
      </c>
      <c r="AR428" s="12">
        <f t="shared" si="69"/>
        <v>13772725.735089598</v>
      </c>
      <c r="BB428" s="28" t="e">
        <f>+#REF!-'Прил 2 оконч'!E428</f>
        <v>#REF!</v>
      </c>
    </row>
    <row r="429" spans="1:54" ht="15" customHeight="1" x14ac:dyDescent="0.25">
      <c r="A429" s="5">
        <f t="shared" si="70"/>
        <v>404</v>
      </c>
      <c r="B429" s="23">
        <f t="shared" si="71"/>
        <v>73</v>
      </c>
      <c r="C429" s="14" t="s">
        <v>104</v>
      </c>
      <c r="D429" s="3" t="s">
        <v>167</v>
      </c>
      <c r="E429" s="27">
        <v>9056087.4500000011</v>
      </c>
      <c r="F429" s="29">
        <v>1089479.91864894</v>
      </c>
      <c r="G429" s="29">
        <v>389527.60079729999</v>
      </c>
      <c r="H429" s="29">
        <v>150221.0136798</v>
      </c>
      <c r="I429" s="29">
        <v>581615.87811684015</v>
      </c>
      <c r="J429" s="29">
        <v>0</v>
      </c>
      <c r="K429" s="29"/>
      <c r="L429" s="29">
        <v>0</v>
      </c>
      <c r="M429" s="29">
        <v>0</v>
      </c>
      <c r="N429" s="29">
        <v>1328110.7644602</v>
      </c>
      <c r="O429" s="29">
        <v>0</v>
      </c>
      <c r="P429" s="29">
        <v>2266484.1864487203</v>
      </c>
      <c r="Q429" s="29">
        <v>2100408.70066314</v>
      </c>
      <c r="R429" s="29">
        <v>886793.62760000001</v>
      </c>
      <c r="S429" s="1">
        <v>90560.874499999991</v>
      </c>
      <c r="T429" s="147">
        <v>172884.88508506</v>
      </c>
      <c r="U429" s="28"/>
      <c r="V429" s="2" t="s">
        <v>167</v>
      </c>
      <c r="W429" s="9">
        <v>8574903.290000001</v>
      </c>
      <c r="X429" s="9">
        <v>1091218.22</v>
      </c>
      <c r="Y429" s="9">
        <v>398916.33</v>
      </c>
      <c r="Z429" s="9">
        <v>153843.79</v>
      </c>
      <c r="AA429" s="9">
        <v>616412.71</v>
      </c>
      <c r="AB429" s="9">
        <v>0</v>
      </c>
      <c r="AC429" s="9">
        <v>0</v>
      </c>
      <c r="AD429" s="9">
        <v>0</v>
      </c>
      <c r="AE429" s="9">
        <v>0</v>
      </c>
      <c r="AF429" s="9">
        <v>1345010.3</v>
      </c>
      <c r="AG429" s="9">
        <v>0</v>
      </c>
      <c r="AH429" s="9">
        <v>2321111.14</v>
      </c>
      <c r="AI429" s="9">
        <v>2151031.4900000002</v>
      </c>
      <c r="AJ429" s="9">
        <v>302511.49</v>
      </c>
      <c r="AK429" s="9">
        <v>20079.560000000001</v>
      </c>
      <c r="AL429" s="9">
        <v>164847.82</v>
      </c>
      <c r="AN429" s="28">
        <f t="shared" si="68"/>
        <v>481184.16000000015</v>
      </c>
      <c r="AO429" s="12">
        <f t="shared" si="67"/>
        <v>584282.13760000002</v>
      </c>
      <c r="AP429" s="12">
        <f t="shared" si="67"/>
        <v>70481.314499999993</v>
      </c>
      <c r="AQ429" s="12">
        <f t="shared" si="67"/>
        <v>8037.0650850599923</v>
      </c>
      <c r="AR429" s="12">
        <f t="shared" si="69"/>
        <v>-181616.35718505984</v>
      </c>
      <c r="BB429" s="28" t="e">
        <f>+#REF!-'Прил 2 оконч'!E429</f>
        <v>#REF!</v>
      </c>
    </row>
    <row r="430" spans="1:54" ht="15" customHeight="1" x14ac:dyDescent="0.25">
      <c r="A430" s="5">
        <f t="shared" si="70"/>
        <v>405</v>
      </c>
      <c r="B430" s="23">
        <f t="shared" si="71"/>
        <v>74</v>
      </c>
      <c r="C430" s="14" t="s">
        <v>104</v>
      </c>
      <c r="D430" s="3" t="s">
        <v>168</v>
      </c>
      <c r="E430" s="27">
        <v>13130068.939999998</v>
      </c>
      <c r="F430" s="29">
        <v>6499325.7900316194</v>
      </c>
      <c r="G430" s="29">
        <v>2315976.9749050201</v>
      </c>
      <c r="H430" s="29">
        <v>0</v>
      </c>
      <c r="I430" s="29">
        <v>1514873.0608947601</v>
      </c>
      <c r="J430" s="29">
        <v>926854.63600841991</v>
      </c>
      <c r="K430" s="29"/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1495569.3318999999</v>
      </c>
      <c r="S430" s="1">
        <v>131300.6894</v>
      </c>
      <c r="T430" s="147">
        <v>246168.45686018001</v>
      </c>
      <c r="U430" s="28"/>
      <c r="V430" s="2" t="s">
        <v>168</v>
      </c>
      <c r="W430" s="9">
        <v>8449958.4400000013</v>
      </c>
      <c r="X430" s="9">
        <v>3636646.29</v>
      </c>
      <c r="Y430" s="9">
        <v>1960126.74</v>
      </c>
      <c r="Z430" s="9">
        <v>825988.07</v>
      </c>
      <c r="AA430" s="9">
        <v>1225563.6200000001</v>
      </c>
      <c r="AB430" s="9">
        <v>394935.75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212549.79</v>
      </c>
      <c r="AK430" s="9">
        <v>30000</v>
      </c>
      <c r="AL430" s="9">
        <v>164148.18000000002</v>
      </c>
      <c r="AN430" s="28">
        <f t="shared" si="68"/>
        <v>4680110.4999999963</v>
      </c>
      <c r="AO430" s="12">
        <f t="shared" si="67"/>
        <v>1283019.5418999998</v>
      </c>
      <c r="AP430" s="12">
        <f t="shared" si="67"/>
        <v>101300.6894</v>
      </c>
      <c r="AQ430" s="12">
        <f t="shared" si="67"/>
        <v>82020.276860179991</v>
      </c>
      <c r="AR430" s="12">
        <f t="shared" si="69"/>
        <v>3213769.9918398168</v>
      </c>
      <c r="BB430" s="28" t="e">
        <f>+#REF!-'Прил 2 оконч'!E430</f>
        <v>#REF!</v>
      </c>
    </row>
    <row r="431" spans="1:54" ht="15" customHeight="1" x14ac:dyDescent="0.25">
      <c r="A431" s="5">
        <f t="shared" si="70"/>
        <v>406</v>
      </c>
      <c r="B431" s="23">
        <f t="shared" si="71"/>
        <v>75</v>
      </c>
      <c r="C431" s="14" t="s">
        <v>104</v>
      </c>
      <c r="D431" s="3" t="s">
        <v>169</v>
      </c>
      <c r="E431" s="27">
        <v>68280809.790000007</v>
      </c>
      <c r="F431" s="29">
        <v>14487752.111381641</v>
      </c>
      <c r="G431" s="29">
        <v>5162581.6814224795</v>
      </c>
      <c r="H431" s="29">
        <v>5393749.1598622799</v>
      </c>
      <c r="I431" s="29">
        <v>3376828.00437696</v>
      </c>
      <c r="J431" s="29">
        <v>2066066.6377251605</v>
      </c>
      <c r="K431" s="29"/>
      <c r="L431" s="29">
        <v>0</v>
      </c>
      <c r="M431" s="29">
        <v>0</v>
      </c>
      <c r="N431" s="29">
        <v>0</v>
      </c>
      <c r="O431" s="29">
        <v>0</v>
      </c>
      <c r="P431" s="29">
        <v>13751557.888197359</v>
      </c>
      <c r="Q431" s="29">
        <v>14832664.840462981</v>
      </c>
      <c r="R431" s="29">
        <v>7235033.8570000008</v>
      </c>
      <c r="S431" s="1">
        <v>682808.09790000005</v>
      </c>
      <c r="T431" s="147">
        <v>1291767.5116711401</v>
      </c>
      <c r="U431" s="28"/>
      <c r="V431" s="2" t="s">
        <v>169</v>
      </c>
      <c r="W431" s="9">
        <v>38229520.350000009</v>
      </c>
      <c r="X431" s="9">
        <v>8129331.75</v>
      </c>
      <c r="Y431" s="9">
        <v>4381652.53</v>
      </c>
      <c r="Z431" s="9">
        <v>1846407.51</v>
      </c>
      <c r="AA431" s="9">
        <v>2739615.68</v>
      </c>
      <c r="AB431" s="9">
        <v>882836.43</v>
      </c>
      <c r="AC431" s="9">
        <v>0</v>
      </c>
      <c r="AD431" s="9">
        <v>0</v>
      </c>
      <c r="AE431" s="9">
        <v>0</v>
      </c>
      <c r="AF431" s="9">
        <v>7349152.0800000001</v>
      </c>
      <c r="AG431" s="9">
        <v>0</v>
      </c>
      <c r="AH431" s="9">
        <v>4707478.74</v>
      </c>
      <c r="AI431" s="9">
        <v>5077561.71</v>
      </c>
      <c r="AJ431" s="9">
        <v>2368870.96</v>
      </c>
      <c r="AK431" s="9">
        <v>65702.959600000002</v>
      </c>
      <c r="AL431" s="9">
        <v>716612.96</v>
      </c>
      <c r="AN431" s="28">
        <f t="shared" si="68"/>
        <v>30051289.439999998</v>
      </c>
      <c r="AO431" s="12">
        <f t="shared" si="67"/>
        <v>4866162.8970000008</v>
      </c>
      <c r="AP431" s="12">
        <f t="shared" si="67"/>
        <v>617105.13829999999</v>
      </c>
      <c r="AQ431" s="12">
        <f t="shared" si="67"/>
        <v>575154.55167114013</v>
      </c>
      <c r="AR431" s="12">
        <f t="shared" si="69"/>
        <v>23992866.853028856</v>
      </c>
      <c r="BB431" s="28" t="e">
        <f>+#REF!-'Прил 2 оконч'!E431</f>
        <v>#REF!</v>
      </c>
    </row>
    <row r="432" spans="1:54" ht="15" customHeight="1" x14ac:dyDescent="0.25">
      <c r="A432" s="5">
        <f t="shared" si="70"/>
        <v>407</v>
      </c>
      <c r="B432" s="23">
        <f t="shared" si="71"/>
        <v>76</v>
      </c>
      <c r="C432" s="14" t="s">
        <v>104</v>
      </c>
      <c r="D432" s="3" t="s">
        <v>170</v>
      </c>
      <c r="E432" s="27">
        <v>1561618.64</v>
      </c>
      <c r="F432" s="29">
        <v>0</v>
      </c>
      <c r="G432" s="29">
        <v>0</v>
      </c>
      <c r="H432" s="29">
        <v>0</v>
      </c>
      <c r="I432" s="29">
        <v>0</v>
      </c>
      <c r="J432" s="29">
        <v>1054458.0007617599</v>
      </c>
      <c r="K432" s="29"/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468485.59199999995</v>
      </c>
      <c r="S432" s="1">
        <v>15616.186399999999</v>
      </c>
      <c r="T432" s="147">
        <v>23058.860838239998</v>
      </c>
      <c r="U432" s="28"/>
      <c r="V432" s="2" t="s">
        <v>170</v>
      </c>
      <c r="W432" s="9">
        <v>556395.2424428903</v>
      </c>
      <c r="X432" s="9">
        <v>0</v>
      </c>
      <c r="Y432" s="9">
        <v>0</v>
      </c>
      <c r="Z432" s="9">
        <v>0</v>
      </c>
      <c r="AA432" s="9">
        <v>0</v>
      </c>
      <c r="AB432" s="9">
        <v>504172.11</v>
      </c>
      <c r="AC432" s="9">
        <v>0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11933.912442890267</v>
      </c>
      <c r="AK432" s="9">
        <v>30000</v>
      </c>
      <c r="AL432" s="9">
        <v>10289.219999999999</v>
      </c>
      <c r="AN432" s="28">
        <f t="shared" si="68"/>
        <v>1005223.3975571096</v>
      </c>
      <c r="AO432" s="12">
        <f t="shared" si="67"/>
        <v>456551.67955710966</v>
      </c>
      <c r="AP432" s="12">
        <f t="shared" si="67"/>
        <v>-14383.813600000001</v>
      </c>
      <c r="AQ432" s="12">
        <f t="shared" si="67"/>
        <v>12769.640838239999</v>
      </c>
      <c r="AR432" s="12">
        <f t="shared" si="69"/>
        <v>550285.89076175983</v>
      </c>
      <c r="BB432" s="28" t="e">
        <f>+#REF!-'Прил 2 оконч'!E432</f>
        <v>#REF!</v>
      </c>
    </row>
    <row r="433" spans="1:54" ht="15" customHeight="1" x14ac:dyDescent="0.25">
      <c r="A433" s="5">
        <f t="shared" si="70"/>
        <v>408</v>
      </c>
      <c r="B433" s="23">
        <f t="shared" si="71"/>
        <v>77</v>
      </c>
      <c r="C433" s="14" t="s">
        <v>54</v>
      </c>
      <c r="D433" s="3" t="s">
        <v>172</v>
      </c>
      <c r="E433" s="27">
        <v>6294754.8300000001</v>
      </c>
      <c r="F433" s="29">
        <v>0</v>
      </c>
      <c r="G433" s="29">
        <v>0</v>
      </c>
      <c r="H433" s="29">
        <v>0</v>
      </c>
      <c r="I433" s="29">
        <v>0</v>
      </c>
      <c r="J433" s="29">
        <v>689982.70411224</v>
      </c>
      <c r="K433" s="29"/>
      <c r="L433" s="29">
        <v>0</v>
      </c>
      <c r="M433" s="29">
        <v>0</v>
      </c>
      <c r="N433" s="29">
        <v>0</v>
      </c>
      <c r="O433" s="29">
        <v>0</v>
      </c>
      <c r="P433" s="29">
        <v>4592464.2073963797</v>
      </c>
      <c r="Q433" s="29">
        <v>0</v>
      </c>
      <c r="R433" s="29">
        <v>833843.95499999996</v>
      </c>
      <c r="S433" s="1">
        <v>62947.548300000002</v>
      </c>
      <c r="T433" s="147">
        <v>115516.41519138002</v>
      </c>
      <c r="U433" s="28"/>
      <c r="V433" s="2" t="s">
        <v>172</v>
      </c>
      <c r="W433" s="9">
        <v>2274480.3400000003</v>
      </c>
      <c r="X433" s="9">
        <v>0</v>
      </c>
      <c r="Y433" s="9">
        <v>0</v>
      </c>
      <c r="Z433" s="9">
        <v>0</v>
      </c>
      <c r="AA433" s="9">
        <v>0</v>
      </c>
      <c r="AB433" s="9">
        <v>290435.59000000003</v>
      </c>
      <c r="AC433" s="9">
        <v>0</v>
      </c>
      <c r="AD433" s="9">
        <v>0</v>
      </c>
      <c r="AE433" s="9">
        <v>0</v>
      </c>
      <c r="AF433" s="9">
        <v>0</v>
      </c>
      <c r="AG433" s="9">
        <v>0</v>
      </c>
      <c r="AH433" s="9">
        <v>1548666.73</v>
      </c>
      <c r="AI433" s="9">
        <v>0</v>
      </c>
      <c r="AJ433" s="9">
        <v>367845.32</v>
      </c>
      <c r="AK433" s="9">
        <v>30000</v>
      </c>
      <c r="AL433" s="9">
        <v>37532.699999999997</v>
      </c>
      <c r="AN433" s="28">
        <f t="shared" si="68"/>
        <v>4020274.4899999998</v>
      </c>
      <c r="AO433" s="12">
        <f t="shared" si="67"/>
        <v>465998.63499999995</v>
      </c>
      <c r="AP433" s="12">
        <f t="shared" si="67"/>
        <v>32947.548300000002</v>
      </c>
      <c r="AQ433" s="12">
        <f t="shared" si="67"/>
        <v>77983.715191380019</v>
      </c>
      <c r="AR433" s="12">
        <f t="shared" si="69"/>
        <v>3443344.59150862</v>
      </c>
      <c r="BB433" s="28" t="e">
        <f>+#REF!-'Прил 2 оконч'!E433</f>
        <v>#REF!</v>
      </c>
    </row>
    <row r="434" spans="1:54" ht="15" customHeight="1" x14ac:dyDescent="0.25">
      <c r="A434" s="5">
        <f t="shared" si="70"/>
        <v>409</v>
      </c>
      <c r="B434" s="23">
        <f t="shared" si="71"/>
        <v>78</v>
      </c>
      <c r="C434" s="14" t="s">
        <v>54</v>
      </c>
      <c r="D434" s="3" t="s">
        <v>55</v>
      </c>
      <c r="E434" s="27">
        <v>6580564.0300000003</v>
      </c>
      <c r="F434" s="29">
        <v>0</v>
      </c>
      <c r="G434" s="29">
        <v>2237961.00035928</v>
      </c>
      <c r="H434" s="29">
        <v>2338171.2866580603</v>
      </c>
      <c r="I434" s="29">
        <v>0</v>
      </c>
      <c r="J434" s="29">
        <v>895632.61937688012</v>
      </c>
      <c r="K434" s="29"/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923337.06700000004</v>
      </c>
      <c r="S434" s="1">
        <v>65805.640299999999</v>
      </c>
      <c r="T434" s="147">
        <v>119656.41630578002</v>
      </c>
      <c r="U434" s="28"/>
      <c r="V434" s="2" t="s">
        <v>55</v>
      </c>
      <c r="W434" s="9">
        <v>3238009.73</v>
      </c>
      <c r="X434" s="9">
        <v>0</v>
      </c>
      <c r="Y434" s="9">
        <v>1882905.35</v>
      </c>
      <c r="Z434" s="9">
        <v>793447.35</v>
      </c>
      <c r="AA434" s="9">
        <v>0</v>
      </c>
      <c r="AB434" s="9">
        <v>379376.83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89918.38</v>
      </c>
      <c r="AK434" s="9">
        <v>11392.8</v>
      </c>
      <c r="AL434" s="9">
        <v>62361.82</v>
      </c>
      <c r="AN434" s="28">
        <f t="shared" si="68"/>
        <v>3342554.3000000003</v>
      </c>
      <c r="AO434" s="12">
        <f t="shared" si="67"/>
        <v>833418.68700000003</v>
      </c>
      <c r="AP434" s="12">
        <f t="shared" si="67"/>
        <v>54412.840299999996</v>
      </c>
      <c r="AQ434" s="12">
        <f t="shared" si="67"/>
        <v>57294.596305780018</v>
      </c>
      <c r="AR434" s="12">
        <f t="shared" si="69"/>
        <v>2397428.1763942204</v>
      </c>
      <c r="BB434" s="28" t="e">
        <f>+#REF!-'Прил 2 оконч'!E434</f>
        <v>#REF!</v>
      </c>
    </row>
    <row r="435" spans="1:54" ht="15" customHeight="1" x14ac:dyDescent="0.25">
      <c r="A435" s="5">
        <f t="shared" si="70"/>
        <v>410</v>
      </c>
      <c r="B435" s="23">
        <f t="shared" si="71"/>
        <v>79</v>
      </c>
      <c r="C435" s="14" t="s">
        <v>54</v>
      </c>
      <c r="D435" s="3" t="s">
        <v>175</v>
      </c>
      <c r="E435" s="27">
        <v>346960.57</v>
      </c>
      <c r="F435" s="29">
        <v>0</v>
      </c>
      <c r="G435" s="29">
        <v>0</v>
      </c>
      <c r="H435" s="29">
        <v>0</v>
      </c>
      <c r="I435" s="29">
        <v>0</v>
      </c>
      <c r="J435" s="29">
        <v>301513.60806</v>
      </c>
      <c r="K435" s="29"/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34823.949999999997</v>
      </c>
      <c r="S435" s="29">
        <v>4029.52</v>
      </c>
      <c r="T435" s="147">
        <v>6593.4919399999999</v>
      </c>
      <c r="U435" s="28"/>
      <c r="V435" s="2" t="s">
        <v>175</v>
      </c>
      <c r="W435" s="9">
        <v>141488.81999999998</v>
      </c>
      <c r="X435" s="9">
        <v>0</v>
      </c>
      <c r="Y435" s="9">
        <v>0</v>
      </c>
      <c r="Z435" s="9">
        <v>0</v>
      </c>
      <c r="AA435" s="9">
        <v>0</v>
      </c>
      <c r="AB435" s="9">
        <v>109259.04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K435" s="9">
        <v>30000</v>
      </c>
      <c r="AL435" s="9">
        <v>2229.7800000000002</v>
      </c>
      <c r="AN435" s="28">
        <f t="shared" si="68"/>
        <v>205471.75000000003</v>
      </c>
      <c r="AO435" s="12">
        <f t="shared" ref="AO435:AQ485" si="72">+R435-AJ435</f>
        <v>34823.949999999997</v>
      </c>
      <c r="AP435" s="12">
        <f t="shared" si="72"/>
        <v>-25970.48</v>
      </c>
      <c r="AQ435" s="12">
        <f t="shared" si="72"/>
        <v>4363.7119399999992</v>
      </c>
      <c r="AR435" s="12">
        <f t="shared" si="69"/>
        <v>192254.56806000005</v>
      </c>
      <c r="BB435" s="28" t="e">
        <f>+#REF!-'Прил 2 оконч'!E435</f>
        <v>#REF!</v>
      </c>
    </row>
    <row r="436" spans="1:54" ht="15" customHeight="1" x14ac:dyDescent="0.25">
      <c r="A436" s="5">
        <f t="shared" si="70"/>
        <v>411</v>
      </c>
      <c r="B436" s="23">
        <f t="shared" si="71"/>
        <v>80</v>
      </c>
      <c r="C436" s="14" t="s">
        <v>54</v>
      </c>
      <c r="D436" s="3" t="s">
        <v>176</v>
      </c>
      <c r="E436" s="27">
        <v>460277.53</v>
      </c>
      <c r="F436" s="29">
        <v>0</v>
      </c>
      <c r="G436" s="29">
        <v>0</v>
      </c>
      <c r="H436" s="29">
        <v>0</v>
      </c>
      <c r="I436" s="29">
        <v>0</v>
      </c>
      <c r="J436" s="29">
        <v>412384.22227800003</v>
      </c>
      <c r="K436" s="29"/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34823.949999999997</v>
      </c>
      <c r="S436" s="29">
        <v>4051.35</v>
      </c>
      <c r="T436" s="147">
        <v>9018.0077220000021</v>
      </c>
      <c r="U436" s="28"/>
      <c r="V436" s="2" t="s">
        <v>176</v>
      </c>
      <c r="W436" s="9">
        <v>187698.92</v>
      </c>
      <c r="X436" s="9">
        <v>0</v>
      </c>
      <c r="Y436" s="9">
        <v>0</v>
      </c>
      <c r="Z436" s="9">
        <v>0</v>
      </c>
      <c r="AA436" s="9">
        <v>0</v>
      </c>
      <c r="AB436" s="9">
        <v>154544.94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K436" s="9">
        <v>30000</v>
      </c>
      <c r="AL436" s="9">
        <v>3153.98</v>
      </c>
      <c r="AN436" s="28">
        <f t="shared" si="68"/>
        <v>272578.61</v>
      </c>
      <c r="AO436" s="12">
        <f t="shared" si="72"/>
        <v>34823.949999999997</v>
      </c>
      <c r="AP436" s="12">
        <f t="shared" si="72"/>
        <v>-25948.65</v>
      </c>
      <c r="AQ436" s="12">
        <f t="shared" si="72"/>
        <v>5864.0277220000025</v>
      </c>
      <c r="AR436" s="12">
        <f t="shared" si="69"/>
        <v>257839.282278</v>
      </c>
      <c r="BB436" s="28" t="e">
        <f>+#REF!-'Прил 2 оконч'!E436</f>
        <v>#REF!</v>
      </c>
    </row>
    <row r="437" spans="1:54" ht="15" customHeight="1" x14ac:dyDescent="0.25">
      <c r="A437" s="5">
        <f t="shared" si="70"/>
        <v>412</v>
      </c>
      <c r="B437" s="23">
        <f t="shared" si="71"/>
        <v>81</v>
      </c>
      <c r="C437" s="14" t="s">
        <v>54</v>
      </c>
      <c r="D437" s="3" t="s">
        <v>177</v>
      </c>
      <c r="E437" s="27">
        <v>4320443.67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/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3762907.6961611798</v>
      </c>
      <c r="R437" s="29">
        <v>432044.36700000003</v>
      </c>
      <c r="S437" s="1">
        <v>43204.436699999998</v>
      </c>
      <c r="T437" s="147">
        <v>82287.170138820002</v>
      </c>
      <c r="U437" s="28"/>
      <c r="V437" s="2" t="s">
        <v>177</v>
      </c>
      <c r="W437" s="9">
        <v>4126019.9175000004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3838226.7</v>
      </c>
      <c r="AJ437" s="9">
        <v>179462.0575</v>
      </c>
      <c r="AK437" s="9">
        <v>37892.411500000002</v>
      </c>
      <c r="AL437" s="9">
        <v>78331.16</v>
      </c>
      <c r="AN437" s="28">
        <f t="shared" si="68"/>
        <v>194423.75249999948</v>
      </c>
      <c r="AO437" s="12">
        <f t="shared" si="72"/>
        <v>252582.30950000003</v>
      </c>
      <c r="AP437" s="12">
        <f t="shared" si="72"/>
        <v>5312.0251999999964</v>
      </c>
      <c r="AQ437" s="12">
        <f t="shared" si="72"/>
        <v>3956.0101388199982</v>
      </c>
      <c r="AR437" s="12">
        <f t="shared" si="69"/>
        <v>-67426.592338820541</v>
      </c>
      <c r="BB437" s="28" t="e">
        <f>+#REF!-'Прил 2 оконч'!E437</f>
        <v>#REF!</v>
      </c>
    </row>
    <row r="438" spans="1:54" ht="15" customHeight="1" x14ac:dyDescent="0.25">
      <c r="A438" s="5">
        <f t="shared" si="70"/>
        <v>413</v>
      </c>
      <c r="B438" s="23">
        <f t="shared" si="71"/>
        <v>82</v>
      </c>
      <c r="C438" s="14" t="s">
        <v>54</v>
      </c>
      <c r="D438" s="3" t="s">
        <v>178</v>
      </c>
      <c r="E438" s="27">
        <v>6521557.4500000002</v>
      </c>
      <c r="F438" s="29">
        <v>0</v>
      </c>
      <c r="G438" s="29">
        <v>875995.49980991997</v>
      </c>
      <c r="H438" s="29">
        <v>411337.83054587996</v>
      </c>
      <c r="I438" s="29">
        <v>350714.74954488</v>
      </c>
      <c r="J438" s="29">
        <v>0</v>
      </c>
      <c r="K438" s="29"/>
      <c r="L438" s="29">
        <v>0</v>
      </c>
      <c r="M438" s="29">
        <v>0</v>
      </c>
      <c r="N438" s="29">
        <v>4074971.6952377995</v>
      </c>
      <c r="O438" s="29">
        <v>0</v>
      </c>
      <c r="P438" s="29">
        <v>0</v>
      </c>
      <c r="Q438" s="29">
        <v>0</v>
      </c>
      <c r="R438" s="29">
        <v>618389.92870000005</v>
      </c>
      <c r="S438" s="1">
        <v>65215.574499999995</v>
      </c>
      <c r="T438" s="147">
        <v>124932.17166151998</v>
      </c>
      <c r="U438" s="28"/>
      <c r="V438" s="2" t="s">
        <v>178</v>
      </c>
      <c r="W438" s="9">
        <v>2290932.5</v>
      </c>
      <c r="X438" s="9">
        <v>0</v>
      </c>
      <c r="Y438" s="9">
        <v>362496.29</v>
      </c>
      <c r="Z438" s="9">
        <v>139008.94</v>
      </c>
      <c r="AA438" s="9">
        <v>224371.06</v>
      </c>
      <c r="AB438" s="9">
        <v>0</v>
      </c>
      <c r="AC438" s="9">
        <v>0</v>
      </c>
      <c r="AD438" s="9">
        <v>0</v>
      </c>
      <c r="AE438" s="9">
        <v>0</v>
      </c>
      <c r="AF438" s="9">
        <v>1403932.92</v>
      </c>
      <c r="AG438" s="9">
        <v>0</v>
      </c>
      <c r="AH438" s="9">
        <v>0</v>
      </c>
      <c r="AI438" s="9">
        <v>0</v>
      </c>
      <c r="AJ438" s="9">
        <v>87657.79</v>
      </c>
      <c r="AK438" s="9">
        <v>8000</v>
      </c>
      <c r="AL438" s="9">
        <v>43465.5</v>
      </c>
      <c r="AN438" s="28">
        <f t="shared" si="68"/>
        <v>4230624.95</v>
      </c>
      <c r="AO438" s="12">
        <f t="shared" si="72"/>
        <v>530732.13870000001</v>
      </c>
      <c r="AP438" s="12">
        <f t="shared" si="72"/>
        <v>57215.574499999995</v>
      </c>
      <c r="AQ438" s="12">
        <f t="shared" si="72"/>
        <v>81466.671661519984</v>
      </c>
      <c r="AR438" s="12">
        <f t="shared" si="69"/>
        <v>3561210.5651384802</v>
      </c>
      <c r="BB438" s="28" t="e">
        <f>+#REF!-'Прил 2 оконч'!E438</f>
        <v>#REF!</v>
      </c>
    </row>
    <row r="439" spans="1:54" ht="15" customHeight="1" x14ac:dyDescent="0.25">
      <c r="A439" s="5">
        <f t="shared" si="70"/>
        <v>414</v>
      </c>
      <c r="B439" s="23">
        <f t="shared" si="71"/>
        <v>83</v>
      </c>
      <c r="C439" s="14" t="s">
        <v>179</v>
      </c>
      <c r="D439" s="3" t="s">
        <v>180</v>
      </c>
      <c r="E439" s="27">
        <v>6657088.4800000004</v>
      </c>
      <c r="F439" s="29">
        <v>1461061.32281928</v>
      </c>
      <c r="G439" s="29">
        <v>522377.90726225992</v>
      </c>
      <c r="H439" s="29">
        <v>0</v>
      </c>
      <c r="I439" s="29">
        <v>779983.90982652002</v>
      </c>
      <c r="J439" s="29">
        <v>0</v>
      </c>
      <c r="K439" s="29"/>
      <c r="L439" s="29">
        <v>0</v>
      </c>
      <c r="M439" s="29">
        <v>0</v>
      </c>
      <c r="N439" s="29">
        <v>0</v>
      </c>
      <c r="O439" s="29">
        <v>0</v>
      </c>
      <c r="P439" s="29">
        <v>3039497.1969255605</v>
      </c>
      <c r="Q439" s="29">
        <v>0</v>
      </c>
      <c r="R439" s="29">
        <v>660699.14350000001</v>
      </c>
      <c r="S439" s="1">
        <v>66570.8848</v>
      </c>
      <c r="T439" s="147">
        <v>126898.11486638</v>
      </c>
      <c r="U439" s="28"/>
      <c r="V439" s="2" t="s">
        <v>180</v>
      </c>
      <c r="W439" s="9">
        <v>6333481.7699999996</v>
      </c>
      <c r="X439" s="9">
        <v>1461471.65</v>
      </c>
      <c r="Y439" s="9">
        <v>534267.89</v>
      </c>
      <c r="Z439" s="9">
        <v>0</v>
      </c>
      <c r="AA439" s="9">
        <v>825561.47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3108672.05</v>
      </c>
      <c r="AI439" s="9">
        <v>0</v>
      </c>
      <c r="AJ439" s="9">
        <v>252488.85</v>
      </c>
      <c r="AK439" s="9">
        <v>30000</v>
      </c>
      <c r="AL439" s="9">
        <v>121019.86</v>
      </c>
      <c r="AN439" s="28">
        <f t="shared" si="68"/>
        <v>323606.71000000089</v>
      </c>
      <c r="AO439" s="12">
        <f t="shared" si="72"/>
        <v>408210.29350000003</v>
      </c>
      <c r="AP439" s="12">
        <f t="shared" si="72"/>
        <v>36570.8848</v>
      </c>
      <c r="AQ439" s="12">
        <f t="shared" si="72"/>
        <v>5878.2548663799971</v>
      </c>
      <c r="AR439" s="12">
        <f t="shared" si="69"/>
        <v>-127052.72316637913</v>
      </c>
      <c r="BB439" s="28" t="e">
        <f>+#REF!-'Прил 2 оконч'!E439</f>
        <v>#REF!</v>
      </c>
    </row>
    <row r="440" spans="1:54" ht="15" customHeight="1" x14ac:dyDescent="0.25">
      <c r="A440" s="5">
        <f t="shared" si="70"/>
        <v>415</v>
      </c>
      <c r="B440" s="23">
        <f t="shared" si="71"/>
        <v>84</v>
      </c>
      <c r="C440" s="14" t="s">
        <v>181</v>
      </c>
      <c r="D440" s="3" t="s">
        <v>183</v>
      </c>
      <c r="E440" s="27">
        <v>90834.08</v>
      </c>
      <c r="F440" s="29">
        <v>0</v>
      </c>
      <c r="G440" s="29">
        <v>0</v>
      </c>
      <c r="H440" s="29">
        <v>79112.305312319993</v>
      </c>
      <c r="I440" s="29">
        <v>0</v>
      </c>
      <c r="J440" s="29">
        <v>0</v>
      </c>
      <c r="K440" s="29"/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9083.4080000000013</v>
      </c>
      <c r="S440" s="1">
        <v>908.34080000000006</v>
      </c>
      <c r="T440" s="147">
        <v>1730.0258876800001</v>
      </c>
      <c r="U440" s="28"/>
      <c r="V440" s="2" t="s">
        <v>183</v>
      </c>
      <c r="W440" s="9">
        <v>161527.177</v>
      </c>
      <c r="X440" s="9">
        <v>0</v>
      </c>
      <c r="Y440" s="9">
        <v>0</v>
      </c>
      <c r="Z440" s="9">
        <v>126936.35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2000.287</v>
      </c>
      <c r="AK440" s="9">
        <v>30000</v>
      </c>
      <c r="AL440" s="9">
        <v>2590.54</v>
      </c>
      <c r="AN440" s="28">
        <f t="shared" si="68"/>
        <v>-70693.096999999994</v>
      </c>
      <c r="AO440" s="12">
        <f t="shared" si="72"/>
        <v>7083.121000000001</v>
      </c>
      <c r="AP440" s="12">
        <f t="shared" si="72"/>
        <v>-29091.659199999998</v>
      </c>
      <c r="AQ440" s="12">
        <f t="shared" si="72"/>
        <v>-860.51411231999987</v>
      </c>
      <c r="AR440" s="12">
        <f t="shared" si="69"/>
        <v>-47824.044687679998</v>
      </c>
      <c r="BB440" s="28" t="e">
        <f>+#REF!-'Прил 2 оконч'!E440</f>
        <v>#REF!</v>
      </c>
    </row>
    <row r="441" spans="1:54" ht="15" customHeight="1" x14ac:dyDescent="0.25">
      <c r="A441" s="5">
        <f t="shared" si="70"/>
        <v>416</v>
      </c>
      <c r="B441" s="23">
        <f t="shared" si="71"/>
        <v>85</v>
      </c>
      <c r="C441" s="14" t="s">
        <v>181</v>
      </c>
      <c r="D441" s="3" t="s">
        <v>184</v>
      </c>
      <c r="E441" s="27">
        <v>1526792.8399999999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/>
      <c r="L441" s="29">
        <v>0</v>
      </c>
      <c r="M441" s="29">
        <v>0</v>
      </c>
      <c r="N441" s="29">
        <v>1344707.5259015998</v>
      </c>
      <c r="O441" s="29">
        <v>0</v>
      </c>
      <c r="P441" s="29">
        <v>0</v>
      </c>
      <c r="Q441" s="29">
        <v>0</v>
      </c>
      <c r="R441" s="29">
        <v>137411.35560000001</v>
      </c>
      <c r="S441" s="1">
        <v>15267.928400000001</v>
      </c>
      <c r="T441" s="147">
        <v>29406.030098399999</v>
      </c>
      <c r="U441" s="28"/>
      <c r="V441" s="2" t="s">
        <v>184</v>
      </c>
      <c r="W441" s="9">
        <v>1823935.2109999999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1706946.54</v>
      </c>
      <c r="AG441" s="9">
        <v>0</v>
      </c>
      <c r="AH441" s="9">
        <v>0</v>
      </c>
      <c r="AI441" s="9">
        <v>0</v>
      </c>
      <c r="AJ441" s="9">
        <v>52153.031000000003</v>
      </c>
      <c r="AK441" s="9">
        <v>30000</v>
      </c>
      <c r="AL441" s="9">
        <v>34835.64</v>
      </c>
      <c r="AN441" s="28">
        <f t="shared" si="68"/>
        <v>-297142.37100000004</v>
      </c>
      <c r="AO441" s="12">
        <f t="shared" si="72"/>
        <v>85258.324600000007</v>
      </c>
      <c r="AP441" s="12">
        <f t="shared" si="72"/>
        <v>-14732.071599999999</v>
      </c>
      <c r="AQ441" s="12">
        <f t="shared" si="72"/>
        <v>-5429.6099016000007</v>
      </c>
      <c r="AR441" s="12">
        <f t="shared" si="69"/>
        <v>-362239.01409840002</v>
      </c>
      <c r="BB441" s="28" t="e">
        <f>+#REF!-'Прил 2 оконч'!E441</f>
        <v>#REF!</v>
      </c>
    </row>
    <row r="442" spans="1:54" ht="15" customHeight="1" x14ac:dyDescent="0.25">
      <c r="A442" s="5">
        <f t="shared" si="70"/>
        <v>417</v>
      </c>
      <c r="B442" s="23">
        <f t="shared" si="71"/>
        <v>86</v>
      </c>
      <c r="C442" s="14" t="s">
        <v>186</v>
      </c>
      <c r="D442" s="3" t="s">
        <v>189</v>
      </c>
      <c r="E442" s="27">
        <v>4212502.6399999997</v>
      </c>
      <c r="F442" s="29">
        <v>0</v>
      </c>
      <c r="G442" s="29">
        <v>462230.94755291997</v>
      </c>
      <c r="H442" s="29">
        <v>0</v>
      </c>
      <c r="I442" s="29">
        <v>690167.19409007987</v>
      </c>
      <c r="J442" s="29">
        <v>0</v>
      </c>
      <c r="K442" s="29"/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2492422.28288172</v>
      </c>
      <c r="R442" s="29">
        <v>445852.34840000002</v>
      </c>
      <c r="S442" s="1">
        <v>42125.02640000001</v>
      </c>
      <c r="T442" s="147">
        <v>79704.840675280022</v>
      </c>
      <c r="U442" s="28"/>
      <c r="V442" s="2" t="s">
        <v>189</v>
      </c>
      <c r="W442" s="9">
        <v>3557751.9699999997</v>
      </c>
      <c r="X442" s="9">
        <v>0</v>
      </c>
      <c r="Y442" s="9">
        <v>419079.82</v>
      </c>
      <c r="Z442" s="9">
        <v>0</v>
      </c>
      <c r="AA442" s="9">
        <v>647563.32999999996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9">
        <v>0</v>
      </c>
      <c r="AI442" s="9">
        <v>2259745.19</v>
      </c>
      <c r="AJ442" s="9">
        <v>133478.17000000001</v>
      </c>
      <c r="AK442" s="9">
        <v>30000</v>
      </c>
      <c r="AL442" s="9">
        <v>67885.459999999992</v>
      </c>
      <c r="AN442" s="28">
        <f t="shared" si="68"/>
        <v>654750.66999999993</v>
      </c>
      <c r="AO442" s="12">
        <f t="shared" si="72"/>
        <v>312374.17839999998</v>
      </c>
      <c r="AP442" s="12">
        <f t="shared" si="72"/>
        <v>12125.02640000001</v>
      </c>
      <c r="AQ442" s="12">
        <f t="shared" si="72"/>
        <v>11819.38067528003</v>
      </c>
      <c r="AR442" s="12">
        <f t="shared" si="69"/>
        <v>318432.08452471986</v>
      </c>
      <c r="BB442" s="28" t="e">
        <f>+#REF!-'Прил 2 оконч'!E442</f>
        <v>#REF!</v>
      </c>
    </row>
    <row r="443" spans="1:54" ht="15" customHeight="1" x14ac:dyDescent="0.25">
      <c r="A443" s="5">
        <f t="shared" si="70"/>
        <v>418</v>
      </c>
      <c r="B443" s="23">
        <f t="shared" si="71"/>
        <v>87</v>
      </c>
      <c r="C443" s="14" t="s">
        <v>186</v>
      </c>
      <c r="D443" s="3" t="s">
        <v>190</v>
      </c>
      <c r="E443" s="27">
        <v>2430317.29</v>
      </c>
      <c r="F443" s="29">
        <v>1121113.29008406</v>
      </c>
      <c r="G443" s="29">
        <v>400840.03908353997</v>
      </c>
      <c r="H443" s="29">
        <v>0</v>
      </c>
      <c r="I443" s="29">
        <v>598503.07414211996</v>
      </c>
      <c r="J443" s="29">
        <v>0</v>
      </c>
      <c r="K443" s="29"/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239187.6269</v>
      </c>
      <c r="S443" s="1">
        <v>24303.172900000001</v>
      </c>
      <c r="T443" s="147">
        <v>46370.086890280007</v>
      </c>
      <c r="U443" s="28"/>
      <c r="V443" s="2" t="s">
        <v>190</v>
      </c>
      <c r="W443" s="9">
        <v>2243916.8300000005</v>
      </c>
      <c r="X443" s="9">
        <v>1096738.02</v>
      </c>
      <c r="Y443" s="9">
        <v>400936.77</v>
      </c>
      <c r="Z443" s="9">
        <v>0</v>
      </c>
      <c r="AA443" s="9">
        <v>619528.64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53505.18</v>
      </c>
      <c r="AK443" s="9">
        <v>30000</v>
      </c>
      <c r="AL443" s="9">
        <v>43208.22</v>
      </c>
      <c r="AN443" s="28">
        <f t="shared" si="68"/>
        <v>186400.4599999995</v>
      </c>
      <c r="AO443" s="12">
        <f t="shared" si="72"/>
        <v>185682.44690000001</v>
      </c>
      <c r="AP443" s="12">
        <f t="shared" si="72"/>
        <v>-5696.8270999999986</v>
      </c>
      <c r="AQ443" s="12">
        <f t="shared" si="72"/>
        <v>3161.8668902800055</v>
      </c>
      <c r="AR443" s="12">
        <f t="shared" si="69"/>
        <v>3252.9733097194803</v>
      </c>
      <c r="BB443" s="28" t="e">
        <f>+#REF!-'Прил 2 оконч'!E443</f>
        <v>#REF!</v>
      </c>
    </row>
    <row r="444" spans="1:54" ht="15" customHeight="1" x14ac:dyDescent="0.25">
      <c r="A444" s="5">
        <f t="shared" si="70"/>
        <v>419</v>
      </c>
      <c r="B444" s="23">
        <f t="shared" si="71"/>
        <v>88</v>
      </c>
      <c r="C444" s="14" t="s">
        <v>186</v>
      </c>
      <c r="D444" s="3" t="s">
        <v>191</v>
      </c>
      <c r="E444" s="27">
        <v>2397925.7600000002</v>
      </c>
      <c r="F444" s="29">
        <v>1106170.9673196001</v>
      </c>
      <c r="G444" s="29">
        <v>395497.59853800002</v>
      </c>
      <c r="H444" s="29">
        <v>0</v>
      </c>
      <c r="I444" s="29">
        <v>590526.16635935998</v>
      </c>
      <c r="J444" s="29">
        <v>0</v>
      </c>
      <c r="K444" s="29"/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235999.70880000002</v>
      </c>
      <c r="S444" s="1">
        <v>23979.257600000004</v>
      </c>
      <c r="T444" s="147">
        <v>45752.061383039996</v>
      </c>
      <c r="U444" s="28"/>
      <c r="V444" s="2" t="s">
        <v>191</v>
      </c>
      <c r="W444" s="9">
        <v>2241028.0900000003</v>
      </c>
      <c r="X444" s="9">
        <v>1095633.57</v>
      </c>
      <c r="Y444" s="9">
        <v>400533</v>
      </c>
      <c r="Z444" s="9">
        <v>0</v>
      </c>
      <c r="AA444" s="9">
        <v>618904.76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52792.06</v>
      </c>
      <c r="AK444" s="9">
        <v>30000</v>
      </c>
      <c r="AL444" s="9">
        <v>43164.7</v>
      </c>
      <c r="AN444" s="28">
        <f t="shared" si="68"/>
        <v>156897.66999999993</v>
      </c>
      <c r="AO444" s="12">
        <f t="shared" si="72"/>
        <v>183207.64880000002</v>
      </c>
      <c r="AP444" s="12">
        <f t="shared" si="72"/>
        <v>-6020.7423999999955</v>
      </c>
      <c r="AQ444" s="12">
        <f t="shared" si="72"/>
        <v>2587.3613830399991</v>
      </c>
      <c r="AR444" s="12">
        <f t="shared" si="69"/>
        <v>-22876.597783040103</v>
      </c>
      <c r="BB444" s="28" t="e">
        <f>+#REF!-'Прил 2 оконч'!E444</f>
        <v>#REF!</v>
      </c>
    </row>
    <row r="445" spans="1:54" ht="15" customHeight="1" x14ac:dyDescent="0.25">
      <c r="A445" s="5">
        <f t="shared" si="70"/>
        <v>420</v>
      </c>
      <c r="B445" s="23">
        <f t="shared" si="71"/>
        <v>89</v>
      </c>
      <c r="C445" s="14" t="s">
        <v>186</v>
      </c>
      <c r="D445" s="3" t="s">
        <v>192</v>
      </c>
      <c r="E445" s="27">
        <v>2395544.0300000003</v>
      </c>
      <c r="F445" s="29">
        <v>1105072.2719618401</v>
      </c>
      <c r="G445" s="29">
        <v>395104.77215537993</v>
      </c>
      <c r="H445" s="29">
        <v>0</v>
      </c>
      <c r="I445" s="29">
        <v>589939.62444311997</v>
      </c>
      <c r="J445" s="29">
        <v>0</v>
      </c>
      <c r="K445" s="29"/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235765.3028</v>
      </c>
      <c r="S445" s="1">
        <v>23955.440300000002</v>
      </c>
      <c r="T445" s="147">
        <v>45706.61833966001</v>
      </c>
      <c r="U445" s="28"/>
      <c r="V445" s="2" t="s">
        <v>192</v>
      </c>
      <c r="W445" s="9">
        <v>2824432.7399999998</v>
      </c>
      <c r="X445" s="9">
        <v>1391826.9</v>
      </c>
      <c r="Y445" s="9">
        <v>508813.01</v>
      </c>
      <c r="Z445" s="9">
        <v>0</v>
      </c>
      <c r="AA445" s="9">
        <v>786219.32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52739.63</v>
      </c>
      <c r="AK445" s="9">
        <v>30000</v>
      </c>
      <c r="AL445" s="9">
        <v>54833.880000000005</v>
      </c>
      <c r="AN445" s="28">
        <f t="shared" si="68"/>
        <v>-428888.7099999995</v>
      </c>
      <c r="AO445" s="12">
        <f t="shared" si="72"/>
        <v>183025.6728</v>
      </c>
      <c r="AP445" s="12">
        <f t="shared" si="72"/>
        <v>-6044.559699999998</v>
      </c>
      <c r="AQ445" s="12">
        <f t="shared" si="72"/>
        <v>-9127.2616603399947</v>
      </c>
      <c r="AR445" s="12">
        <f t="shared" si="69"/>
        <v>-596742.56143965956</v>
      </c>
      <c r="BB445" s="28" t="e">
        <f>+#REF!-'Прил 2 оконч'!E445</f>
        <v>#REF!</v>
      </c>
    </row>
    <row r="446" spans="1:54" ht="15" customHeight="1" x14ac:dyDescent="0.25">
      <c r="A446" s="5">
        <f t="shared" si="70"/>
        <v>421</v>
      </c>
      <c r="B446" s="23">
        <f t="shared" si="71"/>
        <v>90</v>
      </c>
      <c r="C446" s="14" t="s">
        <v>186</v>
      </c>
      <c r="D446" s="3" t="s">
        <v>196</v>
      </c>
      <c r="E446" s="27">
        <v>2407452.6799999997</v>
      </c>
      <c r="F446" s="29">
        <v>1110565.7665611599</v>
      </c>
      <c r="G446" s="29">
        <v>397068.90406847995</v>
      </c>
      <c r="H446" s="29">
        <v>0</v>
      </c>
      <c r="I446" s="29">
        <v>592872.31719240011</v>
      </c>
      <c r="J446" s="29">
        <v>0</v>
      </c>
      <c r="K446" s="29"/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236937.33179999999</v>
      </c>
      <c r="S446" s="1">
        <v>24074.526799999996</v>
      </c>
      <c r="T446" s="147">
        <v>45933.833577959995</v>
      </c>
      <c r="U446" s="28"/>
      <c r="V446" s="2" t="s">
        <v>196</v>
      </c>
      <c r="W446" s="9">
        <v>8118668.3299999991</v>
      </c>
      <c r="X446" s="9">
        <v>4079324.89</v>
      </c>
      <c r="Y446" s="9">
        <v>1491287.13</v>
      </c>
      <c r="Z446" s="9">
        <v>0</v>
      </c>
      <c r="AA446" s="9">
        <v>2304341.17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53001.8</v>
      </c>
      <c r="AK446" s="9">
        <v>30000</v>
      </c>
      <c r="AL446" s="9">
        <v>160713.34</v>
      </c>
      <c r="AN446" s="28">
        <f t="shared" si="68"/>
        <v>-5711215.6499999994</v>
      </c>
      <c r="AO446" s="12">
        <f t="shared" si="72"/>
        <v>183935.5318</v>
      </c>
      <c r="AP446" s="12">
        <f t="shared" si="72"/>
        <v>-5925.473200000004</v>
      </c>
      <c r="AQ446" s="12">
        <f t="shared" si="72"/>
        <v>-114779.50642203999</v>
      </c>
      <c r="AR446" s="12">
        <f t="shared" si="69"/>
        <v>-5774446.2021779595</v>
      </c>
      <c r="BB446" s="28" t="e">
        <f>+#REF!-'Прил 2 оконч'!E446</f>
        <v>#REF!</v>
      </c>
    </row>
    <row r="447" spans="1:54" ht="15" customHeight="1" x14ac:dyDescent="0.25">
      <c r="A447" s="5">
        <f t="shared" si="70"/>
        <v>422</v>
      </c>
      <c r="B447" s="23">
        <f t="shared" si="71"/>
        <v>91</v>
      </c>
      <c r="C447" s="14" t="s">
        <v>186</v>
      </c>
      <c r="D447" s="3" t="s">
        <v>197</v>
      </c>
      <c r="E447" s="27">
        <v>11452998.959999999</v>
      </c>
      <c r="F447" s="29">
        <v>5423039.4415251603</v>
      </c>
      <c r="G447" s="29">
        <v>3299842.5749956798</v>
      </c>
      <c r="H447" s="29">
        <v>0</v>
      </c>
      <c r="I447" s="29">
        <v>1325115.9448984799</v>
      </c>
      <c r="J447" s="29">
        <v>0</v>
      </c>
      <c r="K447" s="29"/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1070741.6442</v>
      </c>
      <c r="S447" s="1">
        <v>114529.98960000002</v>
      </c>
      <c r="T447" s="147">
        <v>219729.36478067999</v>
      </c>
      <c r="U447" s="28"/>
      <c r="V447" s="2" t="s">
        <v>197</v>
      </c>
      <c r="W447" s="9">
        <v>5209494.4399999995</v>
      </c>
      <c r="X447" s="9">
        <v>2709601.74</v>
      </c>
      <c r="Y447" s="9">
        <v>1376167.76</v>
      </c>
      <c r="Z447" s="9">
        <v>0</v>
      </c>
      <c r="AA447" s="9">
        <v>854371.35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138534.39000000001</v>
      </c>
      <c r="AK447" s="9">
        <v>30000</v>
      </c>
      <c r="AL447" s="9">
        <v>100819.2</v>
      </c>
      <c r="AN447" s="28">
        <f t="shared" si="68"/>
        <v>6243504.5199999996</v>
      </c>
      <c r="AO447" s="12">
        <f t="shared" si="72"/>
        <v>932207.25419999997</v>
      </c>
      <c r="AP447" s="12">
        <f t="shared" si="72"/>
        <v>84529.989600000015</v>
      </c>
      <c r="AQ447" s="12">
        <f t="shared" si="72"/>
        <v>118910.16478067999</v>
      </c>
      <c r="AR447" s="12">
        <f t="shared" si="69"/>
        <v>5107857.1114193192</v>
      </c>
      <c r="BB447" s="28" t="e">
        <f>+#REF!-'Прил 2 оконч'!E447</f>
        <v>#REF!</v>
      </c>
    </row>
    <row r="448" spans="1:54" ht="15" customHeight="1" x14ac:dyDescent="0.25">
      <c r="A448" s="5">
        <f t="shared" si="70"/>
        <v>423</v>
      </c>
      <c r="B448" s="23">
        <f t="shared" si="71"/>
        <v>92</v>
      </c>
      <c r="C448" s="14" t="s">
        <v>186</v>
      </c>
      <c r="D448" s="3" t="s">
        <v>198</v>
      </c>
      <c r="E448" s="27">
        <v>2638990.33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/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2298439.1838748204</v>
      </c>
      <c r="R448" s="29">
        <v>263899.033</v>
      </c>
      <c r="S448" s="1">
        <v>26389.903300000002</v>
      </c>
      <c r="T448" s="147">
        <v>50262.209825180013</v>
      </c>
      <c r="U448" s="28"/>
      <c r="V448" s="2" t="s">
        <v>198</v>
      </c>
      <c r="W448" s="9">
        <v>2326452.1274999999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2151214.7400000002</v>
      </c>
      <c r="AJ448" s="9">
        <v>101335.0475</v>
      </c>
      <c r="AK448" s="9">
        <v>20267.0095</v>
      </c>
      <c r="AL448" s="9">
        <v>43902.34</v>
      </c>
      <c r="AN448" s="28">
        <f t="shared" si="68"/>
        <v>312538.20250000013</v>
      </c>
      <c r="AO448" s="12">
        <f t="shared" si="72"/>
        <v>162563.98550000001</v>
      </c>
      <c r="AP448" s="12">
        <f t="shared" si="72"/>
        <v>6122.8938000000016</v>
      </c>
      <c r="AQ448" s="12">
        <f t="shared" si="72"/>
        <v>6359.8698251800161</v>
      </c>
      <c r="AR448" s="12">
        <f t="shared" si="69"/>
        <v>137491.45337482012</v>
      </c>
      <c r="BB448" s="28" t="e">
        <f>+#REF!-'Прил 2 оконч'!E448</f>
        <v>#REF!</v>
      </c>
    </row>
    <row r="449" spans="1:55" ht="15" customHeight="1" x14ac:dyDescent="0.25">
      <c r="A449" s="5">
        <f t="shared" si="70"/>
        <v>424</v>
      </c>
      <c r="B449" s="23">
        <f t="shared" si="71"/>
        <v>93</v>
      </c>
      <c r="C449" s="14" t="s">
        <v>186</v>
      </c>
      <c r="D449" s="3" t="s">
        <v>199</v>
      </c>
      <c r="E449" s="27">
        <v>1149801.75</v>
      </c>
      <c r="F449" s="29">
        <v>0</v>
      </c>
      <c r="G449" s="29">
        <v>393454.90657409996</v>
      </c>
      <c r="H449" s="29">
        <v>0</v>
      </c>
      <c r="I449" s="29">
        <v>587476.17195959995</v>
      </c>
      <c r="J449" s="29">
        <v>0</v>
      </c>
      <c r="K449" s="29"/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135921.67800000001</v>
      </c>
      <c r="S449" s="1">
        <v>11498.0175</v>
      </c>
      <c r="T449" s="147">
        <v>21450.9759663</v>
      </c>
      <c r="U449" s="28"/>
      <c r="V449" s="2" t="s">
        <v>199</v>
      </c>
      <c r="W449" s="9">
        <v>1080025.8899999997</v>
      </c>
      <c r="X449" s="9">
        <v>0</v>
      </c>
      <c r="Y449" s="9">
        <v>396568.16</v>
      </c>
      <c r="Z449" s="9">
        <v>0</v>
      </c>
      <c r="AA449" s="9">
        <v>612778.25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20080.580000000002</v>
      </c>
      <c r="AK449" s="9">
        <v>30000</v>
      </c>
      <c r="AL449" s="9">
        <v>20598.900000000001</v>
      </c>
      <c r="AN449" s="28">
        <f t="shared" si="68"/>
        <v>69775.860000000335</v>
      </c>
      <c r="AO449" s="12">
        <f t="shared" si="72"/>
        <v>115841.09800000001</v>
      </c>
      <c r="AP449" s="12">
        <f t="shared" si="72"/>
        <v>-18501.982499999998</v>
      </c>
      <c r="AQ449" s="12">
        <f t="shared" si="72"/>
        <v>852.07596629999898</v>
      </c>
      <c r="AR449" s="12">
        <f t="shared" si="69"/>
        <v>-28415.331466299678</v>
      </c>
      <c r="BB449" s="28" t="e">
        <f>+#REF!-'Прил 2 оконч'!E449</f>
        <v>#REF!</v>
      </c>
    </row>
    <row r="450" spans="1:55" ht="15" customHeight="1" x14ac:dyDescent="0.25">
      <c r="A450" s="5">
        <f t="shared" si="70"/>
        <v>425</v>
      </c>
      <c r="B450" s="23">
        <f t="shared" si="71"/>
        <v>94</v>
      </c>
      <c r="C450" s="14" t="s">
        <v>186</v>
      </c>
      <c r="D450" s="3" t="s">
        <v>200</v>
      </c>
      <c r="E450" s="27">
        <v>1160363.02</v>
      </c>
      <c r="F450" s="29">
        <v>0</v>
      </c>
      <c r="G450" s="29">
        <v>397068.90406847995</v>
      </c>
      <c r="H450" s="29">
        <v>0</v>
      </c>
      <c r="I450" s="29">
        <v>592872.31719240011</v>
      </c>
      <c r="J450" s="29">
        <v>0</v>
      </c>
      <c r="K450" s="29"/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137170.15900000001</v>
      </c>
      <c r="S450" s="1">
        <v>11603.6302</v>
      </c>
      <c r="T450" s="147">
        <v>21648.009539120001</v>
      </c>
      <c r="U450" s="28"/>
      <c r="V450" s="2" t="s">
        <v>200</v>
      </c>
      <c r="W450" s="9">
        <v>1080210.3299999998</v>
      </c>
      <c r="X450" s="9">
        <v>0</v>
      </c>
      <c r="Y450" s="9">
        <v>396568.16</v>
      </c>
      <c r="Z450" s="9">
        <v>0</v>
      </c>
      <c r="AA450" s="9">
        <v>612778.25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0</v>
      </c>
      <c r="AJ450" s="9">
        <v>20265.02</v>
      </c>
      <c r="AK450" s="9">
        <v>30000</v>
      </c>
      <c r="AL450" s="9">
        <v>20598.900000000001</v>
      </c>
      <c r="AN450" s="28">
        <f t="shared" si="68"/>
        <v>80152.690000000177</v>
      </c>
      <c r="AO450" s="12">
        <f t="shared" si="72"/>
        <v>116905.13900000001</v>
      </c>
      <c r="AP450" s="12">
        <f t="shared" si="72"/>
        <v>-18396.3698</v>
      </c>
      <c r="AQ450" s="12">
        <f t="shared" si="72"/>
        <v>1049.1095391199997</v>
      </c>
      <c r="AR450" s="12">
        <f t="shared" si="69"/>
        <v>-19405.188739119832</v>
      </c>
      <c r="BB450" s="28" t="e">
        <f>+#REF!-'Прил 2 оконч'!E450</f>
        <v>#REF!</v>
      </c>
    </row>
    <row r="451" spans="1:55" ht="15" customHeight="1" x14ac:dyDescent="0.25">
      <c r="A451" s="5">
        <f t="shared" si="70"/>
        <v>426</v>
      </c>
      <c r="B451" s="23">
        <f t="shared" si="71"/>
        <v>95</v>
      </c>
      <c r="C451" s="14" t="s">
        <v>186</v>
      </c>
      <c r="D451" s="3" t="s">
        <v>201</v>
      </c>
      <c r="E451" s="27">
        <v>1160363.02</v>
      </c>
      <c r="F451" s="29">
        <v>0</v>
      </c>
      <c r="G451" s="29">
        <v>397068.90406847995</v>
      </c>
      <c r="H451" s="29">
        <v>0</v>
      </c>
      <c r="I451" s="29">
        <v>592872.31719240011</v>
      </c>
      <c r="J451" s="29">
        <v>0</v>
      </c>
      <c r="K451" s="29"/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137170.15900000001</v>
      </c>
      <c r="S451" s="1">
        <v>11603.6302</v>
      </c>
      <c r="T451" s="147">
        <v>21648.009539120001</v>
      </c>
      <c r="U451" s="28"/>
      <c r="V451" s="2" t="s">
        <v>201</v>
      </c>
      <c r="W451" s="9">
        <v>1087131.2300000002</v>
      </c>
      <c r="X451" s="9">
        <v>0</v>
      </c>
      <c r="Y451" s="9">
        <v>399232.95</v>
      </c>
      <c r="Z451" s="9">
        <v>0</v>
      </c>
      <c r="AA451" s="9">
        <v>616895.92000000004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20265.02</v>
      </c>
      <c r="AK451" s="9">
        <v>30000</v>
      </c>
      <c r="AL451" s="9">
        <v>20737.34</v>
      </c>
      <c r="AN451" s="28">
        <f t="shared" si="68"/>
        <v>73231.789999999804</v>
      </c>
      <c r="AO451" s="12">
        <f t="shared" si="72"/>
        <v>116905.13900000001</v>
      </c>
      <c r="AP451" s="12">
        <f t="shared" si="72"/>
        <v>-18396.3698</v>
      </c>
      <c r="AQ451" s="12">
        <f t="shared" si="72"/>
        <v>910.66953912000099</v>
      </c>
      <c r="AR451" s="12">
        <f t="shared" si="69"/>
        <v>-26187.648739120206</v>
      </c>
      <c r="BB451" s="28" t="e">
        <f>+#REF!-'Прил 2 оконч'!E451</f>
        <v>#REF!</v>
      </c>
    </row>
    <row r="452" spans="1:55" ht="15" customHeight="1" x14ac:dyDescent="0.25">
      <c r="A452" s="5">
        <f t="shared" si="70"/>
        <v>427</v>
      </c>
      <c r="B452" s="23">
        <f t="shared" si="71"/>
        <v>96</v>
      </c>
      <c r="C452" s="14" t="s">
        <v>186</v>
      </c>
      <c r="D452" s="3" t="s">
        <v>202</v>
      </c>
      <c r="E452" s="27">
        <v>1167939.5899999999</v>
      </c>
      <c r="F452" s="29">
        <v>0</v>
      </c>
      <c r="G452" s="29">
        <v>399661.55993567995</v>
      </c>
      <c r="H452" s="29">
        <v>0</v>
      </c>
      <c r="I452" s="29">
        <v>596743.46522531996</v>
      </c>
      <c r="J452" s="29">
        <v>0</v>
      </c>
      <c r="K452" s="29"/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138065.80910000001</v>
      </c>
      <c r="S452" s="1">
        <v>11679.395900000001</v>
      </c>
      <c r="T452" s="147">
        <v>21789.359839000004</v>
      </c>
      <c r="U452" s="28"/>
      <c r="V452" s="2" t="s">
        <v>202</v>
      </c>
      <c r="W452" s="9">
        <v>1093764.99</v>
      </c>
      <c r="X452" s="9">
        <v>0</v>
      </c>
      <c r="Y452" s="9">
        <v>401736.26</v>
      </c>
      <c r="Z452" s="9">
        <v>0</v>
      </c>
      <c r="AA452" s="9">
        <v>620764.03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20397.34</v>
      </c>
      <c r="AK452" s="9">
        <v>30000</v>
      </c>
      <c r="AL452" s="9">
        <v>20867.36</v>
      </c>
      <c r="AN452" s="28">
        <f t="shared" si="68"/>
        <v>74174.59999999986</v>
      </c>
      <c r="AO452" s="12">
        <f t="shared" si="72"/>
        <v>117668.46910000002</v>
      </c>
      <c r="AP452" s="12">
        <f t="shared" si="72"/>
        <v>-18320.604099999997</v>
      </c>
      <c r="AQ452" s="12">
        <f t="shared" si="72"/>
        <v>921.9998390000037</v>
      </c>
      <c r="AR452" s="12">
        <f t="shared" si="69"/>
        <v>-26095.264839000163</v>
      </c>
      <c r="BB452" s="28" t="e">
        <f>+#REF!-'Прил 2 оконч'!E452</f>
        <v>#REF!</v>
      </c>
    </row>
    <row r="453" spans="1:55" ht="15" customHeight="1" x14ac:dyDescent="0.25">
      <c r="A453" s="5">
        <f t="shared" si="70"/>
        <v>428</v>
      </c>
      <c r="B453" s="23">
        <f t="shared" si="71"/>
        <v>97</v>
      </c>
      <c r="C453" s="14" t="s">
        <v>186</v>
      </c>
      <c r="D453" s="3" t="s">
        <v>203</v>
      </c>
      <c r="E453" s="27">
        <v>1175056.9799999997</v>
      </c>
      <c r="F453" s="29">
        <v>0</v>
      </c>
      <c r="G453" s="29">
        <v>402097.08699173998</v>
      </c>
      <c r="H453" s="29">
        <v>0</v>
      </c>
      <c r="I453" s="29">
        <v>600380.00154132</v>
      </c>
      <c r="J453" s="29">
        <v>0</v>
      </c>
      <c r="K453" s="29"/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138907.17810000002</v>
      </c>
      <c r="S453" s="1">
        <v>11750.569799999999</v>
      </c>
      <c r="T453" s="147">
        <v>21922.143566939998</v>
      </c>
      <c r="U453" s="28"/>
      <c r="V453" s="2" t="s">
        <v>203</v>
      </c>
      <c r="W453" s="9">
        <v>1079084.32</v>
      </c>
      <c r="X453" s="9">
        <v>0</v>
      </c>
      <c r="Y453" s="9">
        <v>396083.65</v>
      </c>
      <c r="Z453" s="9">
        <v>0</v>
      </c>
      <c r="AA453" s="9">
        <v>612029.59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20397.34</v>
      </c>
      <c r="AK453" s="9">
        <v>30000</v>
      </c>
      <c r="AL453" s="9">
        <v>20573.739999999998</v>
      </c>
      <c r="AN453" s="28">
        <f t="shared" si="68"/>
        <v>95972.659999999683</v>
      </c>
      <c r="AO453" s="12">
        <f t="shared" si="72"/>
        <v>118509.83810000002</v>
      </c>
      <c r="AP453" s="12">
        <f t="shared" si="72"/>
        <v>-18249.430200000003</v>
      </c>
      <c r="AQ453" s="12">
        <f t="shared" si="72"/>
        <v>1348.40356694</v>
      </c>
      <c r="AR453" s="12">
        <f t="shared" si="69"/>
        <v>-5636.1514669403368</v>
      </c>
      <c r="BB453" s="28" t="e">
        <f>+#REF!-'Прил 2 оконч'!E453</f>
        <v>#REF!</v>
      </c>
    </row>
    <row r="454" spans="1:55" ht="15" customHeight="1" x14ac:dyDescent="0.25">
      <c r="A454" s="5">
        <f t="shared" si="70"/>
        <v>429</v>
      </c>
      <c r="B454" s="23">
        <f t="shared" si="71"/>
        <v>98</v>
      </c>
      <c r="C454" s="14" t="s">
        <v>186</v>
      </c>
      <c r="D454" s="3" t="s">
        <v>204</v>
      </c>
      <c r="E454" s="27">
        <v>1158985.47</v>
      </c>
      <c r="F454" s="29">
        <v>0</v>
      </c>
      <c r="G454" s="29">
        <v>396597.51763506001</v>
      </c>
      <c r="H454" s="29">
        <v>0</v>
      </c>
      <c r="I454" s="29">
        <v>592168.47362567997</v>
      </c>
      <c r="J454" s="29">
        <v>0</v>
      </c>
      <c r="K454" s="29"/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137007.3144</v>
      </c>
      <c r="S454" s="1">
        <v>11589.8547</v>
      </c>
      <c r="T454" s="147">
        <v>21622.309639260002</v>
      </c>
      <c r="U454" s="28"/>
      <c r="V454" s="2" t="s">
        <v>204</v>
      </c>
      <c r="W454" s="9">
        <v>1036773.41</v>
      </c>
      <c r="X454" s="9">
        <v>0</v>
      </c>
      <c r="Y454" s="9">
        <v>379852.54</v>
      </c>
      <c r="Z454" s="9">
        <v>0</v>
      </c>
      <c r="AA454" s="9">
        <v>586949.24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20240.97</v>
      </c>
      <c r="AK454" s="9">
        <v>30000</v>
      </c>
      <c r="AL454" s="9">
        <v>19730.66</v>
      </c>
      <c r="AN454" s="28">
        <f t="shared" si="68"/>
        <v>122212.05999999994</v>
      </c>
      <c r="AO454" s="12">
        <f t="shared" si="72"/>
        <v>116766.3444</v>
      </c>
      <c r="AP454" s="12">
        <f t="shared" si="72"/>
        <v>-18410.1453</v>
      </c>
      <c r="AQ454" s="12">
        <f t="shared" si="72"/>
        <v>1891.649639260002</v>
      </c>
      <c r="AR454" s="12">
        <f t="shared" si="69"/>
        <v>21964.211260739936</v>
      </c>
      <c r="BB454" s="28" t="e">
        <f>+#REF!-'Прил 2 оконч'!E454</f>
        <v>#REF!</v>
      </c>
    </row>
    <row r="455" spans="1:55" ht="15" customHeight="1" x14ac:dyDescent="0.25">
      <c r="A455" s="5">
        <f t="shared" si="70"/>
        <v>430</v>
      </c>
      <c r="B455" s="23">
        <f t="shared" si="71"/>
        <v>99</v>
      </c>
      <c r="C455" s="14" t="s">
        <v>205</v>
      </c>
      <c r="D455" s="3" t="s">
        <v>206</v>
      </c>
      <c r="E455" s="27">
        <v>8668243.9399999995</v>
      </c>
      <c r="F455" s="29">
        <v>1454071.7178241799</v>
      </c>
      <c r="G455" s="29">
        <v>520039.87479695992</v>
      </c>
      <c r="H455" s="29">
        <v>199584.74417238001</v>
      </c>
      <c r="I455" s="29">
        <v>784478.07454632001</v>
      </c>
      <c r="J455" s="29">
        <v>0</v>
      </c>
      <c r="K455" s="29"/>
      <c r="L455" s="29">
        <v>0</v>
      </c>
      <c r="M455" s="29">
        <v>0</v>
      </c>
      <c r="N455" s="29">
        <v>1777491.2542968001</v>
      </c>
      <c r="O455" s="29">
        <v>0</v>
      </c>
      <c r="P455" s="29">
        <v>0</v>
      </c>
      <c r="Q455" s="29">
        <v>2838318.0756512401</v>
      </c>
      <c r="R455" s="29">
        <v>841950.07480000006</v>
      </c>
      <c r="S455" s="1">
        <v>86682.439400000003</v>
      </c>
      <c r="T455" s="147">
        <v>165627.68451212003</v>
      </c>
      <c r="U455" s="28"/>
      <c r="V455" s="2" t="s">
        <v>206</v>
      </c>
      <c r="W455" s="9">
        <v>8172614.6399999997</v>
      </c>
      <c r="X455" s="9">
        <v>1442937.49</v>
      </c>
      <c r="Y455" s="9">
        <v>527491.31999999995</v>
      </c>
      <c r="Z455" s="9">
        <v>203431.45</v>
      </c>
      <c r="AA455" s="9">
        <v>815091.41</v>
      </c>
      <c r="AB455" s="9">
        <v>0</v>
      </c>
      <c r="AC455" s="9">
        <v>0</v>
      </c>
      <c r="AD455" s="9">
        <v>0</v>
      </c>
      <c r="AE455" s="9">
        <v>0</v>
      </c>
      <c r="AF455" s="9">
        <v>1778528.01</v>
      </c>
      <c r="AG455" s="9">
        <v>0</v>
      </c>
      <c r="AH455" s="9">
        <v>0</v>
      </c>
      <c r="AI455" s="9">
        <v>2844342.07</v>
      </c>
      <c r="AJ455" s="9">
        <v>375449.59</v>
      </c>
      <c r="AK455" s="9">
        <v>30000</v>
      </c>
      <c r="AL455" s="9">
        <v>155343.29999999999</v>
      </c>
      <c r="AN455" s="28">
        <f t="shared" si="68"/>
        <v>495629.29999999981</v>
      </c>
      <c r="AO455" s="12">
        <f t="shared" si="72"/>
        <v>466500.48480000003</v>
      </c>
      <c r="AP455" s="12">
        <f t="shared" si="72"/>
        <v>56682.439400000003</v>
      </c>
      <c r="AQ455" s="12">
        <f t="shared" si="72"/>
        <v>10284.384512120043</v>
      </c>
      <c r="AR455" s="12">
        <f t="shared" si="69"/>
        <v>-37838.008712120267</v>
      </c>
      <c r="BB455" s="28" t="e">
        <f>+#REF!-'Прил 2 оконч'!E455</f>
        <v>#REF!</v>
      </c>
    </row>
    <row r="456" spans="1:55" ht="15" customHeight="1" x14ac:dyDescent="0.25">
      <c r="A456" s="5">
        <f t="shared" si="70"/>
        <v>431</v>
      </c>
      <c r="B456" s="23">
        <f t="shared" si="71"/>
        <v>100</v>
      </c>
      <c r="C456" s="14" t="s">
        <v>205</v>
      </c>
      <c r="D456" s="3" t="s">
        <v>207</v>
      </c>
      <c r="E456" s="27">
        <v>8963325.4799999986</v>
      </c>
      <c r="F456" s="29">
        <v>1503570.7595344798</v>
      </c>
      <c r="G456" s="29">
        <v>537742.90322003991</v>
      </c>
      <c r="H456" s="29">
        <v>206378.94310236</v>
      </c>
      <c r="I456" s="29">
        <v>811183.01811707998</v>
      </c>
      <c r="J456" s="29">
        <v>0</v>
      </c>
      <c r="K456" s="29"/>
      <c r="L456" s="29">
        <v>0</v>
      </c>
      <c r="M456" s="29">
        <v>0</v>
      </c>
      <c r="N456" s="29">
        <v>1838000.0299247999</v>
      </c>
      <c r="O456" s="29">
        <v>0</v>
      </c>
      <c r="P456" s="29">
        <v>0</v>
      </c>
      <c r="Q456" s="29">
        <v>2934939.1779350997</v>
      </c>
      <c r="R456" s="29">
        <v>870611.46509999991</v>
      </c>
      <c r="S456" s="1">
        <v>89633.25480000001</v>
      </c>
      <c r="T456" s="147">
        <v>171265.92826614005</v>
      </c>
      <c r="U456" s="28"/>
      <c r="V456" s="2" t="s">
        <v>207</v>
      </c>
      <c r="W456" s="9">
        <v>8450824.3300000001</v>
      </c>
      <c r="X456" s="9">
        <v>1492247.23</v>
      </c>
      <c r="Y456" s="9">
        <v>545517.37</v>
      </c>
      <c r="Z456" s="9">
        <v>210383.33</v>
      </c>
      <c r="AA456" s="9">
        <v>842945.65</v>
      </c>
      <c r="AB456" s="9">
        <v>0</v>
      </c>
      <c r="AC456" s="9">
        <v>0</v>
      </c>
      <c r="AD456" s="9">
        <v>0</v>
      </c>
      <c r="AE456" s="9">
        <v>0</v>
      </c>
      <c r="AF456" s="9">
        <v>1839305.94</v>
      </c>
      <c r="AG456" s="9">
        <v>0</v>
      </c>
      <c r="AH456" s="9">
        <v>0</v>
      </c>
      <c r="AI456" s="9">
        <v>2941542.21</v>
      </c>
      <c r="AJ456" s="9">
        <v>388230.72</v>
      </c>
      <c r="AK456" s="9">
        <v>30000</v>
      </c>
      <c r="AL456" s="9">
        <v>160651.88</v>
      </c>
      <c r="AN456" s="28">
        <f t="shared" si="68"/>
        <v>512501.14999999851</v>
      </c>
      <c r="AO456" s="12">
        <f t="shared" si="72"/>
        <v>482380.74509999994</v>
      </c>
      <c r="AP456" s="12">
        <f t="shared" si="72"/>
        <v>59633.25480000001</v>
      </c>
      <c r="AQ456" s="12">
        <f t="shared" si="72"/>
        <v>10614.048266140046</v>
      </c>
      <c r="AR456" s="12">
        <f t="shared" si="69"/>
        <v>-40126.898166141487</v>
      </c>
      <c r="BB456" s="28" t="e">
        <f>+#REF!-'Прил 2 оконч'!E456</f>
        <v>#REF!</v>
      </c>
    </row>
    <row r="457" spans="1:55" ht="15" customHeight="1" x14ac:dyDescent="0.25">
      <c r="A457" s="5">
        <f t="shared" si="70"/>
        <v>432</v>
      </c>
      <c r="B457" s="23">
        <f t="shared" si="71"/>
        <v>101</v>
      </c>
      <c r="C457" s="14" t="s">
        <v>205</v>
      </c>
      <c r="D457" s="3" t="s">
        <v>208</v>
      </c>
      <c r="E457" s="27">
        <v>6786696.7000000011</v>
      </c>
      <c r="F457" s="29">
        <v>1138447.8595580999</v>
      </c>
      <c r="G457" s="29">
        <v>407158.92357756</v>
      </c>
      <c r="H457" s="29">
        <v>156262.45577711999</v>
      </c>
      <c r="I457" s="29">
        <v>614197.61081196007</v>
      </c>
      <c r="J457" s="29">
        <v>0</v>
      </c>
      <c r="K457" s="29"/>
      <c r="L457" s="29">
        <v>0</v>
      </c>
      <c r="M457" s="29">
        <v>0</v>
      </c>
      <c r="N457" s="29">
        <v>1391665.2711192002</v>
      </c>
      <c r="O457" s="29">
        <v>0</v>
      </c>
      <c r="P457" s="29">
        <v>0</v>
      </c>
      <c r="Q457" s="29">
        <v>2222226.79829136</v>
      </c>
      <c r="R457" s="29">
        <v>659194.62250000006</v>
      </c>
      <c r="S457" s="1">
        <v>67866.967000000004</v>
      </c>
      <c r="T457" s="147">
        <v>129676.19136470002</v>
      </c>
      <c r="U457" s="28"/>
      <c r="V457" s="2" t="s">
        <v>208</v>
      </c>
      <c r="W457" s="9">
        <v>6398649.7499999991</v>
      </c>
      <c r="X457" s="9">
        <v>1128520.71</v>
      </c>
      <c r="Y457" s="9">
        <v>412550.71</v>
      </c>
      <c r="Z457" s="9">
        <v>159103.62</v>
      </c>
      <c r="AA457" s="9">
        <v>637482.61</v>
      </c>
      <c r="AB457" s="9">
        <v>0</v>
      </c>
      <c r="AC457" s="9">
        <v>0</v>
      </c>
      <c r="AD457" s="9">
        <v>0</v>
      </c>
      <c r="AE457" s="9">
        <v>0</v>
      </c>
      <c r="AF457" s="9">
        <v>1390985.92</v>
      </c>
      <c r="AG457" s="9">
        <v>0</v>
      </c>
      <c r="AH457" s="9">
        <v>0</v>
      </c>
      <c r="AI457" s="9">
        <v>2224558.5499999998</v>
      </c>
      <c r="AJ457" s="9">
        <v>293953.71000000002</v>
      </c>
      <c r="AK457" s="9">
        <v>30000</v>
      </c>
      <c r="AL457" s="9">
        <v>121493.92000000001</v>
      </c>
      <c r="AN457" s="28">
        <f t="shared" si="68"/>
        <v>388046.95000000205</v>
      </c>
      <c r="AO457" s="12">
        <f t="shared" si="72"/>
        <v>365240.91250000003</v>
      </c>
      <c r="AP457" s="12">
        <f t="shared" si="72"/>
        <v>37866.967000000004</v>
      </c>
      <c r="AQ457" s="12">
        <f t="shared" si="72"/>
        <v>8182.2713647000055</v>
      </c>
      <c r="AR457" s="12">
        <f t="shared" si="69"/>
        <v>-23243.200864697996</v>
      </c>
      <c r="BB457" s="28" t="e">
        <f>+#REF!-'Прил 2 оконч'!E457</f>
        <v>#REF!</v>
      </c>
    </row>
    <row r="458" spans="1:55" ht="15" customHeight="1" x14ac:dyDescent="0.25">
      <c r="A458" s="5">
        <f t="shared" si="70"/>
        <v>433</v>
      </c>
      <c r="B458" s="23">
        <f t="shared" si="71"/>
        <v>102</v>
      </c>
      <c r="C458" s="14" t="s">
        <v>210</v>
      </c>
      <c r="D458" s="3" t="s">
        <v>211</v>
      </c>
      <c r="E458" s="27">
        <v>11849791.770000001</v>
      </c>
      <c r="F458" s="29">
        <v>1882755.7240401004</v>
      </c>
      <c r="G458" s="29">
        <v>673144.97426189994</v>
      </c>
      <c r="H458" s="29">
        <v>259601.34819654006</v>
      </c>
      <c r="I458" s="29">
        <v>0</v>
      </c>
      <c r="J458" s="29">
        <v>0</v>
      </c>
      <c r="K458" s="29"/>
      <c r="L458" s="29">
        <v>0</v>
      </c>
      <c r="M458" s="29">
        <v>0</v>
      </c>
      <c r="N458" s="29">
        <v>0</v>
      </c>
      <c r="O458" s="29">
        <v>0</v>
      </c>
      <c r="P458" s="29">
        <v>3916755.3971351404</v>
      </c>
      <c r="Q458" s="29">
        <v>3629745.3442971003</v>
      </c>
      <c r="R458" s="29">
        <v>1142695.05</v>
      </c>
      <c r="S458" s="1">
        <v>118497.91769999999</v>
      </c>
      <c r="T458" s="147">
        <v>226596.01436921998</v>
      </c>
      <c r="U458" s="28"/>
      <c r="V458" s="2" t="s">
        <v>211</v>
      </c>
      <c r="W458" s="9">
        <v>11262733.040000001</v>
      </c>
      <c r="X458" s="9">
        <v>1887373.1</v>
      </c>
      <c r="Y458" s="9">
        <v>689962.59</v>
      </c>
      <c r="Z458" s="9">
        <v>266087.63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4014602.01</v>
      </c>
      <c r="AI458" s="9">
        <v>3720422.14</v>
      </c>
      <c r="AJ458" s="9">
        <v>438398.89</v>
      </c>
      <c r="AK458" s="9">
        <v>30000</v>
      </c>
      <c r="AL458" s="9">
        <v>215886.68</v>
      </c>
      <c r="AN458" s="28">
        <f t="shared" si="68"/>
        <v>587058.73000000045</v>
      </c>
      <c r="AO458" s="12">
        <f t="shared" si="72"/>
        <v>704296.16</v>
      </c>
      <c r="AP458" s="12">
        <f t="shared" si="72"/>
        <v>88497.917699999991</v>
      </c>
      <c r="AQ458" s="12">
        <f t="shared" si="72"/>
        <v>10709.334369219985</v>
      </c>
      <c r="AR458" s="12">
        <f t="shared" si="69"/>
        <v>-216444.68206921956</v>
      </c>
      <c r="BB458" s="28" t="e">
        <f>+#REF!-'Прил 2 оконч'!E458</f>
        <v>#REF!</v>
      </c>
    </row>
    <row r="459" spans="1:55" ht="15" customHeight="1" x14ac:dyDescent="0.25">
      <c r="A459" s="5">
        <f t="shared" si="70"/>
        <v>434</v>
      </c>
      <c r="B459" s="23">
        <f t="shared" si="71"/>
        <v>103</v>
      </c>
      <c r="C459" s="14" t="s">
        <v>212</v>
      </c>
      <c r="D459" s="3" t="s">
        <v>213</v>
      </c>
      <c r="E459" s="27">
        <v>5871064.8399999999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/>
      <c r="L459" s="29">
        <v>0</v>
      </c>
      <c r="M459" s="29">
        <v>0</v>
      </c>
      <c r="N459" s="29">
        <v>0</v>
      </c>
      <c r="O459" s="29">
        <v>0</v>
      </c>
      <c r="P459" s="29">
        <v>5113427.4066573596</v>
      </c>
      <c r="Q459" s="29">
        <v>0</v>
      </c>
      <c r="R459" s="29">
        <v>587106.48400000005</v>
      </c>
      <c r="S459" s="1">
        <v>58710.648399999998</v>
      </c>
      <c r="T459" s="147">
        <v>111820.30094263999</v>
      </c>
      <c r="U459" s="28"/>
      <c r="V459" s="2" t="s">
        <v>213</v>
      </c>
      <c r="W459" s="9">
        <v>3989758.9699999997</v>
      </c>
      <c r="X459" s="9">
        <v>0</v>
      </c>
      <c r="Y459" s="9">
        <v>0</v>
      </c>
      <c r="Z459" s="9">
        <v>669735.17000000004</v>
      </c>
      <c r="AA459" s="9">
        <v>1025334.85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1737031.88</v>
      </c>
      <c r="AI459" s="9">
        <v>0</v>
      </c>
      <c r="AJ459" s="9">
        <v>457614.19</v>
      </c>
      <c r="AK459" s="9">
        <v>30000</v>
      </c>
      <c r="AL459" s="9">
        <v>70042.880000000005</v>
      </c>
      <c r="AN459" s="28">
        <f t="shared" si="68"/>
        <v>1881305.87</v>
      </c>
      <c r="AO459" s="12">
        <f t="shared" si="72"/>
        <v>129492.29400000005</v>
      </c>
      <c r="AP459" s="12">
        <f t="shared" si="72"/>
        <v>28710.648399999998</v>
      </c>
      <c r="AQ459" s="12">
        <f t="shared" si="72"/>
        <v>41777.42094263999</v>
      </c>
      <c r="AR459" s="12">
        <f t="shared" si="69"/>
        <v>1681325.5066573601</v>
      </c>
      <c r="BB459" s="28" t="e">
        <f>+#REF!-'Прил 2 оконч'!E459</f>
        <v>#REF!</v>
      </c>
      <c r="BC459" s="9" t="s">
        <v>1455</v>
      </c>
    </row>
    <row r="460" spans="1:55" ht="15" customHeight="1" x14ac:dyDescent="0.25">
      <c r="A460" s="5">
        <f t="shared" si="70"/>
        <v>435</v>
      </c>
      <c r="B460" s="23">
        <f t="shared" si="71"/>
        <v>104</v>
      </c>
      <c r="C460" s="14" t="s">
        <v>212</v>
      </c>
      <c r="D460" s="3" t="s">
        <v>214</v>
      </c>
      <c r="E460" s="27">
        <v>11447871.48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/>
      <c r="L460" s="29">
        <v>0</v>
      </c>
      <c r="M460" s="29">
        <v>0</v>
      </c>
      <c r="N460" s="29">
        <v>0</v>
      </c>
      <c r="O460" s="29">
        <v>0</v>
      </c>
      <c r="P460" s="29">
        <v>9970569.4569919202</v>
      </c>
      <c r="Q460" s="29">
        <v>0</v>
      </c>
      <c r="R460" s="29">
        <v>1144787.148</v>
      </c>
      <c r="S460" s="1">
        <v>114478.7148</v>
      </c>
      <c r="T460" s="147">
        <v>218036.16020807999</v>
      </c>
      <c r="U460" s="28"/>
      <c r="V460" s="2" t="s">
        <v>1358</v>
      </c>
      <c r="W460" s="9">
        <v>4298957.3199999994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3386617.26</v>
      </c>
      <c r="AI460" s="9">
        <v>0</v>
      </c>
      <c r="AJ460" s="9">
        <v>813225.41999999993</v>
      </c>
      <c r="AK460" s="9">
        <v>30000</v>
      </c>
      <c r="AL460" s="9">
        <v>69114.64</v>
      </c>
      <c r="AN460" s="28">
        <f t="shared" si="68"/>
        <v>7148914.1600000011</v>
      </c>
      <c r="AO460" s="12">
        <f t="shared" si="72"/>
        <v>331561.72800000012</v>
      </c>
      <c r="AP460" s="12">
        <f t="shared" si="72"/>
        <v>84478.714800000002</v>
      </c>
      <c r="AQ460" s="12">
        <f t="shared" si="72"/>
        <v>148921.52020808001</v>
      </c>
      <c r="AR460" s="12">
        <f t="shared" si="69"/>
        <v>6583952.1969919205</v>
      </c>
      <c r="BB460" s="28" t="e">
        <f>+#REF!-'Прил 2 оконч'!E460</f>
        <v>#REF!</v>
      </c>
    </row>
    <row r="461" spans="1:55" ht="15" customHeight="1" x14ac:dyDescent="0.25">
      <c r="A461" s="5">
        <f t="shared" si="70"/>
        <v>436</v>
      </c>
      <c r="B461" s="23">
        <f t="shared" si="71"/>
        <v>105</v>
      </c>
      <c r="C461" s="14" t="s">
        <v>212</v>
      </c>
      <c r="D461" s="3" t="s">
        <v>215</v>
      </c>
      <c r="E461" s="27">
        <v>2683450.9999999995</v>
      </c>
      <c r="F461" s="29">
        <v>716162.16688379995</v>
      </c>
      <c r="G461" s="29">
        <v>256053.32546765998</v>
      </c>
      <c r="H461" s="29">
        <v>0</v>
      </c>
      <c r="I461" s="29">
        <v>0</v>
      </c>
      <c r="J461" s="29">
        <v>0</v>
      </c>
      <c r="K461" s="29"/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1380686.71774614</v>
      </c>
      <c r="R461" s="29">
        <v>252261.07400000002</v>
      </c>
      <c r="S461" s="1">
        <v>26834.510000000002</v>
      </c>
      <c r="T461" s="147">
        <v>51453.205902400005</v>
      </c>
      <c r="U461" s="28"/>
      <c r="V461" s="2" t="s">
        <v>215</v>
      </c>
      <c r="W461" s="9">
        <v>5713535.1800000006</v>
      </c>
      <c r="X461" s="9">
        <v>715942.68</v>
      </c>
      <c r="Y461" s="9">
        <v>261726.44</v>
      </c>
      <c r="Z461" s="9">
        <v>100936.94</v>
      </c>
      <c r="AA461" s="9">
        <v>404425.98</v>
      </c>
      <c r="AB461" s="9">
        <v>0</v>
      </c>
      <c r="AC461" s="9">
        <v>0</v>
      </c>
      <c r="AD461" s="9">
        <v>0</v>
      </c>
      <c r="AE461" s="9">
        <v>0</v>
      </c>
      <c r="AF461" s="9">
        <v>882454.85</v>
      </c>
      <c r="AG461" s="9">
        <v>0</v>
      </c>
      <c r="AH461" s="9">
        <v>1522871.01</v>
      </c>
      <c r="AI461" s="9">
        <v>1411280.43</v>
      </c>
      <c r="AJ461" s="9">
        <v>275740.95</v>
      </c>
      <c r="AK461" s="9">
        <v>30000</v>
      </c>
      <c r="AL461" s="9">
        <v>108155.9</v>
      </c>
      <c r="AN461" s="28">
        <f t="shared" si="68"/>
        <v>-3030084.1800000011</v>
      </c>
      <c r="AO461" s="12">
        <f t="shared" si="72"/>
        <v>-23479.875999999989</v>
      </c>
      <c r="AP461" s="12">
        <f t="shared" si="72"/>
        <v>-3165.489999999998</v>
      </c>
      <c r="AQ461" s="12">
        <f t="shared" si="72"/>
        <v>-56702.69409759999</v>
      </c>
      <c r="AR461" s="12">
        <f t="shared" si="69"/>
        <v>-2946736.1199024008</v>
      </c>
      <c r="BB461" s="28" t="e">
        <f>+#REF!-'Прил 2 оконч'!E461</f>
        <v>#REF!</v>
      </c>
    </row>
    <row r="462" spans="1:55" ht="15" customHeight="1" x14ac:dyDescent="0.25">
      <c r="A462" s="5">
        <f t="shared" si="70"/>
        <v>437</v>
      </c>
      <c r="B462" s="23">
        <f t="shared" si="71"/>
        <v>106</v>
      </c>
      <c r="C462" s="14" t="s">
        <v>212</v>
      </c>
      <c r="D462" s="3" t="s">
        <v>216</v>
      </c>
      <c r="E462" s="27">
        <v>62612228.700000003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/>
      <c r="L462" s="29">
        <v>0</v>
      </c>
      <c r="M462" s="29">
        <v>0</v>
      </c>
      <c r="N462" s="29">
        <v>31598366.448285002</v>
      </c>
      <c r="O462" s="29">
        <v>0</v>
      </c>
      <c r="P462" s="29">
        <v>0</v>
      </c>
      <c r="Q462" s="29">
        <v>23285097.547431301</v>
      </c>
      <c r="R462" s="29">
        <v>5902452.2175000003</v>
      </c>
      <c r="S462" s="1">
        <v>626122.28700000001</v>
      </c>
      <c r="T462" s="147">
        <v>1200190.1997837001</v>
      </c>
      <c r="U462" s="28"/>
      <c r="V462" s="2" t="s">
        <v>1359</v>
      </c>
      <c r="W462" s="9">
        <v>44561631.600000009</v>
      </c>
      <c r="X462" s="9">
        <v>5596689.8899999997</v>
      </c>
      <c r="Y462" s="9">
        <v>2845039.85</v>
      </c>
      <c r="Z462" s="9">
        <v>1094828.07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11029001.880000001</v>
      </c>
      <c r="AG462" s="9">
        <v>0</v>
      </c>
      <c r="AH462" s="9">
        <v>13444212.17</v>
      </c>
      <c r="AI462" s="9">
        <v>7972120.8399999999</v>
      </c>
      <c r="AJ462" s="9">
        <v>1692965.56</v>
      </c>
      <c r="AK462" s="9">
        <v>30000</v>
      </c>
      <c r="AL462" s="9">
        <v>856773.34</v>
      </c>
      <c r="AN462" s="28">
        <f t="shared" si="68"/>
        <v>18050597.099999994</v>
      </c>
      <c r="AO462" s="12">
        <f t="shared" si="72"/>
        <v>4209486.6575000007</v>
      </c>
      <c r="AP462" s="12">
        <f t="shared" si="72"/>
        <v>596122.28700000001</v>
      </c>
      <c r="AQ462" s="12">
        <f t="shared" si="72"/>
        <v>343416.85978370009</v>
      </c>
      <c r="AR462" s="12">
        <f t="shared" si="69"/>
        <v>12901571.295716293</v>
      </c>
      <c r="BB462" s="28" t="e">
        <f>+#REF!-'Прил 2 оконч'!E462</f>
        <v>#REF!</v>
      </c>
    </row>
    <row r="463" spans="1:55" ht="15" customHeight="1" x14ac:dyDescent="0.25">
      <c r="A463" s="5">
        <f t="shared" si="70"/>
        <v>438</v>
      </c>
      <c r="B463" s="23">
        <f t="shared" si="71"/>
        <v>107</v>
      </c>
      <c r="C463" s="14" t="s">
        <v>218</v>
      </c>
      <c r="D463" s="3" t="s">
        <v>219</v>
      </c>
      <c r="E463" s="27">
        <v>621492.30000000005</v>
      </c>
      <c r="F463" s="29">
        <v>0</v>
      </c>
      <c r="G463" s="29">
        <v>541291.20465420012</v>
      </c>
      <c r="H463" s="29">
        <v>0</v>
      </c>
      <c r="I463" s="29">
        <v>0</v>
      </c>
      <c r="J463" s="29">
        <v>0</v>
      </c>
      <c r="K463" s="29"/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62149.23000000001</v>
      </c>
      <c r="S463" s="1">
        <v>6214.9230000000007</v>
      </c>
      <c r="T463" s="147">
        <v>11836.942345800004</v>
      </c>
      <c r="U463" s="28"/>
      <c r="V463" s="2" t="s">
        <v>219</v>
      </c>
      <c r="W463" s="9">
        <v>11844318.039999999</v>
      </c>
      <c r="X463" s="9">
        <v>1506291.18</v>
      </c>
      <c r="Y463" s="9">
        <v>550653.07999999996</v>
      </c>
      <c r="Z463" s="9">
        <v>212361.25</v>
      </c>
      <c r="AA463" s="9">
        <v>850877.28</v>
      </c>
      <c r="AB463" s="9">
        <v>0</v>
      </c>
      <c r="AC463" s="9">
        <v>0</v>
      </c>
      <c r="AD463" s="9">
        <v>0</v>
      </c>
      <c r="AE463" s="9">
        <v>0</v>
      </c>
      <c r="AF463" s="9">
        <v>1856615.14</v>
      </c>
      <c r="AG463" s="9">
        <v>0</v>
      </c>
      <c r="AH463" s="9">
        <v>3204003.44</v>
      </c>
      <c r="AI463" s="9">
        <v>2969224.81</v>
      </c>
      <c r="AJ463" s="9">
        <v>563716.29</v>
      </c>
      <c r="AK463" s="9">
        <v>30000</v>
      </c>
      <c r="AL463" s="9">
        <v>100575.57</v>
      </c>
      <c r="AN463" s="28">
        <f t="shared" si="68"/>
        <v>-11222825.739999998</v>
      </c>
      <c r="AO463" s="12">
        <f t="shared" si="72"/>
        <v>-501567.06000000006</v>
      </c>
      <c r="AP463" s="12">
        <f t="shared" si="72"/>
        <v>-23785.076999999997</v>
      </c>
      <c r="AQ463" s="12">
        <f t="shared" si="72"/>
        <v>-88738.627654199998</v>
      </c>
      <c r="AR463" s="12">
        <f t="shared" si="69"/>
        <v>-10608734.975345798</v>
      </c>
      <c r="BB463" s="28" t="e">
        <f>+#REF!-'Прил 2 оконч'!E463</f>
        <v>#REF!</v>
      </c>
    </row>
    <row r="464" spans="1:55" ht="15" customHeight="1" x14ac:dyDescent="0.25">
      <c r="A464" s="5">
        <f t="shared" si="70"/>
        <v>439</v>
      </c>
      <c r="B464" s="23">
        <f t="shared" si="71"/>
        <v>108</v>
      </c>
      <c r="C464" s="14" t="s">
        <v>218</v>
      </c>
      <c r="D464" s="3" t="s">
        <v>220</v>
      </c>
      <c r="E464" s="27">
        <v>404308.03</v>
      </c>
      <c r="F464" s="29">
        <v>0</v>
      </c>
      <c r="G464" s="29">
        <v>352133.69596062007</v>
      </c>
      <c r="H464" s="29">
        <v>0</v>
      </c>
      <c r="I464" s="29">
        <v>0</v>
      </c>
      <c r="J464" s="29">
        <v>0</v>
      </c>
      <c r="K464" s="29"/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40430.803000000007</v>
      </c>
      <c r="S464" s="1">
        <v>4043.0803000000005</v>
      </c>
      <c r="T464" s="147">
        <v>7700.4507393800013</v>
      </c>
      <c r="U464" s="28"/>
      <c r="V464" s="2" t="s">
        <v>220</v>
      </c>
      <c r="W464" s="9">
        <v>7708480.1299999999</v>
      </c>
      <c r="X464" s="9">
        <v>978520.61</v>
      </c>
      <c r="Y464" s="9">
        <v>357716.61</v>
      </c>
      <c r="Z464" s="9">
        <v>137954.64000000001</v>
      </c>
      <c r="AA464" s="9">
        <v>552748.99</v>
      </c>
      <c r="AB464" s="9">
        <v>0</v>
      </c>
      <c r="AC464" s="9">
        <v>0</v>
      </c>
      <c r="AD464" s="9">
        <v>0</v>
      </c>
      <c r="AE464" s="9">
        <v>0</v>
      </c>
      <c r="AF464" s="9">
        <v>1206098.9099999999</v>
      </c>
      <c r="AG464" s="9">
        <v>0</v>
      </c>
      <c r="AH464" s="9">
        <v>2081392.62</v>
      </c>
      <c r="AI464" s="9">
        <v>1928875.14</v>
      </c>
      <c r="AJ464" s="9">
        <v>366722.2</v>
      </c>
      <c r="AK464" s="9">
        <v>30000</v>
      </c>
      <c r="AL464" s="9">
        <v>68450.41</v>
      </c>
      <c r="AN464" s="28">
        <f t="shared" si="68"/>
        <v>-7304172.0999999996</v>
      </c>
      <c r="AO464" s="12">
        <f t="shared" si="72"/>
        <v>-326291.397</v>
      </c>
      <c r="AP464" s="12">
        <f t="shared" si="72"/>
        <v>-25956.919699999999</v>
      </c>
      <c r="AQ464" s="12">
        <f t="shared" si="72"/>
        <v>-60749.959260620002</v>
      </c>
      <c r="AR464" s="12">
        <f t="shared" si="69"/>
        <v>-6891173.8240393791</v>
      </c>
      <c r="BB464" s="28" t="e">
        <f>+#REF!-'Прил 2 оконч'!E464</f>
        <v>#REF!</v>
      </c>
    </row>
    <row r="465" spans="1:54" ht="15" customHeight="1" x14ac:dyDescent="0.25">
      <c r="A465" s="5">
        <f t="shared" si="70"/>
        <v>440</v>
      </c>
      <c r="B465" s="23">
        <f t="shared" si="71"/>
        <v>109</v>
      </c>
      <c r="C465" s="14" t="s">
        <v>221</v>
      </c>
      <c r="D465" s="3" t="s">
        <v>223</v>
      </c>
      <c r="E465" s="27">
        <v>1554070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/>
      <c r="L465" s="29">
        <v>0</v>
      </c>
      <c r="M465" s="29">
        <v>0</v>
      </c>
      <c r="N465" s="29">
        <v>1368731.6118000001</v>
      </c>
      <c r="O465" s="29">
        <v>0</v>
      </c>
      <c r="P465" s="29">
        <v>0</v>
      </c>
      <c r="Q465" s="29">
        <v>0</v>
      </c>
      <c r="R465" s="29">
        <v>139866.29999999999</v>
      </c>
      <c r="S465" s="1">
        <v>15540.7</v>
      </c>
      <c r="T465" s="147">
        <v>29931.388200000001</v>
      </c>
      <c r="U465" s="28"/>
      <c r="V465" s="2" t="s">
        <v>223</v>
      </c>
      <c r="W465" s="9">
        <v>1478607.18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1361791.52</v>
      </c>
      <c r="AG465" s="9">
        <v>0</v>
      </c>
      <c r="AH465" s="9">
        <v>0</v>
      </c>
      <c r="AI465" s="9">
        <v>0</v>
      </c>
      <c r="AJ465" s="9">
        <v>59024</v>
      </c>
      <c r="AK465" s="9">
        <v>30000</v>
      </c>
      <c r="AL465" s="9">
        <v>27791.66</v>
      </c>
      <c r="AN465" s="28">
        <f t="shared" si="68"/>
        <v>75462.820000000065</v>
      </c>
      <c r="AO465" s="12">
        <f t="shared" si="72"/>
        <v>80842.299999999988</v>
      </c>
      <c r="AP465" s="12">
        <f t="shared" si="72"/>
        <v>-14459.3</v>
      </c>
      <c r="AQ465" s="12">
        <f t="shared" si="72"/>
        <v>2139.7282000000014</v>
      </c>
      <c r="AR465" s="12">
        <f t="shared" si="69"/>
        <v>6940.0918000000747</v>
      </c>
      <c r="BB465" s="28" t="e">
        <f>+#REF!-'Прил 2 оконч'!E465</f>
        <v>#REF!</v>
      </c>
    </row>
    <row r="466" spans="1:54" ht="15" customHeight="1" x14ac:dyDescent="0.25">
      <c r="A466" s="5">
        <f t="shared" si="70"/>
        <v>441</v>
      </c>
      <c r="B466" s="23">
        <f t="shared" si="71"/>
        <v>110</v>
      </c>
      <c r="C466" s="14" t="s">
        <v>224</v>
      </c>
      <c r="D466" s="3" t="s">
        <v>225</v>
      </c>
      <c r="E466" s="27">
        <v>177068.97</v>
      </c>
      <c r="F466" s="29">
        <v>0</v>
      </c>
      <c r="G466" s="29">
        <v>0</v>
      </c>
      <c r="H466" s="29">
        <v>154218.92769738002</v>
      </c>
      <c r="I466" s="29">
        <v>0</v>
      </c>
      <c r="J466" s="29">
        <v>0</v>
      </c>
      <c r="K466" s="29"/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17706.897000000001</v>
      </c>
      <c r="S466" s="1">
        <v>1770.6897000000001</v>
      </c>
      <c r="T466" s="147">
        <v>3372.4556026200007</v>
      </c>
      <c r="U466" s="28"/>
      <c r="V466" s="2" t="s">
        <v>225</v>
      </c>
      <c r="W466" s="9">
        <v>169897.88</v>
      </c>
      <c r="X466" s="9">
        <v>0</v>
      </c>
      <c r="Y466" s="9">
        <v>0</v>
      </c>
      <c r="Z466" s="9">
        <v>129108.95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8154.05</v>
      </c>
      <c r="AK466" s="9">
        <v>30000</v>
      </c>
      <c r="AL466" s="9">
        <v>2634.88</v>
      </c>
      <c r="AN466" s="28">
        <f t="shared" ref="AN466:AN523" si="73">+E466-W466</f>
        <v>7171.0899999999965</v>
      </c>
      <c r="AO466" s="12">
        <f t="shared" si="72"/>
        <v>9552.8470000000016</v>
      </c>
      <c r="AP466" s="12">
        <f t="shared" si="72"/>
        <v>-28229.310300000001</v>
      </c>
      <c r="AQ466" s="12">
        <f t="shared" si="72"/>
        <v>737.57560262000061</v>
      </c>
      <c r="AR466" s="12">
        <f t="shared" ref="AR466:AR523" si="74">+AN466-AO466-AP466-AQ466</f>
        <v>25109.977697379996</v>
      </c>
      <c r="BB466" s="28" t="e">
        <f>+#REF!-'Прил 2 оконч'!E466</f>
        <v>#REF!</v>
      </c>
    </row>
    <row r="467" spans="1:54" ht="15" customHeight="1" x14ac:dyDescent="0.25">
      <c r="A467" s="5">
        <f t="shared" si="70"/>
        <v>442</v>
      </c>
      <c r="B467" s="23">
        <f t="shared" si="71"/>
        <v>111</v>
      </c>
      <c r="C467" s="14" t="s">
        <v>226</v>
      </c>
      <c r="D467" s="3" t="s">
        <v>227</v>
      </c>
      <c r="E467" s="27">
        <v>9684484.5734125413</v>
      </c>
      <c r="F467" s="29">
        <v>1435353.4374060002</v>
      </c>
      <c r="G467" s="29">
        <v>0</v>
      </c>
      <c r="H467" s="29">
        <v>188257.06918200001</v>
      </c>
      <c r="I467" s="29">
        <v>0</v>
      </c>
      <c r="J467" s="29">
        <v>0</v>
      </c>
      <c r="K467" s="29"/>
      <c r="L467" s="29">
        <v>0</v>
      </c>
      <c r="M467" s="29">
        <v>0</v>
      </c>
      <c r="N467" s="29">
        <v>1746855.9679620001</v>
      </c>
      <c r="O467" s="29">
        <v>0</v>
      </c>
      <c r="P467" s="29">
        <v>3058218.0159299993</v>
      </c>
      <c r="Q467" s="29">
        <v>2830056.9268439999</v>
      </c>
      <c r="R467" s="29">
        <v>178783.82348716733</v>
      </c>
      <c r="S467" s="1">
        <v>44489.41</v>
      </c>
      <c r="T467" s="147">
        <v>202469.92260137462</v>
      </c>
      <c r="U467" s="28"/>
      <c r="V467" s="2" t="s">
        <v>227</v>
      </c>
      <c r="W467" s="9">
        <v>9297759.870000001</v>
      </c>
      <c r="X467" s="9">
        <v>1335021.31</v>
      </c>
      <c r="Y467" s="9">
        <v>0</v>
      </c>
      <c r="Z467" s="9">
        <v>188218.01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1645513.2</v>
      </c>
      <c r="AG467" s="9">
        <v>0</v>
      </c>
      <c r="AH467" s="9">
        <v>2839700.77</v>
      </c>
      <c r="AI467" s="9">
        <v>2631618.02</v>
      </c>
      <c r="AJ467" s="9">
        <v>451360.56</v>
      </c>
      <c r="AK467" s="9">
        <v>30000</v>
      </c>
      <c r="AL467" s="9">
        <v>176328</v>
      </c>
      <c r="AN467" s="28">
        <f t="shared" si="73"/>
        <v>386724.70341254026</v>
      </c>
      <c r="AO467" s="12">
        <f t="shared" si="72"/>
        <v>-272576.73651283269</v>
      </c>
      <c r="AP467" s="12">
        <f t="shared" si="72"/>
        <v>14489.410000000003</v>
      </c>
      <c r="AQ467" s="12">
        <f t="shared" si="72"/>
        <v>26141.922601374623</v>
      </c>
      <c r="AR467" s="12">
        <f t="shared" si="74"/>
        <v>618670.10732399835</v>
      </c>
      <c r="BB467" s="28" t="e">
        <f>+#REF!-'Прил 2 оконч'!E467</f>
        <v>#REF!</v>
      </c>
    </row>
    <row r="468" spans="1:54" ht="15" customHeight="1" x14ac:dyDescent="0.25">
      <c r="A468" s="5">
        <f t="shared" si="70"/>
        <v>443</v>
      </c>
      <c r="B468" s="23">
        <f t="shared" si="71"/>
        <v>112</v>
      </c>
      <c r="C468" s="14" t="s">
        <v>56</v>
      </c>
      <c r="D468" s="3" t="s">
        <v>57</v>
      </c>
      <c r="E468" s="27">
        <v>5946586.4900000012</v>
      </c>
      <c r="F468" s="29">
        <v>3264532.1011430402</v>
      </c>
      <c r="G468" s="29">
        <v>1986419.1469353002</v>
      </c>
      <c r="H468" s="29">
        <v>0</v>
      </c>
      <c r="I468" s="29">
        <v>0</v>
      </c>
      <c r="J468" s="29">
        <v>0</v>
      </c>
      <c r="K468" s="29"/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521341.70819999999</v>
      </c>
      <c r="S468" s="1">
        <v>59465.8649</v>
      </c>
      <c r="T468" s="147">
        <v>114827.66882166</v>
      </c>
      <c r="U468" s="28"/>
      <c r="V468" s="2" t="s">
        <v>57</v>
      </c>
      <c r="W468" s="9">
        <v>3403145.87</v>
      </c>
      <c r="X468" s="9">
        <v>1626252.62</v>
      </c>
      <c r="Y468" s="9">
        <v>825949.64</v>
      </c>
      <c r="Z468" s="9">
        <v>317847.55</v>
      </c>
      <c r="AA468" s="9">
        <v>512773.71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23325.97</v>
      </c>
      <c r="AK468" s="9">
        <v>30000</v>
      </c>
      <c r="AL468" s="9">
        <v>66996.38</v>
      </c>
      <c r="AN468" s="28">
        <f t="shared" si="73"/>
        <v>2543440.620000001</v>
      </c>
      <c r="AO468" s="12">
        <f t="shared" si="72"/>
        <v>498015.73820000002</v>
      </c>
      <c r="AP468" s="12">
        <f t="shared" si="72"/>
        <v>29465.8649</v>
      </c>
      <c r="AQ468" s="12">
        <f t="shared" si="72"/>
        <v>47831.288821659997</v>
      </c>
      <c r="AR468" s="12">
        <f t="shared" si="74"/>
        <v>1968127.7280783411</v>
      </c>
      <c r="BB468" s="28" t="e">
        <f>+#REF!-'Прил 2 оконч'!E468</f>
        <v>#REF!</v>
      </c>
    </row>
    <row r="469" spans="1:54" ht="15" customHeight="1" x14ac:dyDescent="0.25">
      <c r="A469" s="5">
        <f t="shared" si="70"/>
        <v>444</v>
      </c>
      <c r="B469" s="23">
        <f t="shared" si="71"/>
        <v>113</v>
      </c>
      <c r="C469" s="14" t="s">
        <v>56</v>
      </c>
      <c r="D469" s="3" t="s">
        <v>230</v>
      </c>
      <c r="E469" s="27">
        <v>5863260.0800000001</v>
      </c>
      <c r="F469" s="29">
        <v>3218787.9177854396</v>
      </c>
      <c r="G469" s="29">
        <v>1958584.4935305603</v>
      </c>
      <c r="H469" s="29">
        <v>0</v>
      </c>
      <c r="I469" s="29">
        <v>0</v>
      </c>
      <c r="J469" s="29">
        <v>0</v>
      </c>
      <c r="K469" s="29"/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514036.4192</v>
      </c>
      <c r="S469" s="1">
        <v>58632.6008</v>
      </c>
      <c r="T469" s="147">
        <v>113218.648684</v>
      </c>
      <c r="U469" s="28"/>
      <c r="V469" s="2" t="s">
        <v>230</v>
      </c>
      <c r="W469" s="9">
        <v>3022952.8779999996</v>
      </c>
      <c r="X469" s="9">
        <v>1601699.41</v>
      </c>
      <c r="Y469" s="9">
        <v>813479.44</v>
      </c>
      <c r="Z469" s="9">
        <v>0</v>
      </c>
      <c r="AA469" s="9">
        <v>505031.82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13146.067999999999</v>
      </c>
      <c r="AK469" s="9">
        <v>30000</v>
      </c>
      <c r="AL469" s="9">
        <v>59596.14</v>
      </c>
      <c r="AN469" s="28">
        <f t="shared" si="73"/>
        <v>2840307.2020000005</v>
      </c>
      <c r="AO469" s="12">
        <f t="shared" si="72"/>
        <v>500890.35120000003</v>
      </c>
      <c r="AP469" s="12">
        <f t="shared" si="72"/>
        <v>28632.6008</v>
      </c>
      <c r="AQ469" s="12">
        <f t="shared" si="72"/>
        <v>53622.508684</v>
      </c>
      <c r="AR469" s="12">
        <f t="shared" si="74"/>
        <v>2257161.7413160005</v>
      </c>
      <c r="BB469" s="28" t="e">
        <f>+#REF!-'Прил 2 оконч'!E469</f>
        <v>#REF!</v>
      </c>
    </row>
    <row r="470" spans="1:54" ht="15" customHeight="1" x14ac:dyDescent="0.25">
      <c r="A470" s="5">
        <f t="shared" si="70"/>
        <v>445</v>
      </c>
      <c r="B470" s="23">
        <f t="shared" si="71"/>
        <v>114</v>
      </c>
      <c r="C470" s="14" t="s">
        <v>56</v>
      </c>
      <c r="D470" s="3" t="s">
        <v>58</v>
      </c>
      <c r="E470" s="27">
        <v>7079219.7999999998</v>
      </c>
      <c r="F470" s="29">
        <v>3593692.2573879599</v>
      </c>
      <c r="G470" s="29">
        <v>1296470.75263692</v>
      </c>
      <c r="H470" s="29">
        <v>1354494.0390794401</v>
      </c>
      <c r="I470" s="29">
        <v>0</v>
      </c>
      <c r="J470" s="29">
        <v>0</v>
      </c>
      <c r="K470" s="29"/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627212.55079999997</v>
      </c>
      <c r="S470" s="1">
        <v>70792.198000000004</v>
      </c>
      <c r="T470" s="147">
        <v>136558.00209567999</v>
      </c>
      <c r="U470" s="28"/>
      <c r="V470" s="2" t="s">
        <v>58</v>
      </c>
      <c r="W470" s="9">
        <v>3669439.15</v>
      </c>
      <c r="X470" s="9">
        <v>2001610.85</v>
      </c>
      <c r="Y470" s="9">
        <v>1092248.71</v>
      </c>
      <c r="Z470" s="9">
        <v>460257.61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12788.96</v>
      </c>
      <c r="AK470" s="9">
        <v>30000</v>
      </c>
      <c r="AL470" s="9">
        <v>72533.02</v>
      </c>
      <c r="AN470" s="28">
        <f t="shared" si="73"/>
        <v>3409780.65</v>
      </c>
      <c r="AO470" s="12">
        <f t="shared" si="72"/>
        <v>614423.59080000001</v>
      </c>
      <c r="AP470" s="12">
        <f t="shared" si="72"/>
        <v>40792.198000000004</v>
      </c>
      <c r="AQ470" s="12">
        <f t="shared" si="72"/>
        <v>64024.982095679981</v>
      </c>
      <c r="AR470" s="12">
        <f t="shared" si="74"/>
        <v>2690539.87910432</v>
      </c>
      <c r="BB470" s="28" t="e">
        <f>+#REF!-'Прил 2 оконч'!E470</f>
        <v>#REF!</v>
      </c>
    </row>
    <row r="471" spans="1:54" ht="15" customHeight="1" x14ac:dyDescent="0.25">
      <c r="A471" s="5">
        <f t="shared" si="70"/>
        <v>446</v>
      </c>
      <c r="B471" s="23">
        <f t="shared" si="71"/>
        <v>115</v>
      </c>
      <c r="C471" s="14" t="s">
        <v>231</v>
      </c>
      <c r="D471" s="3" t="s">
        <v>232</v>
      </c>
      <c r="E471" s="27">
        <v>9485766.4699999988</v>
      </c>
      <c r="F471" s="29">
        <v>1163330.9281448403</v>
      </c>
      <c r="G471" s="29">
        <v>415927.72328772</v>
      </c>
      <c r="H471" s="29">
        <v>0</v>
      </c>
      <c r="I471" s="29">
        <v>621039.18034284003</v>
      </c>
      <c r="J471" s="29">
        <v>0</v>
      </c>
      <c r="K471" s="29"/>
      <c r="L471" s="29">
        <v>0</v>
      </c>
      <c r="M471" s="29">
        <v>0</v>
      </c>
      <c r="N471" s="29">
        <v>1418135.5154861999</v>
      </c>
      <c r="O471" s="29">
        <v>0</v>
      </c>
      <c r="P471" s="29">
        <v>2420116.9795231796</v>
      </c>
      <c r="Q471" s="29">
        <v>2242776.5398634397</v>
      </c>
      <c r="R471" s="29">
        <v>928486.09259999997</v>
      </c>
      <c r="S471" s="1">
        <v>94857.664699999994</v>
      </c>
      <c r="T471" s="147">
        <v>181095.84605178001</v>
      </c>
      <c r="U471" s="28"/>
      <c r="V471" s="2" t="s">
        <v>232</v>
      </c>
      <c r="W471" s="9">
        <v>9261116.9500000011</v>
      </c>
      <c r="X471" s="9">
        <v>1183433.78</v>
      </c>
      <c r="Y471" s="9">
        <v>432875.52000000002</v>
      </c>
      <c r="Z471" s="9">
        <v>0</v>
      </c>
      <c r="AA471" s="9">
        <v>680535.41</v>
      </c>
      <c r="AB471" s="9">
        <v>0</v>
      </c>
      <c r="AC471" s="9">
        <v>0</v>
      </c>
      <c r="AD471" s="9">
        <v>0</v>
      </c>
      <c r="AE471" s="9">
        <v>0</v>
      </c>
      <c r="AF471" s="9">
        <v>1465918.46</v>
      </c>
      <c r="AG471" s="9">
        <v>0</v>
      </c>
      <c r="AH471" s="9">
        <v>2531392.91</v>
      </c>
      <c r="AI471" s="9">
        <v>2432692.0299999998</v>
      </c>
      <c r="AJ471" s="9">
        <v>326169.88</v>
      </c>
      <c r="AK471" s="9">
        <v>30000</v>
      </c>
      <c r="AL471" s="9">
        <v>178098.96</v>
      </c>
      <c r="AN471" s="28">
        <f t="shared" si="73"/>
        <v>224649.51999999769</v>
      </c>
      <c r="AO471" s="12">
        <f t="shared" si="72"/>
        <v>602316.21259999997</v>
      </c>
      <c r="AP471" s="12">
        <f t="shared" si="72"/>
        <v>64857.664699999994</v>
      </c>
      <c r="AQ471" s="12">
        <f t="shared" si="72"/>
        <v>2996.8860517800204</v>
      </c>
      <c r="AR471" s="12">
        <f t="shared" si="74"/>
        <v>-445521.24335178226</v>
      </c>
      <c r="BB471" s="28" t="e">
        <f>+#REF!-'Прил 2 оконч'!E471</f>
        <v>#REF!</v>
      </c>
    </row>
    <row r="472" spans="1:54" ht="15" customHeight="1" x14ac:dyDescent="0.25">
      <c r="A472" s="5">
        <f t="shared" si="70"/>
        <v>447</v>
      </c>
      <c r="B472" s="23">
        <f t="shared" si="71"/>
        <v>116</v>
      </c>
      <c r="C472" s="14" t="s">
        <v>231</v>
      </c>
      <c r="D472" s="3" t="s">
        <v>233</v>
      </c>
      <c r="E472" s="27">
        <v>7381792.5500000007</v>
      </c>
      <c r="F472" s="29">
        <v>1090388.6024740802</v>
      </c>
      <c r="G472" s="29">
        <v>389848.52121767995</v>
      </c>
      <c r="H472" s="29">
        <v>0</v>
      </c>
      <c r="I472" s="29">
        <v>582099.24036348006</v>
      </c>
      <c r="J472" s="29">
        <v>0</v>
      </c>
      <c r="K472" s="29"/>
      <c r="L472" s="29">
        <v>0</v>
      </c>
      <c r="M472" s="29">
        <v>0</v>
      </c>
      <c r="N472" s="29">
        <v>0</v>
      </c>
      <c r="O472" s="29">
        <v>0</v>
      </c>
      <c r="P472" s="29">
        <v>2268372.5714924401</v>
      </c>
      <c r="Q472" s="29">
        <v>2102151.6102602403</v>
      </c>
      <c r="R472" s="29">
        <v>734440.4473</v>
      </c>
      <c r="S472" s="1">
        <v>73817.925500000012</v>
      </c>
      <c r="T472" s="147">
        <v>140673.63139208002</v>
      </c>
      <c r="U472" s="28"/>
      <c r="V472" s="2" t="s">
        <v>233</v>
      </c>
      <c r="W472" s="9">
        <v>7216204.7500000009</v>
      </c>
      <c r="X472" s="9">
        <v>1108176.0900000001</v>
      </c>
      <c r="Y472" s="9">
        <v>405347.82</v>
      </c>
      <c r="Z472" s="9">
        <v>0</v>
      </c>
      <c r="AA472" s="9">
        <v>637258.35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2370414.89</v>
      </c>
      <c r="AI472" s="9">
        <v>2277990.6800000002</v>
      </c>
      <c r="AJ472" s="9">
        <v>248257.98</v>
      </c>
      <c r="AK472" s="9">
        <v>30000</v>
      </c>
      <c r="AL472" s="9">
        <v>138758.94</v>
      </c>
      <c r="AN472" s="28">
        <f t="shared" si="73"/>
        <v>165587.79999999981</v>
      </c>
      <c r="AO472" s="12">
        <f t="shared" si="72"/>
        <v>486182.46730000002</v>
      </c>
      <c r="AP472" s="12">
        <f t="shared" si="72"/>
        <v>43817.925500000012</v>
      </c>
      <c r="AQ472" s="12">
        <f t="shared" si="72"/>
        <v>1914.6913920800143</v>
      </c>
      <c r="AR472" s="12">
        <f t="shared" si="74"/>
        <v>-366327.28419208026</v>
      </c>
      <c r="BB472" s="28" t="e">
        <f>+#REF!-'Прил 2 оконч'!E472</f>
        <v>#REF!</v>
      </c>
    </row>
    <row r="473" spans="1:54" ht="15" customHeight="1" x14ac:dyDescent="0.25">
      <c r="A473" s="5">
        <f t="shared" si="70"/>
        <v>448</v>
      </c>
      <c r="B473" s="23">
        <f t="shared" si="71"/>
        <v>117</v>
      </c>
      <c r="C473" s="14" t="s">
        <v>234</v>
      </c>
      <c r="D473" s="3" t="s">
        <v>235</v>
      </c>
      <c r="E473" s="27">
        <v>4116969.8499999996</v>
      </c>
      <c r="F473" s="29">
        <v>0</v>
      </c>
      <c r="G473" s="29">
        <v>0</v>
      </c>
      <c r="H473" s="29">
        <v>151139.18209613999</v>
      </c>
      <c r="I473" s="29">
        <v>0</v>
      </c>
      <c r="J473" s="29">
        <v>0</v>
      </c>
      <c r="K473" s="29"/>
      <c r="L473" s="29">
        <v>0</v>
      </c>
      <c r="M473" s="29">
        <v>0</v>
      </c>
      <c r="N473" s="29">
        <v>1336201.1804483999</v>
      </c>
      <c r="O473" s="29">
        <v>0</v>
      </c>
      <c r="P473" s="29">
        <v>0</v>
      </c>
      <c r="Q473" s="29">
        <v>2113197.6759751197</v>
      </c>
      <c r="R473" s="29">
        <v>396525.6384</v>
      </c>
      <c r="S473" s="1">
        <v>41169.698499999999</v>
      </c>
      <c r="T473" s="147">
        <v>78736.47458034</v>
      </c>
      <c r="U473" s="28"/>
      <c r="V473" s="2" t="s">
        <v>235</v>
      </c>
      <c r="W473" s="9">
        <v>4026916.91</v>
      </c>
      <c r="X473" s="9">
        <v>0</v>
      </c>
      <c r="Y473" s="9">
        <v>0</v>
      </c>
      <c r="Z473" s="9">
        <v>155210.99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1372060.22</v>
      </c>
      <c r="AG473" s="9">
        <v>0</v>
      </c>
      <c r="AH473" s="9">
        <v>0</v>
      </c>
      <c r="AI473" s="9">
        <v>2226382.67</v>
      </c>
      <c r="AJ473" s="9">
        <v>166657.85</v>
      </c>
      <c r="AK473" s="9">
        <v>30000</v>
      </c>
      <c r="AL473" s="9">
        <v>76605.179999999993</v>
      </c>
      <c r="AN473" s="28">
        <f t="shared" si="73"/>
        <v>90052.939999999478</v>
      </c>
      <c r="AO473" s="12">
        <f t="shared" si="72"/>
        <v>229867.78839999999</v>
      </c>
      <c r="AP473" s="12">
        <f t="shared" si="72"/>
        <v>11169.698499999999</v>
      </c>
      <c r="AQ473" s="12">
        <f t="shared" si="72"/>
        <v>2131.2945803400071</v>
      </c>
      <c r="AR473" s="12">
        <f t="shared" si="74"/>
        <v>-153115.84148034052</v>
      </c>
      <c r="BB473" s="28" t="e">
        <f>+#REF!-'Прил 2 оконч'!E473</f>
        <v>#REF!</v>
      </c>
    </row>
    <row r="474" spans="1:54" ht="15" customHeight="1" x14ac:dyDescent="0.25">
      <c r="A474" s="5">
        <f t="shared" si="70"/>
        <v>449</v>
      </c>
      <c r="B474" s="23">
        <f t="shared" si="71"/>
        <v>118</v>
      </c>
      <c r="C474" s="14" t="s">
        <v>234</v>
      </c>
      <c r="D474" s="3" t="s">
        <v>236</v>
      </c>
      <c r="E474" s="27">
        <v>4140145.3999999994</v>
      </c>
      <c r="F474" s="29">
        <v>0</v>
      </c>
      <c r="G474" s="29">
        <v>0</v>
      </c>
      <c r="H474" s="29">
        <v>151989.99093012</v>
      </c>
      <c r="I474" s="29">
        <v>0</v>
      </c>
      <c r="J474" s="29">
        <v>0</v>
      </c>
      <c r="K474" s="29"/>
      <c r="L474" s="29">
        <v>0</v>
      </c>
      <c r="M474" s="29">
        <v>0</v>
      </c>
      <c r="N474" s="29">
        <v>1343723.0259221999</v>
      </c>
      <c r="O474" s="29">
        <v>0</v>
      </c>
      <c r="P474" s="29">
        <v>0</v>
      </c>
      <c r="Q474" s="29">
        <v>2125093.4357028599</v>
      </c>
      <c r="R474" s="29">
        <v>398757.78970000002</v>
      </c>
      <c r="S474" s="1">
        <v>41401.453999999998</v>
      </c>
      <c r="T474" s="147">
        <v>79179.703744819999</v>
      </c>
      <c r="U474" s="28"/>
      <c r="V474" s="2" t="s">
        <v>236</v>
      </c>
      <c r="W474" s="9">
        <v>4049585.52</v>
      </c>
      <c r="X474" s="9">
        <v>0</v>
      </c>
      <c r="Y474" s="9">
        <v>0</v>
      </c>
      <c r="Z474" s="9">
        <v>156091.57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1379844.42</v>
      </c>
      <c r="AG474" s="9">
        <v>0</v>
      </c>
      <c r="AH474" s="9">
        <v>0</v>
      </c>
      <c r="AI474" s="9">
        <v>2239013.7400000002</v>
      </c>
      <c r="AJ474" s="9">
        <v>167596.01</v>
      </c>
      <c r="AK474" s="9">
        <v>30000</v>
      </c>
      <c r="AL474" s="9">
        <v>77039.78</v>
      </c>
      <c r="AN474" s="28">
        <f t="shared" si="73"/>
        <v>90559.879999999423</v>
      </c>
      <c r="AO474" s="12">
        <f t="shared" si="72"/>
        <v>231161.77970000001</v>
      </c>
      <c r="AP474" s="12">
        <f t="shared" si="72"/>
        <v>11401.453999999998</v>
      </c>
      <c r="AQ474" s="12">
        <f t="shared" si="72"/>
        <v>2139.9237448200001</v>
      </c>
      <c r="AR474" s="12">
        <f t="shared" si="74"/>
        <v>-154143.27744482059</v>
      </c>
      <c r="BB474" s="28" t="e">
        <f>+#REF!-'Прил 2 оконч'!E474</f>
        <v>#REF!</v>
      </c>
    </row>
    <row r="475" spans="1:54" ht="15" customHeight="1" x14ac:dyDescent="0.25">
      <c r="A475" s="5">
        <f t="shared" si="70"/>
        <v>450</v>
      </c>
      <c r="B475" s="23">
        <f t="shared" si="71"/>
        <v>119</v>
      </c>
      <c r="C475" s="14" t="s">
        <v>234</v>
      </c>
      <c r="D475" s="3" t="s">
        <v>237</v>
      </c>
      <c r="E475" s="27">
        <v>2431668.0499999998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/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2117871.0148196998</v>
      </c>
      <c r="R475" s="29">
        <v>243166.80499999999</v>
      </c>
      <c r="S475" s="1">
        <v>24316.680499999999</v>
      </c>
      <c r="T475" s="147">
        <v>46313.549680299999</v>
      </c>
      <c r="U475" s="28"/>
      <c r="V475" s="2" t="s">
        <v>237</v>
      </c>
      <c r="W475" s="9">
        <v>2399759.5615000003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2219382.7400000002</v>
      </c>
      <c r="AJ475" s="9">
        <v>105083.3015</v>
      </c>
      <c r="AK475" s="9">
        <v>21016.6603</v>
      </c>
      <c r="AL475" s="9">
        <v>45293.52</v>
      </c>
      <c r="AN475" s="28">
        <f t="shared" si="73"/>
        <v>31908.488499999512</v>
      </c>
      <c r="AO475" s="12">
        <f t="shared" si="72"/>
        <v>138083.50349999999</v>
      </c>
      <c r="AP475" s="12">
        <f t="shared" si="72"/>
        <v>3300.020199999999</v>
      </c>
      <c r="AQ475" s="12">
        <f t="shared" si="72"/>
        <v>1020.0296803000019</v>
      </c>
      <c r="AR475" s="12">
        <f t="shared" si="74"/>
        <v>-110495.06488030049</v>
      </c>
      <c r="BB475" s="28" t="e">
        <f>+#REF!-'Прил 2 оконч'!E475</f>
        <v>#REF!</v>
      </c>
    </row>
    <row r="476" spans="1:54" ht="15" customHeight="1" x14ac:dyDescent="0.25">
      <c r="A476" s="5">
        <f t="shared" si="70"/>
        <v>451</v>
      </c>
      <c r="B476" s="23">
        <f t="shared" si="71"/>
        <v>120</v>
      </c>
      <c r="C476" s="14" t="s">
        <v>234</v>
      </c>
      <c r="D476" s="3" t="s">
        <v>238</v>
      </c>
      <c r="E476" s="27">
        <v>4184013.4</v>
      </c>
      <c r="F476" s="29">
        <v>0</v>
      </c>
      <c r="G476" s="29">
        <v>0</v>
      </c>
      <c r="H476" s="29">
        <v>153600.43713335998</v>
      </c>
      <c r="I476" s="29">
        <v>0</v>
      </c>
      <c r="J476" s="29">
        <v>0</v>
      </c>
      <c r="K476" s="29"/>
      <c r="L476" s="29">
        <v>0</v>
      </c>
      <c r="M476" s="29">
        <v>0</v>
      </c>
      <c r="N476" s="29">
        <v>1357960.7957328002</v>
      </c>
      <c r="O476" s="29">
        <v>0</v>
      </c>
      <c r="P476" s="29">
        <v>0</v>
      </c>
      <c r="Q476" s="29">
        <v>2147610.4272033595</v>
      </c>
      <c r="R476" s="29">
        <v>402982.93279999995</v>
      </c>
      <c r="S476" s="1">
        <v>41840.133999999998</v>
      </c>
      <c r="T476" s="147">
        <v>80018.673130479991</v>
      </c>
      <c r="U476" s="28"/>
      <c r="V476" s="2" t="s">
        <v>238</v>
      </c>
      <c r="W476" s="9">
        <v>4092493.96</v>
      </c>
      <c r="X476" s="9">
        <v>0</v>
      </c>
      <c r="Y476" s="9">
        <v>0</v>
      </c>
      <c r="Z476" s="9">
        <v>157758.35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1394578.77</v>
      </c>
      <c r="AG476" s="9">
        <v>0</v>
      </c>
      <c r="AH476" s="9">
        <v>0</v>
      </c>
      <c r="AI476" s="9">
        <v>2262922.56</v>
      </c>
      <c r="AJ476" s="9">
        <v>169371.82</v>
      </c>
      <c r="AK476" s="9">
        <v>30000</v>
      </c>
      <c r="AL476" s="9">
        <v>77862.459999999992</v>
      </c>
      <c r="AN476" s="28">
        <f t="shared" si="73"/>
        <v>91519.439999999944</v>
      </c>
      <c r="AO476" s="12">
        <f t="shared" si="72"/>
        <v>233611.11279999994</v>
      </c>
      <c r="AP476" s="12">
        <f t="shared" si="72"/>
        <v>11840.133999999998</v>
      </c>
      <c r="AQ476" s="12">
        <f t="shared" si="72"/>
        <v>2156.2131304799987</v>
      </c>
      <c r="AR476" s="12">
        <f t="shared" si="74"/>
        <v>-156088.01993047999</v>
      </c>
      <c r="BB476" s="28" t="e">
        <f>+#REF!-'Прил 2 оконч'!E476</f>
        <v>#REF!</v>
      </c>
    </row>
    <row r="477" spans="1:54" ht="15" customHeight="1" x14ac:dyDescent="0.25">
      <c r="A477" s="5">
        <f t="shared" si="70"/>
        <v>452</v>
      </c>
      <c r="B477" s="23">
        <f t="shared" si="71"/>
        <v>121</v>
      </c>
      <c r="C477" s="14" t="s">
        <v>234</v>
      </c>
      <c r="D477" s="3" t="s">
        <v>239</v>
      </c>
      <c r="E477" s="27">
        <v>4020339.5099999988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/>
      <c r="L477" s="29">
        <v>0</v>
      </c>
      <c r="M477" s="29">
        <v>0</v>
      </c>
      <c r="N477" s="29">
        <v>1362258.9830807999</v>
      </c>
      <c r="O477" s="29">
        <v>0</v>
      </c>
      <c r="P477" s="29">
        <v>0</v>
      </c>
      <c r="Q477" s="29">
        <v>2154408.0054348595</v>
      </c>
      <c r="R477" s="29">
        <v>386566.74179999996</v>
      </c>
      <c r="S477" s="1">
        <v>40203.395100000002</v>
      </c>
      <c r="T477" s="147">
        <v>76902.384584340005</v>
      </c>
      <c r="U477" s="28"/>
      <c r="V477" s="2" t="s">
        <v>239</v>
      </c>
      <c r="W477" s="9">
        <v>3938435.43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1398563.37</v>
      </c>
      <c r="AG477" s="9">
        <v>0</v>
      </c>
      <c r="AH477" s="9">
        <v>0</v>
      </c>
      <c r="AI477" s="9">
        <v>2269388.19</v>
      </c>
      <c r="AJ477" s="9">
        <v>165627.73000000001</v>
      </c>
      <c r="AK477" s="9">
        <v>30000</v>
      </c>
      <c r="AL477" s="9">
        <v>74856.14</v>
      </c>
      <c r="AN477" s="28">
        <f t="shared" si="73"/>
        <v>81904.079999998678</v>
      </c>
      <c r="AO477" s="12">
        <f t="shared" si="72"/>
        <v>220939.01179999995</v>
      </c>
      <c r="AP477" s="12">
        <f t="shared" si="72"/>
        <v>10203.395100000002</v>
      </c>
      <c r="AQ477" s="12">
        <f t="shared" si="72"/>
        <v>2046.2445843400055</v>
      </c>
      <c r="AR477" s="12">
        <f t="shared" si="74"/>
        <v>-151284.57148434129</v>
      </c>
      <c r="BB477" s="28" t="e">
        <f>+#REF!-'Прил 2 оконч'!E477</f>
        <v>#REF!</v>
      </c>
    </row>
    <row r="478" spans="1:54" ht="15" customHeight="1" x14ac:dyDescent="0.25">
      <c r="A478" s="5">
        <f t="shared" si="70"/>
        <v>453</v>
      </c>
      <c r="B478" s="23">
        <f t="shared" si="71"/>
        <v>122</v>
      </c>
      <c r="C478" s="14" t="s">
        <v>234</v>
      </c>
      <c r="D478" s="3" t="s">
        <v>240</v>
      </c>
      <c r="E478" s="27">
        <v>4250229.2399999993</v>
      </c>
      <c r="F478" s="29">
        <v>0</v>
      </c>
      <c r="G478" s="29">
        <v>0</v>
      </c>
      <c r="H478" s="29">
        <v>156031.30458552</v>
      </c>
      <c r="I478" s="29">
        <v>0</v>
      </c>
      <c r="J478" s="29">
        <v>0</v>
      </c>
      <c r="K478" s="29"/>
      <c r="L478" s="29">
        <v>0</v>
      </c>
      <c r="M478" s="29">
        <v>0</v>
      </c>
      <c r="N478" s="29">
        <v>1379451.7677024</v>
      </c>
      <c r="O478" s="29">
        <v>0</v>
      </c>
      <c r="P478" s="29">
        <v>0</v>
      </c>
      <c r="Q478" s="29">
        <v>2181598.3270703997</v>
      </c>
      <c r="R478" s="29">
        <v>409360.50640000001</v>
      </c>
      <c r="S478" s="1">
        <v>42502.292400000006</v>
      </c>
      <c r="T478" s="147">
        <v>81285.041841680009</v>
      </c>
      <c r="U478" s="28"/>
      <c r="V478" s="2" t="s">
        <v>240</v>
      </c>
      <c r="W478" s="9">
        <v>4157261.4299999997</v>
      </c>
      <c r="X478" s="9">
        <v>0</v>
      </c>
      <c r="Y478" s="9">
        <v>0</v>
      </c>
      <c r="Z478" s="9">
        <v>160274.26999999999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1416819.34</v>
      </c>
      <c r="AG478" s="9">
        <v>0</v>
      </c>
      <c r="AH478" s="9">
        <v>0</v>
      </c>
      <c r="AI478" s="9">
        <v>2299011.36</v>
      </c>
      <c r="AJ478" s="9">
        <v>172052.28</v>
      </c>
      <c r="AK478" s="9">
        <v>30000</v>
      </c>
      <c r="AL478" s="9">
        <v>79104.179999999993</v>
      </c>
      <c r="AN478" s="28">
        <f t="shared" si="73"/>
        <v>92967.80999999959</v>
      </c>
      <c r="AO478" s="12">
        <f t="shared" si="72"/>
        <v>237308.22640000001</v>
      </c>
      <c r="AP478" s="12">
        <f t="shared" si="72"/>
        <v>12502.292400000006</v>
      </c>
      <c r="AQ478" s="12">
        <f t="shared" si="72"/>
        <v>2180.8618416800164</v>
      </c>
      <c r="AR478" s="12">
        <f t="shared" si="74"/>
        <v>-159023.57064168045</v>
      </c>
      <c r="BB478" s="28" t="e">
        <f>+#REF!-'Прил 2 оконч'!E478</f>
        <v>#REF!</v>
      </c>
    </row>
    <row r="479" spans="1:54" ht="15" customHeight="1" x14ac:dyDescent="0.25">
      <c r="A479" s="5">
        <f t="shared" si="70"/>
        <v>454</v>
      </c>
      <c r="B479" s="23">
        <f t="shared" si="71"/>
        <v>123</v>
      </c>
      <c r="C479" s="14" t="s">
        <v>234</v>
      </c>
      <c r="D479" s="3" t="s">
        <v>241</v>
      </c>
      <c r="E479" s="27">
        <v>2403779.8799999994</v>
      </c>
      <c r="F479" s="29">
        <v>0</v>
      </c>
      <c r="G479" s="29">
        <v>0</v>
      </c>
      <c r="H479" s="29">
        <v>214888.68625476002</v>
      </c>
      <c r="I479" s="29">
        <v>0</v>
      </c>
      <c r="J479" s="29">
        <v>0</v>
      </c>
      <c r="K479" s="29"/>
      <c r="L479" s="29">
        <v>0</v>
      </c>
      <c r="M479" s="29">
        <v>0</v>
      </c>
      <c r="N479" s="29">
        <v>1899801.9256355998</v>
      </c>
      <c r="O479" s="29">
        <v>0</v>
      </c>
      <c r="P479" s="29">
        <v>0</v>
      </c>
      <c r="Q479" s="29">
        <v>0</v>
      </c>
      <c r="R479" s="29">
        <v>218807.46859999999</v>
      </c>
      <c r="S479" s="1">
        <v>24037.7988</v>
      </c>
      <c r="T479" s="147">
        <v>46244.00070964</v>
      </c>
      <c r="U479" s="28"/>
      <c r="V479" s="2" t="s">
        <v>241</v>
      </c>
      <c r="W479" s="9">
        <v>2321047.64</v>
      </c>
      <c r="X479" s="9">
        <v>0</v>
      </c>
      <c r="Y479" s="9">
        <v>0</v>
      </c>
      <c r="Z479" s="9">
        <v>219418.56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1939653.14</v>
      </c>
      <c r="AG479" s="9">
        <v>0</v>
      </c>
      <c r="AH479" s="9">
        <v>0</v>
      </c>
      <c r="AI479" s="9">
        <v>0</v>
      </c>
      <c r="AJ479" s="9">
        <v>87913.24</v>
      </c>
      <c r="AK479" s="9">
        <v>30000</v>
      </c>
      <c r="AL479" s="9">
        <v>44062.700000000004</v>
      </c>
      <c r="AN479" s="28">
        <f t="shared" si="73"/>
        <v>82732.239999999292</v>
      </c>
      <c r="AO479" s="12">
        <f t="shared" si="72"/>
        <v>130894.22859999999</v>
      </c>
      <c r="AP479" s="12">
        <f t="shared" si="72"/>
        <v>-5962.2011999999995</v>
      </c>
      <c r="AQ479" s="12">
        <f t="shared" si="72"/>
        <v>2181.3007096399961</v>
      </c>
      <c r="AR479" s="12">
        <f t="shared" si="74"/>
        <v>-44381.088109640696</v>
      </c>
      <c r="BB479" s="28" t="e">
        <f>+#REF!-'Прил 2 оконч'!E479</f>
        <v>#REF!</v>
      </c>
    </row>
    <row r="480" spans="1:54" ht="15" customHeight="1" x14ac:dyDescent="0.25">
      <c r="A480" s="5">
        <f t="shared" si="70"/>
        <v>455</v>
      </c>
      <c r="B480" s="23">
        <f t="shared" si="71"/>
        <v>124</v>
      </c>
      <c r="C480" s="14" t="s">
        <v>59</v>
      </c>
      <c r="D480" s="3" t="s">
        <v>243</v>
      </c>
      <c r="E480" s="27">
        <v>6021921.4399999995</v>
      </c>
      <c r="F480" s="29">
        <v>1277278.7524114801</v>
      </c>
      <c r="G480" s="29">
        <v>456668.72176548</v>
      </c>
      <c r="H480" s="29">
        <v>176120.52923009999</v>
      </c>
      <c r="I480" s="29">
        <v>681869.17535351997</v>
      </c>
      <c r="J480" s="29">
        <v>0</v>
      </c>
      <c r="K480" s="29"/>
      <c r="L480" s="29">
        <v>0</v>
      </c>
      <c r="M480" s="29">
        <v>0</v>
      </c>
      <c r="N480" s="29">
        <v>0</v>
      </c>
      <c r="O480" s="29">
        <v>0</v>
      </c>
      <c r="P480" s="29">
        <v>2657165.3135617799</v>
      </c>
      <c r="Q480" s="29">
        <v>0</v>
      </c>
      <c r="R480" s="29">
        <v>597812.49300000002</v>
      </c>
      <c r="S480" s="1">
        <v>60219.214399999997</v>
      </c>
      <c r="T480" s="147">
        <v>114787.24027764</v>
      </c>
      <c r="U480" s="28"/>
      <c r="V480" s="2" t="s">
        <v>243</v>
      </c>
      <c r="W480" s="9">
        <v>5636730.8500000006</v>
      </c>
      <c r="X480" s="9">
        <v>1276967</v>
      </c>
      <c r="Y480" s="9">
        <v>466819.26</v>
      </c>
      <c r="Z480" s="9">
        <v>180035.01</v>
      </c>
      <c r="AA480" s="9">
        <v>721339.35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2716219.1</v>
      </c>
      <c r="AI480" s="9">
        <v>0</v>
      </c>
      <c r="AJ480" s="9">
        <v>135935.21</v>
      </c>
      <c r="AK480" s="9">
        <v>30000</v>
      </c>
      <c r="AL480" s="9">
        <v>109415.92000000001</v>
      </c>
      <c r="AN480" s="28">
        <f t="shared" si="73"/>
        <v>385190.58999999892</v>
      </c>
      <c r="AO480" s="12">
        <f t="shared" si="72"/>
        <v>461877.28300000005</v>
      </c>
      <c r="AP480" s="12">
        <f t="shared" si="72"/>
        <v>30219.214399999997</v>
      </c>
      <c r="AQ480" s="12">
        <f t="shared" si="72"/>
        <v>5371.3202776399849</v>
      </c>
      <c r="AR480" s="12">
        <f t="shared" si="74"/>
        <v>-112277.22767764112</v>
      </c>
      <c r="BB480" s="28" t="e">
        <f>+#REF!-'Прил 2 оконч'!E480</f>
        <v>#REF!</v>
      </c>
    </row>
    <row r="481" spans="1:54" ht="15" customHeight="1" x14ac:dyDescent="0.25">
      <c r="A481" s="5">
        <f t="shared" si="70"/>
        <v>456</v>
      </c>
      <c r="B481" s="23">
        <f t="shared" si="71"/>
        <v>125</v>
      </c>
      <c r="C481" s="14" t="s">
        <v>59</v>
      </c>
      <c r="D481" s="3" t="s">
        <v>60</v>
      </c>
      <c r="E481" s="27">
        <v>4732940.83</v>
      </c>
      <c r="F481" s="29">
        <v>0</v>
      </c>
      <c r="G481" s="29">
        <v>4122173.7476518201</v>
      </c>
      <c r="H481" s="29">
        <v>0</v>
      </c>
      <c r="I481" s="29">
        <v>0</v>
      </c>
      <c r="J481" s="29">
        <v>0</v>
      </c>
      <c r="K481" s="29"/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473294.08300000004</v>
      </c>
      <c r="S481" s="1">
        <v>47329.408300000003</v>
      </c>
      <c r="T481" s="147">
        <v>90143.591048180009</v>
      </c>
      <c r="U481" s="28"/>
      <c r="V481" s="2" t="s">
        <v>60</v>
      </c>
      <c r="W481" s="9">
        <v>3573024.43</v>
      </c>
      <c r="X481" s="9">
        <v>0</v>
      </c>
      <c r="Y481" s="9">
        <v>3472163.95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K481" s="9">
        <v>30000</v>
      </c>
      <c r="AL481" s="9">
        <v>70860.479999999996</v>
      </c>
      <c r="AN481" s="28">
        <f t="shared" si="73"/>
        <v>1159916.3999999999</v>
      </c>
      <c r="AO481" s="12">
        <f t="shared" si="72"/>
        <v>473294.08300000004</v>
      </c>
      <c r="AP481" s="12">
        <f t="shared" si="72"/>
        <v>17329.408300000003</v>
      </c>
      <c r="AQ481" s="12">
        <f t="shared" si="72"/>
        <v>19283.111048180013</v>
      </c>
      <c r="AR481" s="12">
        <f t="shared" si="74"/>
        <v>650009.79765181977</v>
      </c>
      <c r="BB481" s="28" t="e">
        <f>+#REF!-'Прил 2 оконч'!E481</f>
        <v>#REF!</v>
      </c>
    </row>
    <row r="482" spans="1:54" ht="15" customHeight="1" x14ac:dyDescent="0.25">
      <c r="A482" s="5">
        <f t="shared" si="70"/>
        <v>457</v>
      </c>
      <c r="B482" s="23">
        <f t="shared" si="71"/>
        <v>126</v>
      </c>
      <c r="C482" s="14" t="s">
        <v>59</v>
      </c>
      <c r="D482" s="3" t="s">
        <v>64</v>
      </c>
      <c r="E482" s="27">
        <v>4088654.87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/>
      <c r="L482" s="29">
        <v>0</v>
      </c>
      <c r="M482" s="29">
        <v>0</v>
      </c>
      <c r="N482" s="29">
        <v>0</v>
      </c>
      <c r="O482" s="29">
        <v>0</v>
      </c>
      <c r="P482" s="29">
        <v>3561030.3136459799</v>
      </c>
      <c r="Q482" s="29">
        <v>0</v>
      </c>
      <c r="R482" s="29">
        <v>408865.48700000002</v>
      </c>
      <c r="S482" s="1">
        <v>40886.548699999999</v>
      </c>
      <c r="T482" s="147">
        <v>77872.520654020002</v>
      </c>
      <c r="U482" s="28"/>
      <c r="V482" s="2" t="s">
        <v>64</v>
      </c>
      <c r="W482" s="9">
        <v>1244941.8400000001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1190643</v>
      </c>
      <c r="AI482" s="9">
        <v>0</v>
      </c>
      <c r="AK482" s="9">
        <v>30000</v>
      </c>
      <c r="AL482" s="9">
        <v>24298.84</v>
      </c>
      <c r="AN482" s="28">
        <f t="shared" si="73"/>
        <v>2843713.0300000003</v>
      </c>
      <c r="AO482" s="12">
        <f t="shared" si="72"/>
        <v>408865.48700000002</v>
      </c>
      <c r="AP482" s="12">
        <f t="shared" si="72"/>
        <v>10886.548699999999</v>
      </c>
      <c r="AQ482" s="12">
        <f t="shared" si="72"/>
        <v>53573.680654020005</v>
      </c>
      <c r="AR482" s="12">
        <f t="shared" si="74"/>
        <v>2370387.3136459799</v>
      </c>
      <c r="BB482" s="28" t="e">
        <f>+#REF!-'Прил 2 оконч'!E482</f>
        <v>#REF!</v>
      </c>
    </row>
    <row r="483" spans="1:54" ht="15" customHeight="1" x14ac:dyDescent="0.25">
      <c r="A483" s="5">
        <f t="shared" si="70"/>
        <v>458</v>
      </c>
      <c r="B483" s="23">
        <f t="shared" si="71"/>
        <v>127</v>
      </c>
      <c r="C483" s="14" t="s">
        <v>59</v>
      </c>
      <c r="D483" s="3" t="s">
        <v>244</v>
      </c>
      <c r="E483" s="27">
        <v>1418435.87</v>
      </c>
      <c r="F483" s="29">
        <v>1263154.0215676201</v>
      </c>
      <c r="G483" s="29">
        <v>0</v>
      </c>
      <c r="H483" s="29">
        <v>0</v>
      </c>
      <c r="I483" s="29">
        <v>0</v>
      </c>
      <c r="J483" s="29">
        <v>0</v>
      </c>
      <c r="K483" s="29"/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113474.86960000001</v>
      </c>
      <c r="S483" s="1">
        <v>14184.358700000001</v>
      </c>
      <c r="T483" s="147">
        <v>27622.620132380001</v>
      </c>
      <c r="U483" s="28"/>
      <c r="V483" s="2" t="s">
        <v>244</v>
      </c>
      <c r="W483" s="9">
        <v>1325060.8310051146</v>
      </c>
      <c r="X483" s="9">
        <v>1240370.76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29376.391005114627</v>
      </c>
      <c r="AK483" s="9">
        <v>30000</v>
      </c>
      <c r="AL483" s="9">
        <v>25313.68</v>
      </c>
      <c r="AN483" s="28">
        <f t="shared" si="73"/>
        <v>93375.038994885515</v>
      </c>
      <c r="AO483" s="12">
        <f t="shared" si="72"/>
        <v>84098.478594885382</v>
      </c>
      <c r="AP483" s="12">
        <f t="shared" si="72"/>
        <v>-15815.641299999999</v>
      </c>
      <c r="AQ483" s="12">
        <f t="shared" si="72"/>
        <v>2308.9401323800012</v>
      </c>
      <c r="AR483" s="12">
        <f t="shared" si="74"/>
        <v>22783.261567620131</v>
      </c>
      <c r="BB483" s="28" t="e">
        <f>+#REF!-'Прил 2 оконч'!E483</f>
        <v>#REF!</v>
      </c>
    </row>
    <row r="484" spans="1:54" ht="15" customHeight="1" x14ac:dyDescent="0.25">
      <c r="A484" s="5">
        <f t="shared" si="70"/>
        <v>459</v>
      </c>
      <c r="B484" s="23">
        <f t="shared" si="71"/>
        <v>128</v>
      </c>
      <c r="C484" s="14" t="s">
        <v>59</v>
      </c>
      <c r="D484" s="3" t="s">
        <v>245</v>
      </c>
      <c r="E484" s="27">
        <v>1375950.77</v>
      </c>
      <c r="F484" s="29">
        <v>1225319.9354050201</v>
      </c>
      <c r="G484" s="29">
        <v>0</v>
      </c>
      <c r="H484" s="29">
        <v>0</v>
      </c>
      <c r="I484" s="29">
        <v>0</v>
      </c>
      <c r="J484" s="29">
        <v>0</v>
      </c>
      <c r="K484" s="29"/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110076.0616</v>
      </c>
      <c r="S484" s="1">
        <v>13759.5077</v>
      </c>
      <c r="T484" s="147">
        <v>26795.265294980007</v>
      </c>
      <c r="U484" s="28"/>
      <c r="V484" s="2" t="s">
        <v>245</v>
      </c>
      <c r="W484" s="9">
        <v>1285372.5070872286</v>
      </c>
      <c r="X484" s="9">
        <v>1202338.48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28496.507087228638</v>
      </c>
      <c r="AK484" s="9">
        <v>30000</v>
      </c>
      <c r="AL484" s="9">
        <v>24537.52</v>
      </c>
      <c r="AN484" s="28">
        <f t="shared" si="73"/>
        <v>90578.262912771432</v>
      </c>
      <c r="AO484" s="12">
        <f t="shared" si="72"/>
        <v>81579.55451277137</v>
      </c>
      <c r="AP484" s="12">
        <f t="shared" si="72"/>
        <v>-16240.4923</v>
      </c>
      <c r="AQ484" s="12">
        <f t="shared" si="72"/>
        <v>2257.7452949800063</v>
      </c>
      <c r="AR484" s="12">
        <f t="shared" si="74"/>
        <v>22981.455405020053</v>
      </c>
      <c r="BB484" s="28" t="e">
        <f>+#REF!-'Прил 2 оконч'!E484</f>
        <v>#REF!</v>
      </c>
    </row>
    <row r="485" spans="1:54" ht="15" customHeight="1" x14ac:dyDescent="0.25">
      <c r="A485" s="5">
        <f t="shared" si="70"/>
        <v>460</v>
      </c>
      <c r="B485" s="23">
        <f t="shared" si="71"/>
        <v>129</v>
      </c>
      <c r="C485" s="14" t="s">
        <v>59</v>
      </c>
      <c r="D485" s="3" t="s">
        <v>246</v>
      </c>
      <c r="E485" s="27">
        <v>1367736.99</v>
      </c>
      <c r="F485" s="29">
        <v>1218005.35075674</v>
      </c>
      <c r="G485" s="29">
        <v>0</v>
      </c>
      <c r="H485" s="29">
        <v>0</v>
      </c>
      <c r="I485" s="29">
        <v>0</v>
      </c>
      <c r="J485" s="29">
        <v>0</v>
      </c>
      <c r="K485" s="29"/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109418.9592</v>
      </c>
      <c r="S485" s="1">
        <v>13677.3699</v>
      </c>
      <c r="T485" s="147">
        <v>26635.310143260001</v>
      </c>
      <c r="U485" s="28"/>
      <c r="V485" s="2" t="s">
        <v>246</v>
      </c>
      <c r="W485" s="9">
        <v>1277699.4263965543</v>
      </c>
      <c r="X485" s="9">
        <v>1194985.57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28326.396396554228</v>
      </c>
      <c r="AK485" s="9">
        <v>30000</v>
      </c>
      <c r="AL485" s="9">
        <v>24387.46</v>
      </c>
      <c r="AN485" s="28">
        <f t="shared" si="73"/>
        <v>90037.563603445655</v>
      </c>
      <c r="AO485" s="12">
        <f t="shared" si="72"/>
        <v>81092.562803445762</v>
      </c>
      <c r="AP485" s="12">
        <f t="shared" si="72"/>
        <v>-16322.6301</v>
      </c>
      <c r="AQ485" s="12">
        <f t="shared" si="72"/>
        <v>2247.8501432600024</v>
      </c>
      <c r="AR485" s="12">
        <f t="shared" si="74"/>
        <v>23019.780756739892</v>
      </c>
      <c r="BB485" s="28" t="e">
        <f>+#REF!-'Прил 2 оконч'!E485</f>
        <v>#REF!</v>
      </c>
    </row>
    <row r="486" spans="1:54" ht="15" customHeight="1" x14ac:dyDescent="0.25">
      <c r="A486" s="5">
        <f t="shared" ref="A486:A514" si="75">+A485+1</f>
        <v>461</v>
      </c>
      <c r="B486" s="23">
        <f t="shared" ref="B486:B514" si="76">B485+1</f>
        <v>130</v>
      </c>
      <c r="C486" s="14" t="s">
        <v>59</v>
      </c>
      <c r="D486" s="3" t="s">
        <v>248</v>
      </c>
      <c r="E486" s="27">
        <v>6084763.3399999999</v>
      </c>
      <c r="F486" s="29">
        <v>770049.76524840004</v>
      </c>
      <c r="G486" s="29">
        <v>0</v>
      </c>
      <c r="H486" s="29">
        <v>106180.09242959999</v>
      </c>
      <c r="I486" s="29">
        <v>411087.39604127995</v>
      </c>
      <c r="J486" s="29">
        <v>0</v>
      </c>
      <c r="K486" s="29"/>
      <c r="L486" s="29">
        <v>0</v>
      </c>
      <c r="M486" s="29">
        <v>0</v>
      </c>
      <c r="N486" s="29">
        <v>938713.53911579994</v>
      </c>
      <c r="O486" s="29">
        <v>0</v>
      </c>
      <c r="P486" s="29">
        <v>1601960.05423146</v>
      </c>
      <c r="Q486" s="29">
        <v>1484572.1860577997</v>
      </c>
      <c r="R486" s="29">
        <v>595177.67969999998</v>
      </c>
      <c r="S486" s="1">
        <v>60847.633399999999</v>
      </c>
      <c r="T486" s="147">
        <v>116174.99377566</v>
      </c>
      <c r="U486" s="28"/>
      <c r="V486" s="87" t="s">
        <v>248</v>
      </c>
      <c r="W486" s="89">
        <v>5712791.7699999996</v>
      </c>
      <c r="X486" s="89">
        <v>769905.42</v>
      </c>
      <c r="Y486" s="89">
        <v>0</v>
      </c>
      <c r="Z486" s="89">
        <v>108546.22</v>
      </c>
      <c r="AA486" s="89">
        <v>434907.93</v>
      </c>
      <c r="AB486" s="89">
        <v>0</v>
      </c>
      <c r="AC486" s="89">
        <v>0</v>
      </c>
      <c r="AD486" s="89">
        <v>0</v>
      </c>
      <c r="AE486" s="89">
        <v>0</v>
      </c>
      <c r="AF486" s="89">
        <v>948966.24</v>
      </c>
      <c r="AG486" s="89">
        <v>0</v>
      </c>
      <c r="AH486" s="89">
        <v>1637655.32</v>
      </c>
      <c r="AI486" s="89">
        <v>1517651.81</v>
      </c>
      <c r="AJ486" s="89">
        <v>154594.89000000001</v>
      </c>
      <c r="AK486" s="89">
        <v>30000</v>
      </c>
      <c r="AL486" s="89">
        <v>110563.93999999999</v>
      </c>
      <c r="AM486" s="89"/>
      <c r="AN486" s="88">
        <f t="shared" si="73"/>
        <v>371971.5700000003</v>
      </c>
      <c r="AO486" s="90">
        <f t="shared" ref="AO486:AQ523" si="77">+R486-AJ486</f>
        <v>440582.78969999996</v>
      </c>
      <c r="AP486" s="90">
        <f t="shared" si="77"/>
        <v>30847.633399999999</v>
      </c>
      <c r="AQ486" s="90">
        <f t="shared" si="77"/>
        <v>5611.0537756600097</v>
      </c>
      <c r="AR486" s="90">
        <f t="shared" si="74"/>
        <v>-105069.90687565967</v>
      </c>
      <c r="AS486" s="89"/>
      <c r="AT486" s="89"/>
      <c r="AU486" s="89"/>
      <c r="AV486" s="89"/>
      <c r="AW486" s="89"/>
      <c r="BB486" s="28" t="e">
        <f>+#REF!-'Прил 2 оконч'!E486</f>
        <v>#REF!</v>
      </c>
    </row>
    <row r="487" spans="1:54" ht="15" customHeight="1" x14ac:dyDescent="0.25">
      <c r="A487" s="5">
        <f t="shared" si="75"/>
        <v>462</v>
      </c>
      <c r="B487" s="23">
        <f t="shared" si="76"/>
        <v>131</v>
      </c>
      <c r="C487" s="14" t="s">
        <v>59</v>
      </c>
      <c r="D487" s="3" t="s">
        <v>249</v>
      </c>
      <c r="E487" s="27">
        <v>1402858</v>
      </c>
      <c r="F487" s="29">
        <v>1249281.5233080001</v>
      </c>
      <c r="G487" s="29">
        <v>0</v>
      </c>
      <c r="H487" s="29">
        <v>0</v>
      </c>
      <c r="I487" s="29">
        <v>0</v>
      </c>
      <c r="J487" s="29">
        <v>0</v>
      </c>
      <c r="K487" s="29"/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112228.64</v>
      </c>
      <c r="S487" s="1">
        <v>14028.58</v>
      </c>
      <c r="T487" s="147">
        <v>27319.256692000003</v>
      </c>
      <c r="U487" s="28"/>
      <c r="V487" s="2" t="s">
        <v>249</v>
      </c>
      <c r="W487" s="9">
        <v>1310508.44690189</v>
      </c>
      <c r="X487" s="9">
        <v>1226425.58</v>
      </c>
      <c r="Y487" s="9">
        <v>0</v>
      </c>
      <c r="Z487" s="9">
        <v>0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29053.766901889765</v>
      </c>
      <c r="AK487" s="9">
        <v>30000</v>
      </c>
      <c r="AL487" s="9">
        <v>25029.1</v>
      </c>
      <c r="AN487" s="28">
        <f t="shared" si="73"/>
        <v>92349.553098110016</v>
      </c>
      <c r="AO487" s="12">
        <f t="shared" si="77"/>
        <v>83174.873098110227</v>
      </c>
      <c r="AP487" s="12">
        <f t="shared" si="77"/>
        <v>-15971.42</v>
      </c>
      <c r="AQ487" s="12">
        <f t="shared" si="77"/>
        <v>2290.1566920000041</v>
      </c>
      <c r="AR487" s="12">
        <f t="shared" si="74"/>
        <v>22855.943307999783</v>
      </c>
      <c r="BB487" s="28" t="e">
        <f>+#REF!-'Прил 2 оконч'!E487</f>
        <v>#REF!</v>
      </c>
    </row>
    <row r="488" spans="1:54" ht="15" customHeight="1" x14ac:dyDescent="0.25">
      <c r="A488" s="5">
        <f t="shared" si="75"/>
        <v>463</v>
      </c>
      <c r="B488" s="23">
        <f t="shared" si="76"/>
        <v>132</v>
      </c>
      <c r="C488" s="14" t="s">
        <v>59</v>
      </c>
      <c r="D488" s="3" t="s">
        <v>250</v>
      </c>
      <c r="E488" s="27">
        <v>10298425.51</v>
      </c>
      <c r="F488" s="29">
        <v>1238940.2099856599</v>
      </c>
      <c r="G488" s="29">
        <v>442961.44739405997</v>
      </c>
      <c r="H488" s="29">
        <v>170834.12586492</v>
      </c>
      <c r="I488" s="29">
        <v>661402.32648588007</v>
      </c>
      <c r="J488" s="29">
        <v>0</v>
      </c>
      <c r="K488" s="29"/>
      <c r="L488" s="29">
        <v>0</v>
      </c>
      <c r="M488" s="29">
        <v>0</v>
      </c>
      <c r="N488" s="29">
        <v>1510304.9124492002</v>
      </c>
      <c r="O488" s="29">
        <v>0</v>
      </c>
      <c r="P488" s="29">
        <v>2577408.37164636</v>
      </c>
      <c r="Q488" s="29">
        <v>2388541.9444891196</v>
      </c>
      <c r="R488" s="29">
        <v>1008446.2228999999</v>
      </c>
      <c r="S488" s="1">
        <v>102984.25509999999</v>
      </c>
      <c r="T488" s="147">
        <v>196601.6936848</v>
      </c>
      <c r="U488" s="28"/>
      <c r="V488" s="87" t="s">
        <v>250</v>
      </c>
      <c r="W488" s="89">
        <v>9668367.7800000012</v>
      </c>
      <c r="X488" s="89">
        <v>1241458.3700000001</v>
      </c>
      <c r="Y488" s="89">
        <v>453838.42</v>
      </c>
      <c r="Z488" s="89">
        <v>175028.77</v>
      </c>
      <c r="AA488" s="89">
        <v>701281.06</v>
      </c>
      <c r="AB488" s="89">
        <v>0</v>
      </c>
      <c r="AC488" s="89">
        <v>0</v>
      </c>
      <c r="AD488" s="89">
        <v>0</v>
      </c>
      <c r="AE488" s="89">
        <v>0</v>
      </c>
      <c r="AF488" s="89">
        <v>1530190.65</v>
      </c>
      <c r="AG488" s="89">
        <v>0</v>
      </c>
      <c r="AH488" s="89">
        <v>2640689.15</v>
      </c>
      <c r="AI488" s="89">
        <v>2447185.7200000002</v>
      </c>
      <c r="AJ488" s="89">
        <v>261151.32</v>
      </c>
      <c r="AK488" s="89">
        <v>30000</v>
      </c>
      <c r="AL488" s="89">
        <v>187544.32000000001</v>
      </c>
      <c r="AM488" s="89"/>
      <c r="AN488" s="88">
        <f t="shared" si="73"/>
        <v>630057.72999999858</v>
      </c>
      <c r="AO488" s="90">
        <f t="shared" si="77"/>
        <v>747294.90289999987</v>
      </c>
      <c r="AP488" s="90">
        <f t="shared" si="77"/>
        <v>72984.255099999995</v>
      </c>
      <c r="AQ488" s="90">
        <f t="shared" si="77"/>
        <v>9057.3736847999971</v>
      </c>
      <c r="AR488" s="90">
        <f t="shared" si="74"/>
        <v>-199278.80168480129</v>
      </c>
      <c r="AS488" s="89"/>
      <c r="AT488" s="89"/>
      <c r="AU488" s="89"/>
      <c r="AV488" s="89"/>
      <c r="AW488" s="89"/>
      <c r="BB488" s="28" t="e">
        <f>+#REF!-'Прил 2 оконч'!E488</f>
        <v>#REF!</v>
      </c>
    </row>
    <row r="489" spans="1:54" ht="15" customHeight="1" x14ac:dyDescent="0.25">
      <c r="A489" s="5">
        <f t="shared" si="75"/>
        <v>464</v>
      </c>
      <c r="B489" s="23">
        <f t="shared" si="76"/>
        <v>133</v>
      </c>
      <c r="C489" s="14" t="s">
        <v>59</v>
      </c>
      <c r="D489" s="3" t="s">
        <v>251</v>
      </c>
      <c r="E489" s="27">
        <v>9963069.9900000002</v>
      </c>
      <c r="F489" s="29">
        <v>0</v>
      </c>
      <c r="G489" s="29">
        <v>0</v>
      </c>
      <c r="H489" s="29">
        <v>1377452.79586782</v>
      </c>
      <c r="I489" s="29">
        <v>0</v>
      </c>
      <c r="J489" s="29">
        <v>0</v>
      </c>
      <c r="K489" s="29"/>
      <c r="L489" s="29">
        <v>0</v>
      </c>
      <c r="M489" s="29">
        <v>0</v>
      </c>
      <c r="N489" s="29">
        <v>0</v>
      </c>
      <c r="O489" s="29">
        <v>0</v>
      </c>
      <c r="P489" s="29">
        <v>3511941.3604308595</v>
      </c>
      <c r="Q489" s="29">
        <v>3787981.5037717801</v>
      </c>
      <c r="R489" s="29">
        <v>996306.99900000007</v>
      </c>
      <c r="S489" s="1">
        <v>99630.699900000007</v>
      </c>
      <c r="T489" s="147">
        <v>189756.63102954003</v>
      </c>
      <c r="U489" s="28"/>
      <c r="V489" s="2" t="s">
        <v>251</v>
      </c>
      <c r="W489" s="9">
        <v>4448638.4300000006</v>
      </c>
      <c r="X489" s="9">
        <v>0</v>
      </c>
      <c r="Y489" s="9">
        <v>1111892.67</v>
      </c>
      <c r="Z489" s="9">
        <v>468538.8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1194581.68</v>
      </c>
      <c r="AI489" s="9">
        <v>1288478.67</v>
      </c>
      <c r="AJ489" s="9">
        <v>272218.21000000002</v>
      </c>
      <c r="AK489" s="9">
        <v>30000</v>
      </c>
      <c r="AL489" s="9">
        <v>82928.399999999994</v>
      </c>
      <c r="AN489" s="28">
        <f t="shared" si="73"/>
        <v>5514431.5599999996</v>
      </c>
      <c r="AO489" s="12">
        <f t="shared" si="77"/>
        <v>724088.78900000011</v>
      </c>
      <c r="AP489" s="12">
        <f t="shared" si="77"/>
        <v>69630.699900000007</v>
      </c>
      <c r="AQ489" s="12">
        <f t="shared" si="77"/>
        <v>106828.23102954004</v>
      </c>
      <c r="AR489" s="12">
        <f t="shared" si="74"/>
        <v>4613883.8400704591</v>
      </c>
      <c r="BB489" s="28" t="e">
        <f>+#REF!-'Прил 2 оконч'!E489</f>
        <v>#REF!</v>
      </c>
    </row>
    <row r="490" spans="1:54" s="108" customFormat="1" ht="15" customHeight="1" x14ac:dyDescent="0.25">
      <c r="A490" s="5">
        <f t="shared" si="75"/>
        <v>465</v>
      </c>
      <c r="B490" s="23">
        <f t="shared" si="76"/>
        <v>134</v>
      </c>
      <c r="C490" s="14" t="s">
        <v>59</v>
      </c>
      <c r="D490" s="3" t="s">
        <v>252</v>
      </c>
      <c r="E490" s="27">
        <v>13882148.140000001</v>
      </c>
      <c r="F490" s="29">
        <v>0</v>
      </c>
      <c r="G490" s="29">
        <v>3181863.8516284199</v>
      </c>
      <c r="H490" s="29">
        <v>1936858.0582663203</v>
      </c>
      <c r="I490" s="29">
        <v>1747502.37318888</v>
      </c>
      <c r="J490" s="29">
        <v>0</v>
      </c>
      <c r="K490" s="29"/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5163528.7829307001</v>
      </c>
      <c r="R490" s="29">
        <v>1450507.2574</v>
      </c>
      <c r="S490" s="1">
        <v>138821.48140000002</v>
      </c>
      <c r="T490" s="147">
        <v>263066.33518568001</v>
      </c>
      <c r="U490" s="28"/>
      <c r="V490" s="2" t="s">
        <v>252</v>
      </c>
      <c r="W490" s="9">
        <v>18908703.27</v>
      </c>
      <c r="X490" s="9">
        <v>0</v>
      </c>
      <c r="Y490" s="9">
        <v>2053559.2</v>
      </c>
      <c r="Z490" s="9">
        <v>662521.92000000004</v>
      </c>
      <c r="AA490" s="9">
        <v>883712.76</v>
      </c>
      <c r="AB490" s="9">
        <v>0</v>
      </c>
      <c r="AC490" s="9">
        <v>0</v>
      </c>
      <c r="AD490" s="9">
        <v>0</v>
      </c>
      <c r="AE490" s="9">
        <v>0</v>
      </c>
      <c r="AF490" s="9">
        <v>1518413.18</v>
      </c>
      <c r="AG490" s="9">
        <v>0</v>
      </c>
      <c r="AH490" s="9">
        <v>10717454.130000001</v>
      </c>
      <c r="AI490" s="9">
        <v>2441795.92</v>
      </c>
      <c r="AJ490" s="9">
        <v>228236.79999999999</v>
      </c>
      <c r="AK490" s="9">
        <v>30000</v>
      </c>
      <c r="AL490" s="9">
        <v>373009.36000000004</v>
      </c>
      <c r="AM490" s="9"/>
      <c r="AN490" s="28">
        <f t="shared" si="73"/>
        <v>-5026555.129999999</v>
      </c>
      <c r="AO490" s="12">
        <f t="shared" si="77"/>
        <v>1222270.4574</v>
      </c>
      <c r="AP490" s="12">
        <f t="shared" si="77"/>
        <v>108821.48140000002</v>
      </c>
      <c r="AQ490" s="12">
        <f t="shared" si="77"/>
        <v>-109943.02481432003</v>
      </c>
      <c r="AR490" s="12">
        <f t="shared" si="74"/>
        <v>-6247704.0439856788</v>
      </c>
      <c r="AS490" s="9"/>
      <c r="AT490" s="9"/>
      <c r="AU490" s="9"/>
      <c r="AV490" s="9"/>
      <c r="AW490" s="9"/>
      <c r="AX490" s="9"/>
      <c r="AY490" s="9"/>
      <c r="AZ490" s="9"/>
      <c r="BA490" s="9"/>
      <c r="BB490" s="241" t="e">
        <f>+#REF!-'Прил 2 оконч'!E490</f>
        <v>#REF!</v>
      </c>
    </row>
    <row r="491" spans="1:54" ht="15" customHeight="1" x14ac:dyDescent="0.25">
      <c r="A491" s="5">
        <f t="shared" si="75"/>
        <v>466</v>
      </c>
      <c r="B491" s="23">
        <f t="shared" si="76"/>
        <v>135</v>
      </c>
      <c r="C491" s="14" t="s">
        <v>59</v>
      </c>
      <c r="D491" s="3" t="s">
        <v>253</v>
      </c>
      <c r="E491" s="27">
        <v>4290984.03</v>
      </c>
      <c r="F491" s="29">
        <v>0</v>
      </c>
      <c r="G491" s="29">
        <v>0</v>
      </c>
      <c r="H491" s="29">
        <v>1932684.6731463599</v>
      </c>
      <c r="I491" s="29">
        <v>1743736.9969412398</v>
      </c>
      <c r="J491" s="29">
        <v>0</v>
      </c>
      <c r="K491" s="29"/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491256.6237</v>
      </c>
      <c r="S491" s="1">
        <v>42909.840299999996</v>
      </c>
      <c r="T491" s="147">
        <v>80395.895912399996</v>
      </c>
      <c r="U491" s="28"/>
      <c r="V491" s="2" t="s">
        <v>253</v>
      </c>
      <c r="W491" s="9">
        <v>16730349.639999999</v>
      </c>
      <c r="X491" s="9">
        <v>0</v>
      </c>
      <c r="Y491" s="9">
        <v>0</v>
      </c>
      <c r="Z491" s="9">
        <v>660957.18999999994</v>
      </c>
      <c r="AA491" s="9">
        <v>881625.62</v>
      </c>
      <c r="AB491" s="9">
        <v>0</v>
      </c>
      <c r="AC491" s="9">
        <v>0</v>
      </c>
      <c r="AD491" s="9">
        <v>0</v>
      </c>
      <c r="AE491" s="9">
        <v>0</v>
      </c>
      <c r="AF491" s="9">
        <v>1514826.99</v>
      </c>
      <c r="AG491" s="9">
        <v>0</v>
      </c>
      <c r="AH491" s="9">
        <v>10692141.76</v>
      </c>
      <c r="AI491" s="9">
        <v>2436028.92</v>
      </c>
      <c r="AJ491" s="9">
        <v>184451.18</v>
      </c>
      <c r="AK491" s="9">
        <v>30000</v>
      </c>
      <c r="AL491" s="9">
        <v>330317.98</v>
      </c>
      <c r="AN491" s="28">
        <f t="shared" si="73"/>
        <v>-12439365.609999999</v>
      </c>
      <c r="AO491" s="12">
        <f t="shared" si="77"/>
        <v>306805.4437</v>
      </c>
      <c r="AP491" s="12">
        <f t="shared" si="77"/>
        <v>12909.840299999996</v>
      </c>
      <c r="AQ491" s="12">
        <f t="shared" si="77"/>
        <v>-249922.0840876</v>
      </c>
      <c r="AR491" s="12">
        <f t="shared" si="74"/>
        <v>-12509158.809912398</v>
      </c>
      <c r="BB491" s="28" t="e">
        <f>+#REF!-'Прил 2 оконч'!E491</f>
        <v>#REF!</v>
      </c>
    </row>
    <row r="492" spans="1:54" ht="15" customHeight="1" x14ac:dyDescent="0.25">
      <c r="A492" s="5">
        <f t="shared" si="75"/>
        <v>467</v>
      </c>
      <c r="B492" s="23">
        <f t="shared" si="76"/>
        <v>136</v>
      </c>
      <c r="C492" s="14" t="s">
        <v>59</v>
      </c>
      <c r="D492" s="3" t="s">
        <v>254</v>
      </c>
      <c r="E492" s="27">
        <v>43926874.18999999</v>
      </c>
      <c r="F492" s="29">
        <v>4607549.9993796004</v>
      </c>
      <c r="G492" s="29">
        <v>3162184.5153553202</v>
      </c>
      <c r="H492" s="29">
        <v>1924878.8872739999</v>
      </c>
      <c r="I492" s="29">
        <v>1736694.3448780801</v>
      </c>
      <c r="J492" s="29">
        <v>0</v>
      </c>
      <c r="K492" s="29"/>
      <c r="L492" s="29">
        <v>0</v>
      </c>
      <c r="M492" s="29">
        <v>0</v>
      </c>
      <c r="N492" s="29">
        <v>2247678.2930489997</v>
      </c>
      <c r="O492" s="29">
        <v>0</v>
      </c>
      <c r="P492" s="29">
        <v>19513364.274068698</v>
      </c>
      <c r="Q492" s="29">
        <v>5131593.1468120189</v>
      </c>
      <c r="R492" s="29">
        <v>4325594.9628999997</v>
      </c>
      <c r="S492" s="1">
        <v>439268.74190000008</v>
      </c>
      <c r="T492" s="147">
        <v>838067.02438328031</v>
      </c>
      <c r="U492" s="28"/>
      <c r="V492" s="2" t="s">
        <v>254</v>
      </c>
      <c r="W492" s="9">
        <v>22420083.219999999</v>
      </c>
      <c r="X492" s="9">
        <v>3451798.83</v>
      </c>
      <c r="Y492" s="9">
        <v>2041365.19</v>
      </c>
      <c r="Z492" s="9">
        <v>658587.89</v>
      </c>
      <c r="AA492" s="9">
        <v>878465.3</v>
      </c>
      <c r="AB492" s="9">
        <v>0</v>
      </c>
      <c r="AC492" s="9">
        <v>0</v>
      </c>
      <c r="AD492" s="9">
        <v>0</v>
      </c>
      <c r="AE492" s="9">
        <v>0</v>
      </c>
      <c r="AF492" s="9">
        <v>1509396.85</v>
      </c>
      <c r="AG492" s="9">
        <v>0</v>
      </c>
      <c r="AH492" s="9">
        <v>10653814.01</v>
      </c>
      <c r="AI492" s="9">
        <v>2427296.58</v>
      </c>
      <c r="AJ492" s="9">
        <v>328119.28999999998</v>
      </c>
      <c r="AK492" s="9">
        <v>30000</v>
      </c>
      <c r="AL492" s="9">
        <v>441239.28</v>
      </c>
      <c r="AN492" s="28">
        <f t="shared" si="73"/>
        <v>21506790.969999991</v>
      </c>
      <c r="AO492" s="12">
        <f t="shared" si="77"/>
        <v>3997475.6728999997</v>
      </c>
      <c r="AP492" s="12">
        <f t="shared" si="77"/>
        <v>409268.74190000008</v>
      </c>
      <c r="AQ492" s="12">
        <f t="shared" si="77"/>
        <v>396827.74438328028</v>
      </c>
      <c r="AR492" s="12">
        <f t="shared" si="74"/>
        <v>16703218.810816711</v>
      </c>
      <c r="BB492" s="28" t="e">
        <f>+#REF!-'Прил 2 оконч'!E492</f>
        <v>#REF!</v>
      </c>
    </row>
    <row r="493" spans="1:54" ht="15" customHeight="1" x14ac:dyDescent="0.25">
      <c r="A493" s="5">
        <f t="shared" si="75"/>
        <v>468</v>
      </c>
      <c r="B493" s="23">
        <f t="shared" si="76"/>
        <v>137</v>
      </c>
      <c r="C493" s="14" t="s">
        <v>59</v>
      </c>
      <c r="D493" s="3" t="s">
        <v>255</v>
      </c>
      <c r="E493" s="27">
        <v>31294041.869999997</v>
      </c>
      <c r="F493" s="29">
        <v>0</v>
      </c>
      <c r="G493" s="29">
        <v>2153754.7550966996</v>
      </c>
      <c r="H493" s="29">
        <v>2250168.3177519003</v>
      </c>
      <c r="I493" s="29">
        <v>0</v>
      </c>
      <c r="J493" s="29">
        <v>0</v>
      </c>
      <c r="K493" s="29"/>
      <c r="L493" s="29">
        <v>0</v>
      </c>
      <c r="M493" s="29">
        <v>0</v>
      </c>
      <c r="N493" s="29">
        <v>11049571.316473201</v>
      </c>
      <c r="O493" s="29">
        <v>0</v>
      </c>
      <c r="P493" s="29">
        <v>5737009.0626080399</v>
      </c>
      <c r="Q493" s="29">
        <v>6187940.5055416208</v>
      </c>
      <c r="R493" s="29">
        <v>3003946.3752000001</v>
      </c>
      <c r="S493" s="1">
        <v>312940.41869999998</v>
      </c>
      <c r="T493" s="147">
        <v>598711.11862854008</v>
      </c>
      <c r="U493" s="28"/>
      <c r="V493" s="2" t="s">
        <v>255</v>
      </c>
      <c r="W493" s="9">
        <v>10520805.68</v>
      </c>
      <c r="X493" s="9">
        <v>0</v>
      </c>
      <c r="Y493" s="9">
        <v>1823984.29</v>
      </c>
      <c r="Z493" s="9">
        <v>768606.03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3059301.55</v>
      </c>
      <c r="AG493" s="9">
        <v>0</v>
      </c>
      <c r="AH493" s="9">
        <v>1959630.01</v>
      </c>
      <c r="AI493" s="9">
        <v>2113661.62</v>
      </c>
      <c r="AJ493" s="9">
        <v>567149.06000000006</v>
      </c>
      <c r="AK493" s="9">
        <v>30000</v>
      </c>
      <c r="AL493" s="9">
        <v>198473.12</v>
      </c>
      <c r="AN493" s="28">
        <f t="shared" si="73"/>
        <v>20773236.189999998</v>
      </c>
      <c r="AO493" s="12">
        <f t="shared" si="77"/>
        <v>2436797.3152000001</v>
      </c>
      <c r="AP493" s="12">
        <f t="shared" si="77"/>
        <v>282940.41869999998</v>
      </c>
      <c r="AQ493" s="12">
        <f t="shared" si="77"/>
        <v>400237.99862854008</v>
      </c>
      <c r="AR493" s="12">
        <f t="shared" si="74"/>
        <v>17653260.457471456</v>
      </c>
      <c r="BB493" s="28" t="e">
        <f>+#REF!-'Прил 2 оконч'!E493</f>
        <v>#REF!</v>
      </c>
    </row>
    <row r="494" spans="1:54" ht="15" customHeight="1" x14ac:dyDescent="0.25">
      <c r="A494" s="5">
        <f t="shared" si="75"/>
        <v>469</v>
      </c>
      <c r="B494" s="23">
        <f t="shared" si="76"/>
        <v>138</v>
      </c>
      <c r="C494" s="14" t="s">
        <v>59</v>
      </c>
      <c r="D494" s="3" t="s">
        <v>256</v>
      </c>
      <c r="E494" s="27">
        <v>46137074.220000006</v>
      </c>
      <c r="F494" s="29">
        <v>12338963.873805661</v>
      </c>
      <c r="G494" s="29">
        <v>0</v>
      </c>
      <c r="H494" s="29">
        <v>0</v>
      </c>
      <c r="I494" s="29">
        <v>2959633.3144828794</v>
      </c>
      <c r="J494" s="29">
        <v>0</v>
      </c>
      <c r="K494" s="29"/>
      <c r="L494" s="29">
        <v>0</v>
      </c>
      <c r="M494" s="29">
        <v>0</v>
      </c>
      <c r="N494" s="29">
        <v>0</v>
      </c>
      <c r="O494" s="29">
        <v>0</v>
      </c>
      <c r="P494" s="29">
        <v>12052636.301892061</v>
      </c>
      <c r="Q494" s="29">
        <v>12999978.84663156</v>
      </c>
      <c r="R494" s="29">
        <v>4442091.8521999996</v>
      </c>
      <c r="S494" s="1">
        <v>461370.74219999998</v>
      </c>
      <c r="T494" s="147">
        <v>882399.28878784005</v>
      </c>
      <c r="U494" s="28"/>
      <c r="V494" s="2" t="s">
        <v>256</v>
      </c>
      <c r="W494" s="9">
        <v>19295183.02</v>
      </c>
      <c r="X494" s="9">
        <v>6918032.8499999996</v>
      </c>
      <c r="Y494" s="9">
        <v>0</v>
      </c>
      <c r="Z494" s="9">
        <v>0</v>
      </c>
      <c r="AA494" s="9">
        <v>2399206.94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9">
        <v>0</v>
      </c>
      <c r="AH494" s="9">
        <v>4122572.08</v>
      </c>
      <c r="AI494" s="9">
        <v>4446616.1399999997</v>
      </c>
      <c r="AJ494" s="9">
        <v>1013725.89</v>
      </c>
      <c r="AK494" s="9">
        <v>30000</v>
      </c>
      <c r="AL494" s="9">
        <v>365029.12</v>
      </c>
      <c r="AN494" s="28">
        <f t="shared" si="73"/>
        <v>26841891.200000007</v>
      </c>
      <c r="AO494" s="12">
        <f t="shared" si="77"/>
        <v>3428365.9621999995</v>
      </c>
      <c r="AP494" s="12">
        <f t="shared" si="77"/>
        <v>431370.74219999998</v>
      </c>
      <c r="AQ494" s="12">
        <f t="shared" si="77"/>
        <v>517370.16878784006</v>
      </c>
      <c r="AR494" s="12">
        <f t="shared" si="74"/>
        <v>22464784.326812167</v>
      </c>
      <c r="BB494" s="28" t="e">
        <f>+#REF!-'Прил 2 оконч'!E494</f>
        <v>#REF!</v>
      </c>
    </row>
    <row r="495" spans="1:54" ht="15" customHeight="1" x14ac:dyDescent="0.25">
      <c r="A495" s="5">
        <f t="shared" si="75"/>
        <v>470</v>
      </c>
      <c r="B495" s="23">
        <f t="shared" si="76"/>
        <v>139</v>
      </c>
      <c r="C495" s="14" t="s">
        <v>59</v>
      </c>
      <c r="D495" s="3" t="s">
        <v>257</v>
      </c>
      <c r="E495" s="27">
        <v>19404201.189999998</v>
      </c>
      <c r="F495" s="29">
        <v>7228672.3902611397</v>
      </c>
      <c r="G495" s="29">
        <v>0</v>
      </c>
      <c r="H495" s="29">
        <v>2769436.2398900399</v>
      </c>
      <c r="I495" s="29">
        <v>0</v>
      </c>
      <c r="J495" s="29">
        <v>0</v>
      </c>
      <c r="K495" s="29"/>
      <c r="L495" s="29">
        <v>0</v>
      </c>
      <c r="M495" s="29">
        <v>0</v>
      </c>
      <c r="N495" s="29">
        <v>0</v>
      </c>
      <c r="O495" s="29">
        <v>0</v>
      </c>
      <c r="P495" s="29">
        <v>7060929.9337491598</v>
      </c>
      <c r="Q495" s="29">
        <v>0</v>
      </c>
      <c r="R495" s="29">
        <v>1778073.9912</v>
      </c>
      <c r="S495" s="1">
        <v>194042.01189999998</v>
      </c>
      <c r="T495" s="147">
        <v>373046.62299965997</v>
      </c>
      <c r="U495" s="28"/>
      <c r="V495" s="2" t="s">
        <v>257</v>
      </c>
      <c r="W495" s="9">
        <v>10832789.98</v>
      </c>
      <c r="X495" s="9">
        <v>4047638.57</v>
      </c>
      <c r="Y495" s="9">
        <v>0</v>
      </c>
      <c r="Z495" s="9">
        <v>946056.49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2412055.87</v>
      </c>
      <c r="AI495" s="9">
        <v>2601649.2400000002</v>
      </c>
      <c r="AJ495" s="9">
        <v>591157.17000000004</v>
      </c>
      <c r="AK495" s="9">
        <v>30000</v>
      </c>
      <c r="AL495" s="9">
        <v>204232.64</v>
      </c>
      <c r="AN495" s="28">
        <f t="shared" si="73"/>
        <v>8571411.2099999972</v>
      </c>
      <c r="AO495" s="12">
        <f t="shared" si="77"/>
        <v>1186916.8212000001</v>
      </c>
      <c r="AP495" s="12">
        <f t="shared" si="77"/>
        <v>164042.01189999998</v>
      </c>
      <c r="AQ495" s="12">
        <f t="shared" si="77"/>
        <v>168813.98299965996</v>
      </c>
      <c r="AR495" s="12">
        <f t="shared" si="74"/>
        <v>7051638.3939003367</v>
      </c>
      <c r="BB495" s="28" t="e">
        <f>+#REF!-'Прил 2 оконч'!E495</f>
        <v>#REF!</v>
      </c>
    </row>
    <row r="496" spans="1:54" ht="15" customHeight="1" x14ac:dyDescent="0.25">
      <c r="A496" s="5">
        <f t="shared" si="75"/>
        <v>471</v>
      </c>
      <c r="B496" s="23">
        <f t="shared" si="76"/>
        <v>140</v>
      </c>
      <c r="C496" s="14" t="s">
        <v>59</v>
      </c>
      <c r="D496" s="3" t="s">
        <v>259</v>
      </c>
      <c r="E496" s="27">
        <v>2071650.7</v>
      </c>
      <c r="F496" s="29">
        <v>0</v>
      </c>
      <c r="G496" s="29">
        <v>0</v>
      </c>
      <c r="H496" s="29">
        <v>0</v>
      </c>
      <c r="I496" s="29">
        <v>1743492.9425172</v>
      </c>
      <c r="J496" s="29">
        <v>0</v>
      </c>
      <c r="K496" s="29"/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269314.59100000001</v>
      </c>
      <c r="S496" s="1">
        <v>20716.507000000001</v>
      </c>
      <c r="T496" s="147">
        <v>38126.659482800002</v>
      </c>
      <c r="U496" s="28"/>
      <c r="V496" s="2" t="s">
        <v>259</v>
      </c>
      <c r="W496" s="9">
        <v>18865319.539999999</v>
      </c>
      <c r="X496" s="9">
        <v>0</v>
      </c>
      <c r="Y496" s="9">
        <v>2048839.99</v>
      </c>
      <c r="Z496" s="9">
        <v>660999.41</v>
      </c>
      <c r="AA496" s="9">
        <v>881681.95</v>
      </c>
      <c r="AB496" s="9">
        <v>0</v>
      </c>
      <c r="AC496" s="9">
        <v>0</v>
      </c>
      <c r="AD496" s="9">
        <v>0</v>
      </c>
      <c r="AE496" s="9">
        <v>0</v>
      </c>
      <c r="AF496" s="9">
        <v>1514923.74</v>
      </c>
      <c r="AG496" s="9">
        <v>0</v>
      </c>
      <c r="AH496" s="9">
        <v>10692824.68</v>
      </c>
      <c r="AI496" s="9">
        <v>2436184.5</v>
      </c>
      <c r="AJ496" s="9">
        <v>227713.13</v>
      </c>
      <c r="AK496" s="9">
        <v>30000</v>
      </c>
      <c r="AL496" s="9">
        <v>372152.14</v>
      </c>
      <c r="AN496" s="28">
        <f t="shared" si="73"/>
        <v>-16793668.84</v>
      </c>
      <c r="AO496" s="12">
        <f t="shared" si="77"/>
        <v>41601.46100000001</v>
      </c>
      <c r="AP496" s="12">
        <f t="shared" si="77"/>
        <v>-9283.4929999999986</v>
      </c>
      <c r="AQ496" s="12">
        <f t="shared" si="77"/>
        <v>-334025.48051720002</v>
      </c>
      <c r="AR496" s="12">
        <f t="shared" si="74"/>
        <v>-16491961.327482799</v>
      </c>
      <c r="BB496" s="28" t="e">
        <f>+#REF!-'Прил 2 оконч'!E496</f>
        <v>#REF!</v>
      </c>
    </row>
    <row r="497" spans="1:54" ht="15" customHeight="1" x14ac:dyDescent="0.25">
      <c r="A497" s="5">
        <f t="shared" si="75"/>
        <v>472</v>
      </c>
      <c r="B497" s="23">
        <f t="shared" si="76"/>
        <v>141</v>
      </c>
      <c r="C497" s="14" t="s">
        <v>59</v>
      </c>
      <c r="D497" s="3" t="s">
        <v>260</v>
      </c>
      <c r="E497" s="27">
        <v>38935702.960000008</v>
      </c>
      <c r="F497" s="29">
        <v>14504768.23766334</v>
      </c>
      <c r="G497" s="29">
        <v>0</v>
      </c>
      <c r="H497" s="29">
        <v>5557041.2682737401</v>
      </c>
      <c r="I497" s="29">
        <v>0</v>
      </c>
      <c r="J497" s="29">
        <v>0</v>
      </c>
      <c r="K497" s="29"/>
      <c r="L497" s="29">
        <v>0</v>
      </c>
      <c r="M497" s="29">
        <v>0</v>
      </c>
      <c r="N497" s="29">
        <v>0</v>
      </c>
      <c r="O497" s="29">
        <v>0</v>
      </c>
      <c r="P497" s="29">
        <v>14168182.845000239</v>
      </c>
      <c r="Q497" s="29">
        <v>0</v>
      </c>
      <c r="R497" s="29">
        <v>3567812.9742000001</v>
      </c>
      <c r="S497" s="1">
        <v>389357.02960000001</v>
      </c>
      <c r="T497" s="147">
        <v>748540.60526267986</v>
      </c>
      <c r="U497" s="28"/>
      <c r="V497" s="2" t="s">
        <v>260</v>
      </c>
      <c r="W497" s="9">
        <v>16167009.34</v>
      </c>
      <c r="X497" s="9">
        <v>8129623.3700000001</v>
      </c>
      <c r="Y497" s="9">
        <v>0</v>
      </c>
      <c r="Z497" s="9">
        <v>1900140.76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4844579.2300000004</v>
      </c>
      <c r="AI497" s="9">
        <v>0</v>
      </c>
      <c r="AJ497" s="9">
        <v>959107.96</v>
      </c>
      <c r="AK497" s="9">
        <v>30000</v>
      </c>
      <c r="AL497" s="9">
        <v>303558.02</v>
      </c>
      <c r="AN497" s="28">
        <f t="shared" si="73"/>
        <v>22768693.620000008</v>
      </c>
      <c r="AO497" s="12">
        <f t="shared" si="77"/>
        <v>2608705.0142000001</v>
      </c>
      <c r="AP497" s="12">
        <f t="shared" si="77"/>
        <v>359357.02960000001</v>
      </c>
      <c r="AQ497" s="12">
        <f t="shared" si="77"/>
        <v>444982.58526267984</v>
      </c>
      <c r="AR497" s="12">
        <f t="shared" si="74"/>
        <v>19355648.99093733</v>
      </c>
      <c r="BB497" s="28" t="e">
        <f>+#REF!-'Прил 2 оконч'!E497</f>
        <v>#REF!</v>
      </c>
    </row>
    <row r="498" spans="1:54" ht="15" customHeight="1" x14ac:dyDescent="0.25">
      <c r="A498" s="5">
        <f t="shared" si="75"/>
        <v>473</v>
      </c>
      <c r="B498" s="23">
        <f t="shared" si="76"/>
        <v>142</v>
      </c>
      <c r="C498" s="14" t="s">
        <v>59</v>
      </c>
      <c r="D498" s="3" t="s">
        <v>261</v>
      </c>
      <c r="E498" s="27">
        <v>20595522.989999998</v>
      </c>
      <c r="F498" s="29">
        <v>0</v>
      </c>
      <c r="G498" s="29">
        <v>3983701.7989175399</v>
      </c>
      <c r="H498" s="29">
        <v>2424951.3142146603</v>
      </c>
      <c r="I498" s="29">
        <v>2187877.50359724</v>
      </c>
      <c r="J498" s="29">
        <v>0</v>
      </c>
      <c r="K498" s="29"/>
      <c r="L498" s="29">
        <v>0</v>
      </c>
      <c r="M498" s="29">
        <v>0</v>
      </c>
      <c r="N498" s="29">
        <v>2831612.1365574002</v>
      </c>
      <c r="O498" s="29">
        <v>0</v>
      </c>
      <c r="P498" s="29">
        <v>0</v>
      </c>
      <c r="Q498" s="29">
        <v>6464751.4257534603</v>
      </c>
      <c r="R498" s="29">
        <v>2105392.2245999998</v>
      </c>
      <c r="S498" s="1">
        <v>205955.22990000003</v>
      </c>
      <c r="T498" s="147">
        <v>391281.3564597001</v>
      </c>
      <c r="U498" s="28"/>
      <c r="V498" s="2" t="s">
        <v>261</v>
      </c>
      <c r="W498" s="9">
        <v>23673745.549999997</v>
      </c>
      <c r="X498" s="9">
        <v>0</v>
      </c>
      <c r="Y498" s="9">
        <v>2571893.88</v>
      </c>
      <c r="Z498" s="9">
        <v>829747.73</v>
      </c>
      <c r="AA498" s="9">
        <v>1106768.8999999999</v>
      </c>
      <c r="AB498" s="9">
        <v>0</v>
      </c>
      <c r="AC498" s="9">
        <v>0</v>
      </c>
      <c r="AD498" s="9">
        <v>0</v>
      </c>
      <c r="AE498" s="9">
        <v>0</v>
      </c>
      <c r="AF498" s="9">
        <v>1901672.74</v>
      </c>
      <c r="AG498" s="9">
        <v>0</v>
      </c>
      <c r="AH498" s="9">
        <v>13422624.76</v>
      </c>
      <c r="AI498" s="9">
        <v>3058124.64</v>
      </c>
      <c r="AJ498" s="9">
        <v>285753.06</v>
      </c>
      <c r="AK498" s="9">
        <v>30000</v>
      </c>
      <c r="AL498" s="9">
        <v>467159.84</v>
      </c>
      <c r="AN498" s="28">
        <f t="shared" si="73"/>
        <v>-3078222.5599999987</v>
      </c>
      <c r="AO498" s="12">
        <f t="shared" si="77"/>
        <v>1819639.1645999998</v>
      </c>
      <c r="AP498" s="12">
        <f t="shared" si="77"/>
        <v>175955.22990000003</v>
      </c>
      <c r="AQ498" s="12">
        <f t="shared" si="77"/>
        <v>-75878.483540299931</v>
      </c>
      <c r="AR498" s="12">
        <f t="shared" si="74"/>
        <v>-4997938.4709596979</v>
      </c>
      <c r="BB498" s="28" t="e">
        <f>+#REF!-'Прил 2 оконч'!E498</f>
        <v>#REF!</v>
      </c>
    </row>
    <row r="499" spans="1:54" ht="15" customHeight="1" x14ac:dyDescent="0.25">
      <c r="A499" s="5">
        <f t="shared" si="75"/>
        <v>474</v>
      </c>
      <c r="B499" s="23">
        <f t="shared" si="76"/>
        <v>143</v>
      </c>
      <c r="C499" s="14" t="s">
        <v>59</v>
      </c>
      <c r="D499" s="3" t="s">
        <v>262</v>
      </c>
      <c r="E499" s="27">
        <v>81528260.929999992</v>
      </c>
      <c r="F499" s="29">
        <v>9952423.6192126181</v>
      </c>
      <c r="G499" s="29">
        <v>0</v>
      </c>
      <c r="H499" s="29">
        <v>4157786.6996206795</v>
      </c>
      <c r="I499" s="29">
        <v>3751303.3570546797</v>
      </c>
      <c r="J499" s="29">
        <v>0</v>
      </c>
      <c r="K499" s="29"/>
      <c r="L499" s="29">
        <v>0</v>
      </c>
      <c r="M499" s="29">
        <v>0</v>
      </c>
      <c r="N499" s="29">
        <v>0</v>
      </c>
      <c r="O499" s="29">
        <v>0</v>
      </c>
      <c r="P499" s="29">
        <v>42149356.501488179</v>
      </c>
      <c r="Q499" s="29">
        <v>11084369.958256561</v>
      </c>
      <c r="R499" s="29">
        <v>8063029.2754999995</v>
      </c>
      <c r="S499" s="1">
        <v>815282.60929999989</v>
      </c>
      <c r="T499" s="147">
        <v>1554708.9095672797</v>
      </c>
      <c r="U499" s="28"/>
      <c r="V499" s="2" t="s">
        <v>262</v>
      </c>
      <c r="W499" s="9">
        <v>34815292.850000001</v>
      </c>
      <c r="X499" s="9">
        <v>7427096.6299999999</v>
      </c>
      <c r="Y499" s="9">
        <v>0</v>
      </c>
      <c r="Z499" s="9">
        <v>1417057.02</v>
      </c>
      <c r="AA499" s="9">
        <v>1890158.41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22923382.809999999</v>
      </c>
      <c r="AI499" s="9">
        <v>0</v>
      </c>
      <c r="AJ499" s="9">
        <v>440706.24</v>
      </c>
      <c r="AK499" s="9">
        <v>30000</v>
      </c>
      <c r="AL499" s="9">
        <v>686891.74</v>
      </c>
      <c r="AN499" s="28">
        <f t="shared" si="73"/>
        <v>46712968.079999991</v>
      </c>
      <c r="AO499" s="12">
        <f t="shared" si="77"/>
        <v>7622323.0354999993</v>
      </c>
      <c r="AP499" s="12">
        <f t="shared" si="77"/>
        <v>785282.60929999989</v>
      </c>
      <c r="AQ499" s="12">
        <f t="shared" si="77"/>
        <v>867817.16956727975</v>
      </c>
      <c r="AR499" s="12">
        <f t="shared" si="74"/>
        <v>37437545.265632711</v>
      </c>
      <c r="BB499" s="28" t="e">
        <f>+#REF!-'Прил 2 оконч'!E499</f>
        <v>#REF!</v>
      </c>
    </row>
    <row r="500" spans="1:54" ht="15" customHeight="1" x14ac:dyDescent="0.25">
      <c r="A500" s="5">
        <f t="shared" si="75"/>
        <v>475</v>
      </c>
      <c r="B500" s="23">
        <f t="shared" si="76"/>
        <v>144</v>
      </c>
      <c r="C500" s="14" t="s">
        <v>59</v>
      </c>
      <c r="D500" s="3" t="s">
        <v>263</v>
      </c>
      <c r="E500" s="27">
        <v>6575080.4900000002</v>
      </c>
      <c r="F500" s="29">
        <v>5855280.1284377407</v>
      </c>
      <c r="G500" s="29">
        <v>0</v>
      </c>
      <c r="H500" s="29">
        <v>0</v>
      </c>
      <c r="I500" s="29">
        <v>0</v>
      </c>
      <c r="J500" s="29">
        <v>0</v>
      </c>
      <c r="K500" s="29"/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526006.43920000002</v>
      </c>
      <c r="S500" s="1">
        <v>65750.804900000003</v>
      </c>
      <c r="T500" s="147">
        <v>128043.11746226001</v>
      </c>
      <c r="U500" s="28"/>
      <c r="V500" s="2" t="s">
        <v>263</v>
      </c>
      <c r="W500" s="9">
        <v>3428078.8083623135</v>
      </c>
      <c r="X500" s="9">
        <v>3258850.32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72721.348362313453</v>
      </c>
      <c r="AK500" s="9">
        <v>30000</v>
      </c>
      <c r="AL500" s="9">
        <v>66507.14</v>
      </c>
      <c r="AN500" s="28">
        <f t="shared" si="73"/>
        <v>3147001.6816376867</v>
      </c>
      <c r="AO500" s="12">
        <f t="shared" si="77"/>
        <v>453285.09083768656</v>
      </c>
      <c r="AP500" s="12">
        <f t="shared" si="77"/>
        <v>35750.804900000003</v>
      </c>
      <c r="AQ500" s="12">
        <f t="shared" si="77"/>
        <v>61535.977462260009</v>
      </c>
      <c r="AR500" s="12">
        <f t="shared" si="74"/>
        <v>2596429.8084377404</v>
      </c>
      <c r="BB500" s="28" t="e">
        <f>+#REF!-'Прил 2 оконч'!E500</f>
        <v>#REF!</v>
      </c>
    </row>
    <row r="501" spans="1:54" ht="15" customHeight="1" x14ac:dyDescent="0.25">
      <c r="A501" s="5">
        <f t="shared" si="75"/>
        <v>476</v>
      </c>
      <c r="B501" s="23">
        <f t="shared" si="76"/>
        <v>145</v>
      </c>
      <c r="C501" s="14" t="s">
        <v>59</v>
      </c>
      <c r="D501" s="3" t="s">
        <v>264</v>
      </c>
      <c r="E501" s="27">
        <v>8630793.8599999975</v>
      </c>
      <c r="F501" s="29">
        <v>1245750.3472759798</v>
      </c>
      <c r="G501" s="29">
        <v>445396.29510599998</v>
      </c>
      <c r="H501" s="29">
        <v>171773.16233909997</v>
      </c>
      <c r="I501" s="29">
        <v>665037.88655052008</v>
      </c>
      <c r="J501" s="29">
        <v>0</v>
      </c>
      <c r="K501" s="29"/>
      <c r="L501" s="29">
        <v>0</v>
      </c>
      <c r="M501" s="29">
        <v>0</v>
      </c>
      <c r="N501" s="29">
        <v>0</v>
      </c>
      <c r="O501" s="29">
        <v>0</v>
      </c>
      <c r="P501" s="29">
        <v>2591575.7274682801</v>
      </c>
      <c r="Q501" s="29">
        <v>2401671.14927166</v>
      </c>
      <c r="R501" s="29">
        <v>858807.84250000003</v>
      </c>
      <c r="S501" s="1">
        <v>86307.938599999994</v>
      </c>
      <c r="T501" s="147">
        <v>164473.51088846</v>
      </c>
      <c r="U501" s="28"/>
      <c r="V501" s="2" t="s">
        <v>264</v>
      </c>
      <c r="W501" s="9">
        <v>8100020.5099999988</v>
      </c>
      <c r="X501" s="9">
        <v>1247510.72</v>
      </c>
      <c r="Y501" s="9">
        <v>456050.96</v>
      </c>
      <c r="Z501" s="9">
        <v>175882.06</v>
      </c>
      <c r="AA501" s="9">
        <v>704699.94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2653563.0299999998</v>
      </c>
      <c r="AI501" s="9">
        <v>2459116.21</v>
      </c>
      <c r="AJ501" s="9">
        <v>216119.57</v>
      </c>
      <c r="AK501" s="9">
        <v>30000</v>
      </c>
      <c r="AL501" s="9">
        <v>157078.01999999999</v>
      </c>
      <c r="AN501" s="28">
        <f t="shared" si="73"/>
        <v>530773.3499999987</v>
      </c>
      <c r="AO501" s="12">
        <f t="shared" si="77"/>
        <v>642688.27249999996</v>
      </c>
      <c r="AP501" s="12">
        <f t="shared" si="77"/>
        <v>56307.938599999994</v>
      </c>
      <c r="AQ501" s="12">
        <f t="shared" si="77"/>
        <v>7395.4908884600154</v>
      </c>
      <c r="AR501" s="12">
        <f t="shared" si="74"/>
        <v>-175618.35198846128</v>
      </c>
      <c r="BB501" s="28" t="e">
        <f>+#REF!-'Прил 2 оконч'!E501</f>
        <v>#REF!</v>
      </c>
    </row>
    <row r="502" spans="1:54" ht="15" customHeight="1" x14ac:dyDescent="0.25">
      <c r="A502" s="5">
        <f t="shared" si="75"/>
        <v>477</v>
      </c>
      <c r="B502" s="23">
        <f t="shared" si="76"/>
        <v>146</v>
      </c>
      <c r="C502" s="14" t="s">
        <v>265</v>
      </c>
      <c r="D502" s="3" t="s">
        <v>266</v>
      </c>
      <c r="E502" s="27">
        <v>2978094.27</v>
      </c>
      <c r="F502" s="29">
        <v>1280305.4721802799</v>
      </c>
      <c r="G502" s="29">
        <v>457750.88211047999</v>
      </c>
      <c r="H502" s="29">
        <v>176537.87296782</v>
      </c>
      <c r="I502" s="29">
        <v>683484.97234584007</v>
      </c>
      <c r="J502" s="29">
        <v>0</v>
      </c>
      <c r="K502" s="29"/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293419.39760000003</v>
      </c>
      <c r="S502" s="1">
        <v>29780.9427</v>
      </c>
      <c r="T502" s="147">
        <v>56814.730095579995</v>
      </c>
      <c r="U502" s="28"/>
      <c r="V502" s="2" t="s">
        <v>266</v>
      </c>
      <c r="W502" s="9">
        <v>3279685.2899999996</v>
      </c>
      <c r="X502" s="9">
        <v>1478154.23</v>
      </c>
      <c r="Y502" s="9">
        <v>540368.93999999994</v>
      </c>
      <c r="Z502" s="9">
        <v>208396.19</v>
      </c>
      <c r="AA502" s="9">
        <v>834987.25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0</v>
      </c>
      <c r="AI502" s="9">
        <v>0</v>
      </c>
      <c r="AJ502" s="9">
        <v>125290.78</v>
      </c>
      <c r="AK502" s="9">
        <v>30000</v>
      </c>
      <c r="AL502" s="9">
        <v>62487.899999999994</v>
      </c>
      <c r="AN502" s="28">
        <f t="shared" si="73"/>
        <v>-301591.01999999955</v>
      </c>
      <c r="AO502" s="12">
        <f t="shared" si="77"/>
        <v>168128.61760000003</v>
      </c>
      <c r="AP502" s="12">
        <f t="shared" si="77"/>
        <v>-219.0573000000004</v>
      </c>
      <c r="AQ502" s="12">
        <f t="shared" si="77"/>
        <v>-5673.1699044199995</v>
      </c>
      <c r="AR502" s="12">
        <f t="shared" si="74"/>
        <v>-463827.41039557959</v>
      </c>
      <c r="BB502" s="28" t="e">
        <f>+#REF!-'Прил 2 оконч'!E502</f>
        <v>#REF!</v>
      </c>
    </row>
    <row r="503" spans="1:54" ht="15" customHeight="1" x14ac:dyDescent="0.25">
      <c r="A503" s="5">
        <f t="shared" si="75"/>
        <v>478</v>
      </c>
      <c r="B503" s="23">
        <f t="shared" si="76"/>
        <v>147</v>
      </c>
      <c r="C503" s="14" t="s">
        <v>265</v>
      </c>
      <c r="D503" s="3" t="s">
        <v>267</v>
      </c>
      <c r="E503" s="27">
        <v>8665743.4199999999</v>
      </c>
      <c r="F503" s="29">
        <v>1250794.8920976599</v>
      </c>
      <c r="G503" s="29">
        <v>447199.88406827999</v>
      </c>
      <c r="H503" s="29">
        <v>172468.74104165999</v>
      </c>
      <c r="I503" s="29">
        <v>667730.89275899995</v>
      </c>
      <c r="J503" s="29">
        <v>0</v>
      </c>
      <c r="K503" s="29"/>
      <c r="L503" s="29">
        <v>0</v>
      </c>
      <c r="M503" s="29">
        <v>0</v>
      </c>
      <c r="N503" s="29">
        <v>0</v>
      </c>
      <c r="O503" s="29">
        <v>0</v>
      </c>
      <c r="P503" s="29">
        <v>2602070.0612432398</v>
      </c>
      <c r="Q503" s="29">
        <v>2411396.4829218597</v>
      </c>
      <c r="R503" s="29">
        <v>862285.5013</v>
      </c>
      <c r="S503" s="1">
        <v>86657.434200000003</v>
      </c>
      <c r="T503" s="147">
        <v>165139.53036830001</v>
      </c>
      <c r="U503" s="28"/>
      <c r="V503" s="2" t="s">
        <v>267</v>
      </c>
      <c r="W503" s="9">
        <v>9680847.0700000003</v>
      </c>
      <c r="X503" s="9">
        <v>1453183.99</v>
      </c>
      <c r="Y503" s="9">
        <v>531240.57999999996</v>
      </c>
      <c r="Z503" s="9">
        <v>204875.78</v>
      </c>
      <c r="AA503" s="9">
        <v>820881.93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3091042.04</v>
      </c>
      <c r="AI503" s="9">
        <v>2864542.48</v>
      </c>
      <c r="AJ503" s="9">
        <v>502105.41</v>
      </c>
      <c r="AK503" s="9">
        <v>30000</v>
      </c>
      <c r="AL503" s="9">
        <v>182974.86</v>
      </c>
      <c r="AN503" s="28">
        <f t="shared" si="73"/>
        <v>-1015103.6500000004</v>
      </c>
      <c r="AO503" s="12">
        <f t="shared" si="77"/>
        <v>360180.09130000003</v>
      </c>
      <c r="AP503" s="12">
        <f t="shared" si="77"/>
        <v>56657.434200000003</v>
      </c>
      <c r="AQ503" s="12">
        <f t="shared" si="77"/>
        <v>-17835.329631699977</v>
      </c>
      <c r="AR503" s="12">
        <f t="shared" si="74"/>
        <v>-1414105.8458683004</v>
      </c>
      <c r="BB503" s="28" t="e">
        <f>+#REF!-'Прил 2 оконч'!E503</f>
        <v>#REF!</v>
      </c>
    </row>
    <row r="504" spans="1:54" ht="15" customHeight="1" x14ac:dyDescent="0.25">
      <c r="A504" s="5">
        <f t="shared" si="75"/>
        <v>479</v>
      </c>
      <c r="B504" s="23">
        <f t="shared" si="76"/>
        <v>148</v>
      </c>
      <c r="C504" s="14" t="s">
        <v>265</v>
      </c>
      <c r="D504" s="3" t="s">
        <v>268</v>
      </c>
      <c r="E504" s="27">
        <v>15261042.23</v>
      </c>
      <c r="F504" s="29">
        <v>1835962.0914125401</v>
      </c>
      <c r="G504" s="29">
        <v>656416.20369275997</v>
      </c>
      <c r="H504" s="29">
        <v>253155.87053862002</v>
      </c>
      <c r="I504" s="29">
        <v>980119.61294268013</v>
      </c>
      <c r="J504" s="29">
        <v>0</v>
      </c>
      <c r="K504" s="29"/>
      <c r="L504" s="29">
        <v>0</v>
      </c>
      <c r="M504" s="29">
        <v>0</v>
      </c>
      <c r="N504" s="29">
        <v>2238092.318889</v>
      </c>
      <c r="O504" s="29">
        <v>0</v>
      </c>
      <c r="P504" s="29">
        <v>3819412.7791386009</v>
      </c>
      <c r="Q504" s="29">
        <v>3539535.1863450599</v>
      </c>
      <c r="R504" s="29">
        <v>1494397.4086000002</v>
      </c>
      <c r="S504" s="1">
        <v>152610.42230000001</v>
      </c>
      <c r="T504" s="147">
        <v>291340.33614074002</v>
      </c>
      <c r="U504" s="28"/>
      <c r="V504" s="2" t="s">
        <v>268</v>
      </c>
      <c r="W504" s="9">
        <v>17044640.439999998</v>
      </c>
      <c r="X504" s="9">
        <v>2136058.9500000002</v>
      </c>
      <c r="Y504" s="9">
        <v>780879.2</v>
      </c>
      <c r="Z504" s="9">
        <v>301150.27</v>
      </c>
      <c r="AA504" s="9">
        <v>1206627.8</v>
      </c>
      <c r="AB504" s="9">
        <v>0</v>
      </c>
      <c r="AC504" s="9">
        <v>0</v>
      </c>
      <c r="AD504" s="9">
        <v>0</v>
      </c>
      <c r="AE504" s="9">
        <v>0</v>
      </c>
      <c r="AF504" s="9">
        <v>2632849.19</v>
      </c>
      <c r="AG504" s="9">
        <v>0</v>
      </c>
      <c r="AH504" s="9">
        <v>4543573.3099999996</v>
      </c>
      <c r="AI504" s="9">
        <v>4210637.9000000004</v>
      </c>
      <c r="AJ504" s="9">
        <v>880174.5</v>
      </c>
      <c r="AK504" s="9">
        <v>30000</v>
      </c>
      <c r="AL504" s="9">
        <v>322689.32</v>
      </c>
      <c r="AN504" s="28">
        <f t="shared" si="73"/>
        <v>-1783598.2099999972</v>
      </c>
      <c r="AO504" s="12">
        <f t="shared" si="77"/>
        <v>614222.9086000002</v>
      </c>
      <c r="AP504" s="12">
        <f t="shared" si="77"/>
        <v>122610.42230000001</v>
      </c>
      <c r="AQ504" s="12">
        <f t="shared" si="77"/>
        <v>-31348.983859259984</v>
      </c>
      <c r="AR504" s="12">
        <f t="shared" si="74"/>
        <v>-2489082.5570407375</v>
      </c>
      <c r="BB504" s="28" t="e">
        <f>+#REF!-'Прил 2 оконч'!E504</f>
        <v>#REF!</v>
      </c>
    </row>
    <row r="505" spans="1:54" ht="15" customHeight="1" x14ac:dyDescent="0.25">
      <c r="A505" s="5">
        <f t="shared" si="75"/>
        <v>480</v>
      </c>
      <c r="B505" s="23">
        <f t="shared" si="76"/>
        <v>149</v>
      </c>
      <c r="C505" s="14" t="s">
        <v>270</v>
      </c>
      <c r="D505" s="3" t="s">
        <v>271</v>
      </c>
      <c r="E505" s="27">
        <v>2692837.33</v>
      </c>
      <c r="F505" s="29">
        <v>1242219.1623386999</v>
      </c>
      <c r="G505" s="29">
        <v>444133.78631621995</v>
      </c>
      <c r="H505" s="29">
        <v>0</v>
      </c>
      <c r="I505" s="29">
        <v>663152.77883819991</v>
      </c>
      <c r="J505" s="29">
        <v>0</v>
      </c>
      <c r="K505" s="29"/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265024.29749999999</v>
      </c>
      <c r="S505" s="1">
        <v>26928.373300000003</v>
      </c>
      <c r="T505" s="147">
        <v>51378.931706880008</v>
      </c>
      <c r="U505" s="28"/>
      <c r="V505" s="2" t="s">
        <v>271</v>
      </c>
      <c r="W505" s="9">
        <v>2529922.6599999997</v>
      </c>
      <c r="X505" s="9">
        <v>1233496.6499999999</v>
      </c>
      <c r="Y505" s="9">
        <v>450927.86</v>
      </c>
      <c r="Z505" s="9">
        <v>0</v>
      </c>
      <c r="AA505" s="9">
        <v>696783.61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70118.460000000006</v>
      </c>
      <c r="AK505" s="9">
        <v>30000</v>
      </c>
      <c r="AL505" s="9">
        <v>48596.08</v>
      </c>
      <c r="AN505" s="28">
        <f t="shared" si="73"/>
        <v>162914.67000000039</v>
      </c>
      <c r="AO505" s="12">
        <f t="shared" si="77"/>
        <v>194905.83749999997</v>
      </c>
      <c r="AP505" s="12">
        <f t="shared" si="77"/>
        <v>-3071.6266999999971</v>
      </c>
      <c r="AQ505" s="12">
        <f t="shared" si="77"/>
        <v>2782.8517068800065</v>
      </c>
      <c r="AR505" s="12">
        <f t="shared" si="74"/>
        <v>-31702.392506879583</v>
      </c>
      <c r="BB505" s="28" t="e">
        <f>+#REF!-'Прил 2 оконч'!E505</f>
        <v>#REF!</v>
      </c>
    </row>
    <row r="506" spans="1:54" ht="15" customHeight="1" x14ac:dyDescent="0.25">
      <c r="A506" s="5">
        <f t="shared" si="75"/>
        <v>481</v>
      </c>
      <c r="B506" s="23">
        <f t="shared" si="76"/>
        <v>150</v>
      </c>
      <c r="C506" s="14" t="s">
        <v>270</v>
      </c>
      <c r="D506" s="3" t="s">
        <v>272</v>
      </c>
      <c r="E506" s="27">
        <v>2670419.7999999998</v>
      </c>
      <c r="F506" s="29">
        <v>1231877.8490163602</v>
      </c>
      <c r="G506" s="29">
        <v>440436.42110495997</v>
      </c>
      <c r="H506" s="29">
        <v>0</v>
      </c>
      <c r="I506" s="29">
        <v>657632.11947719997</v>
      </c>
      <c r="J506" s="29">
        <v>0</v>
      </c>
      <c r="K506" s="29"/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262818.00380000001</v>
      </c>
      <c r="S506" s="1">
        <v>26704.198</v>
      </c>
      <c r="T506" s="147">
        <v>50951.208601479993</v>
      </c>
      <c r="U506" s="28"/>
      <c r="V506" s="2" t="s">
        <v>272</v>
      </c>
      <c r="W506" s="9">
        <v>2508861.37</v>
      </c>
      <c r="X506" s="9">
        <v>1223101.17</v>
      </c>
      <c r="Y506" s="9">
        <v>447127.58</v>
      </c>
      <c r="Z506" s="9">
        <v>0</v>
      </c>
      <c r="AA506" s="9">
        <v>690911.35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69534.73</v>
      </c>
      <c r="AK506" s="9">
        <v>30000</v>
      </c>
      <c r="AL506" s="9">
        <v>48186.54</v>
      </c>
      <c r="AN506" s="28">
        <f t="shared" si="73"/>
        <v>161558.4299999997</v>
      </c>
      <c r="AO506" s="12">
        <f t="shared" si="77"/>
        <v>193283.27380000002</v>
      </c>
      <c r="AP506" s="12">
        <f t="shared" si="77"/>
        <v>-3295.8019999999997</v>
      </c>
      <c r="AQ506" s="12">
        <f t="shared" si="77"/>
        <v>2764.6686014799925</v>
      </c>
      <c r="AR506" s="12">
        <f t="shared" si="74"/>
        <v>-31193.710401480315</v>
      </c>
      <c r="BB506" s="28" t="e">
        <f>+#REF!-'Прил 2 оконч'!E506</f>
        <v>#REF!</v>
      </c>
    </row>
    <row r="507" spans="1:54" ht="15" customHeight="1" x14ac:dyDescent="0.25">
      <c r="A507" s="5">
        <f t="shared" si="75"/>
        <v>482</v>
      </c>
      <c r="B507" s="23">
        <f t="shared" si="76"/>
        <v>151</v>
      </c>
      <c r="C507" s="14" t="s">
        <v>270</v>
      </c>
      <c r="D507" s="3" t="s">
        <v>273</v>
      </c>
      <c r="E507" s="27">
        <v>2673700.41</v>
      </c>
      <c r="F507" s="29">
        <v>1233391.2089007602</v>
      </c>
      <c r="G507" s="29">
        <v>440977.50127745996</v>
      </c>
      <c r="H507" s="29">
        <v>0</v>
      </c>
      <c r="I507" s="29">
        <v>658440.01797336002</v>
      </c>
      <c r="J507" s="29">
        <v>0</v>
      </c>
      <c r="K507" s="29"/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263140.87560000003</v>
      </c>
      <c r="S507" s="1">
        <v>26737.004100000002</v>
      </c>
      <c r="T507" s="147">
        <v>51013.802148420007</v>
      </c>
      <c r="U507" s="28"/>
      <c r="V507" s="2" t="s">
        <v>273</v>
      </c>
      <c r="W507" s="9">
        <v>2511943.4999999995</v>
      </c>
      <c r="X507" s="9">
        <v>1224622.45</v>
      </c>
      <c r="Y507" s="9">
        <v>447683.72</v>
      </c>
      <c r="Z507" s="9">
        <v>0</v>
      </c>
      <c r="AA507" s="9">
        <v>691770.72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69620.149999999994</v>
      </c>
      <c r="AK507" s="9">
        <v>30000</v>
      </c>
      <c r="AL507" s="9">
        <v>48246.46</v>
      </c>
      <c r="AN507" s="28">
        <f t="shared" si="73"/>
        <v>161756.91000000061</v>
      </c>
      <c r="AO507" s="12">
        <f t="shared" si="77"/>
        <v>193520.72560000003</v>
      </c>
      <c r="AP507" s="12">
        <f t="shared" si="77"/>
        <v>-3262.9958999999981</v>
      </c>
      <c r="AQ507" s="12">
        <f t="shared" si="77"/>
        <v>2767.342148420008</v>
      </c>
      <c r="AR507" s="12">
        <f t="shared" si="74"/>
        <v>-31268.16184841943</v>
      </c>
      <c r="BB507" s="28" t="e">
        <f>+#REF!-'Прил 2 оконч'!E507</f>
        <v>#REF!</v>
      </c>
    </row>
    <row r="508" spans="1:54" ht="15" customHeight="1" x14ac:dyDescent="0.25">
      <c r="A508" s="5">
        <f t="shared" si="75"/>
        <v>483</v>
      </c>
      <c r="B508" s="23">
        <f t="shared" si="76"/>
        <v>152</v>
      </c>
      <c r="C508" s="14" t="s">
        <v>270</v>
      </c>
      <c r="D508" s="3" t="s">
        <v>274</v>
      </c>
      <c r="E508" s="27">
        <v>2681901.9499999997</v>
      </c>
      <c r="F508" s="29">
        <v>1237174.6175170199</v>
      </c>
      <c r="G508" s="29">
        <v>442330.19735393993</v>
      </c>
      <c r="H508" s="29">
        <v>0</v>
      </c>
      <c r="I508" s="29">
        <v>660459.77262971981</v>
      </c>
      <c r="J508" s="29">
        <v>0</v>
      </c>
      <c r="K508" s="29"/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263948.05670000002</v>
      </c>
      <c r="S508" s="1">
        <v>26819.019499999999</v>
      </c>
      <c r="T508" s="147">
        <v>51170.286299319996</v>
      </c>
      <c r="U508" s="28"/>
      <c r="V508" s="2" t="s">
        <v>274</v>
      </c>
      <c r="W508" s="9">
        <v>2519648.8499999996</v>
      </c>
      <c r="X508" s="9">
        <v>1228425.67</v>
      </c>
      <c r="Y508" s="9">
        <v>449074.06</v>
      </c>
      <c r="Z508" s="9">
        <v>0</v>
      </c>
      <c r="AA508" s="9">
        <v>693919.09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69833.710000000006</v>
      </c>
      <c r="AK508" s="9">
        <v>30000</v>
      </c>
      <c r="AL508" s="9">
        <v>48396.32</v>
      </c>
      <c r="AN508" s="28">
        <f t="shared" si="73"/>
        <v>162253.10000000009</v>
      </c>
      <c r="AO508" s="12">
        <f t="shared" si="77"/>
        <v>194114.34669999999</v>
      </c>
      <c r="AP508" s="12">
        <f t="shared" si="77"/>
        <v>-3180.9805000000015</v>
      </c>
      <c r="AQ508" s="12">
        <f t="shared" si="77"/>
        <v>2773.9662993199963</v>
      </c>
      <c r="AR508" s="12">
        <f t="shared" si="74"/>
        <v>-31454.232499319896</v>
      </c>
      <c r="BB508" s="28" t="e">
        <f>+#REF!-'Прил 2 оконч'!E508</f>
        <v>#REF!</v>
      </c>
    </row>
    <row r="509" spans="1:54" ht="15" customHeight="1" x14ac:dyDescent="0.25">
      <c r="A509" s="5">
        <f t="shared" si="75"/>
        <v>484</v>
      </c>
      <c r="B509" s="23">
        <f t="shared" si="76"/>
        <v>153</v>
      </c>
      <c r="C509" s="14" t="s">
        <v>270</v>
      </c>
      <c r="D509" s="3" t="s">
        <v>275</v>
      </c>
      <c r="E509" s="27">
        <v>2695024.4099999997</v>
      </c>
      <c r="F509" s="29">
        <v>1243228.07486514</v>
      </c>
      <c r="G509" s="29">
        <v>444494.50062486</v>
      </c>
      <c r="H509" s="29">
        <v>0</v>
      </c>
      <c r="I509" s="29">
        <v>663691.38344628003</v>
      </c>
      <c r="J509" s="29">
        <v>0</v>
      </c>
      <c r="K509" s="29"/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265239.54610000004</v>
      </c>
      <c r="S509" s="1">
        <v>26950.244100000004</v>
      </c>
      <c r="T509" s="147">
        <v>51420.660863720012</v>
      </c>
      <c r="U509" s="28"/>
      <c r="V509" s="2" t="s">
        <v>275</v>
      </c>
      <c r="W509" s="9">
        <v>2531977.41</v>
      </c>
      <c r="X509" s="9">
        <v>1234510.8400000001</v>
      </c>
      <c r="Y509" s="9">
        <v>451298.6</v>
      </c>
      <c r="Z509" s="9">
        <v>0</v>
      </c>
      <c r="AA509" s="9">
        <v>697356.52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70175.41</v>
      </c>
      <c r="AK509" s="9">
        <v>30000</v>
      </c>
      <c r="AL509" s="9">
        <v>48636.04</v>
      </c>
      <c r="AN509" s="28">
        <f t="shared" si="73"/>
        <v>163046.99999999953</v>
      </c>
      <c r="AO509" s="12">
        <f t="shared" si="77"/>
        <v>195064.13610000003</v>
      </c>
      <c r="AP509" s="12">
        <f t="shared" si="77"/>
        <v>-3049.7558999999965</v>
      </c>
      <c r="AQ509" s="12">
        <f t="shared" si="77"/>
        <v>2784.6208637200107</v>
      </c>
      <c r="AR509" s="12">
        <f t="shared" si="74"/>
        <v>-31752.001063720512</v>
      </c>
      <c r="BB509" s="28" t="e">
        <f>+#REF!-'Прил 2 оконч'!E509</f>
        <v>#REF!</v>
      </c>
    </row>
    <row r="510" spans="1:54" ht="15" customHeight="1" x14ac:dyDescent="0.25">
      <c r="A510" s="5">
        <f t="shared" si="75"/>
        <v>485</v>
      </c>
      <c r="B510" s="23">
        <f t="shared" si="76"/>
        <v>154</v>
      </c>
      <c r="C510" s="14" t="s">
        <v>277</v>
      </c>
      <c r="D510" s="3" t="s">
        <v>278</v>
      </c>
      <c r="E510" s="27">
        <v>4594932.45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/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4001974.7970572999</v>
      </c>
      <c r="R510" s="29">
        <v>459493.24500000005</v>
      </c>
      <c r="S510" s="1">
        <v>45949.324500000002</v>
      </c>
      <c r="T510" s="147">
        <v>87515.083442700008</v>
      </c>
      <c r="U510" s="28"/>
      <c r="V510" s="2" t="s">
        <v>278</v>
      </c>
      <c r="W510" s="9">
        <v>4424998.017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9">
        <v>0</v>
      </c>
      <c r="AH510" s="9">
        <v>0</v>
      </c>
      <c r="AI510" s="9">
        <v>4083949.4</v>
      </c>
      <c r="AJ510" s="9">
        <v>227702.717</v>
      </c>
      <c r="AK510" s="9">
        <v>45540.543400000002</v>
      </c>
      <c r="AL510" s="9">
        <v>83345.899999999994</v>
      </c>
      <c r="AN510" s="28">
        <f t="shared" si="73"/>
        <v>169934.43300000019</v>
      </c>
      <c r="AO510" s="12">
        <f t="shared" si="77"/>
        <v>231790.52800000005</v>
      </c>
      <c r="AP510" s="12">
        <f t="shared" si="77"/>
        <v>408.78110000000015</v>
      </c>
      <c r="AQ510" s="12">
        <f t="shared" si="77"/>
        <v>4169.183442700014</v>
      </c>
      <c r="AR510" s="12">
        <f t="shared" si="74"/>
        <v>-66434.059542699863</v>
      </c>
      <c r="BB510" s="28" t="e">
        <f>+#REF!-'Прил 2 оконч'!E510</f>
        <v>#REF!</v>
      </c>
    </row>
    <row r="511" spans="1:54" ht="15" customHeight="1" x14ac:dyDescent="0.25">
      <c r="A511" s="5">
        <f t="shared" si="75"/>
        <v>486</v>
      </c>
      <c r="B511" s="23">
        <f t="shared" si="76"/>
        <v>155</v>
      </c>
      <c r="C511" s="14" t="s">
        <v>277</v>
      </c>
      <c r="D511" s="3" t="s">
        <v>279</v>
      </c>
      <c r="E511" s="27">
        <v>3615352.09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/>
      <c r="L511" s="29">
        <v>0</v>
      </c>
      <c r="M511" s="29">
        <v>0</v>
      </c>
      <c r="N511" s="29">
        <v>3184185.1997465999</v>
      </c>
      <c r="O511" s="29">
        <v>0</v>
      </c>
      <c r="P511" s="29">
        <v>0</v>
      </c>
      <c r="Q511" s="29">
        <v>0</v>
      </c>
      <c r="R511" s="29">
        <v>325381.68809999997</v>
      </c>
      <c r="S511" s="1">
        <v>36153.520899999996</v>
      </c>
      <c r="T511" s="147">
        <v>69631.681253400006</v>
      </c>
      <c r="U511" s="28"/>
      <c r="V511" s="2" t="s">
        <v>279</v>
      </c>
      <c r="W511" s="9">
        <v>3461053.55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3207031.53</v>
      </c>
      <c r="AG511" s="9">
        <v>0</v>
      </c>
      <c r="AH511" s="9">
        <v>0</v>
      </c>
      <c r="AI511" s="9">
        <v>0</v>
      </c>
      <c r="AJ511" s="9">
        <v>158572.4</v>
      </c>
      <c r="AK511" s="9">
        <v>30000</v>
      </c>
      <c r="AL511" s="9">
        <v>65449.62</v>
      </c>
      <c r="AN511" s="28">
        <f t="shared" si="73"/>
        <v>154298.54000000004</v>
      </c>
      <c r="AO511" s="12">
        <f t="shared" si="77"/>
        <v>166809.28809999998</v>
      </c>
      <c r="AP511" s="12">
        <f t="shared" si="77"/>
        <v>6153.5208999999959</v>
      </c>
      <c r="AQ511" s="12">
        <f t="shared" si="77"/>
        <v>4182.0612534000029</v>
      </c>
      <c r="AR511" s="12">
        <f t="shared" si="74"/>
        <v>-22846.330253399938</v>
      </c>
      <c r="BB511" s="28" t="e">
        <f>+#REF!-'Прил 2 оконч'!E511</f>
        <v>#REF!</v>
      </c>
    </row>
    <row r="512" spans="1:54" ht="15" customHeight="1" x14ac:dyDescent="0.25">
      <c r="A512" s="5">
        <f t="shared" si="75"/>
        <v>487</v>
      </c>
      <c r="B512" s="23">
        <f t="shared" si="76"/>
        <v>156</v>
      </c>
      <c r="C512" s="14" t="s">
        <v>277</v>
      </c>
      <c r="D512" s="3" t="s">
        <v>280</v>
      </c>
      <c r="E512" s="27">
        <v>2669304.0199999996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/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2324841.0134350797</v>
      </c>
      <c r="R512" s="29">
        <v>266930.402</v>
      </c>
      <c r="S512" s="1">
        <v>26693.040199999999</v>
      </c>
      <c r="T512" s="147">
        <v>50839.564364919999</v>
      </c>
      <c r="U512" s="28"/>
      <c r="V512" s="2" t="s">
        <v>280</v>
      </c>
      <c r="W512" s="9">
        <v>2575106.3969999999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2360141.13</v>
      </c>
      <c r="AJ512" s="9">
        <v>136799.12700000001</v>
      </c>
      <c r="AK512" s="9">
        <v>27359.825400000002</v>
      </c>
      <c r="AL512" s="9">
        <v>48166.14</v>
      </c>
      <c r="AN512" s="28">
        <f t="shared" si="73"/>
        <v>94197.622999999672</v>
      </c>
      <c r="AO512" s="12">
        <f t="shared" si="77"/>
        <v>130131.27499999999</v>
      </c>
      <c r="AP512" s="12">
        <f t="shared" si="77"/>
        <v>-666.78520000000208</v>
      </c>
      <c r="AQ512" s="12">
        <f t="shared" si="77"/>
        <v>2673.4243649199998</v>
      </c>
      <c r="AR512" s="12">
        <f t="shared" si="74"/>
        <v>-37940.291164920323</v>
      </c>
      <c r="BB512" s="28" t="e">
        <f>+#REF!-'Прил 2 оконч'!E512</f>
        <v>#REF!</v>
      </c>
    </row>
    <row r="513" spans="1:54" ht="15" customHeight="1" x14ac:dyDescent="0.25">
      <c r="A513" s="5">
        <f t="shared" si="75"/>
        <v>488</v>
      </c>
      <c r="B513" s="23">
        <f t="shared" si="76"/>
        <v>157</v>
      </c>
      <c r="C513" s="14" t="s">
        <v>277</v>
      </c>
      <c r="D513" s="3" t="s">
        <v>281</v>
      </c>
      <c r="E513" s="27">
        <v>5390648.3899999997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/>
      <c r="L513" s="29">
        <v>0</v>
      </c>
      <c r="M513" s="29">
        <v>0</v>
      </c>
      <c r="N513" s="29">
        <v>0</v>
      </c>
      <c r="O513" s="29">
        <v>0</v>
      </c>
      <c r="P513" s="29">
        <v>2436784.3042876199</v>
      </c>
      <c r="Q513" s="29">
        <v>2258222.47357644</v>
      </c>
      <c r="R513" s="29">
        <v>539064.83900000004</v>
      </c>
      <c r="S513" s="1">
        <v>53906.483899999999</v>
      </c>
      <c r="T513" s="147">
        <v>102670.28923594</v>
      </c>
      <c r="U513" s="28"/>
      <c r="V513" s="2" t="s">
        <v>281</v>
      </c>
      <c r="W513" s="9">
        <v>5142518.9800000004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2489340.66</v>
      </c>
      <c r="AI513" s="9">
        <v>2306927.67</v>
      </c>
      <c r="AJ513" s="9">
        <v>218367.61</v>
      </c>
      <c r="AK513" s="9">
        <v>30000</v>
      </c>
      <c r="AL513" s="9">
        <v>97883.040000000008</v>
      </c>
      <c r="AN513" s="28">
        <f t="shared" si="73"/>
        <v>248129.40999999922</v>
      </c>
      <c r="AO513" s="12">
        <f t="shared" si="77"/>
        <v>320697.22900000005</v>
      </c>
      <c r="AP513" s="12">
        <f t="shared" si="77"/>
        <v>23906.483899999999</v>
      </c>
      <c r="AQ513" s="12">
        <f t="shared" si="77"/>
        <v>4787.2492359399912</v>
      </c>
      <c r="AR513" s="12">
        <f t="shared" si="74"/>
        <v>-101261.55213594082</v>
      </c>
      <c r="BB513" s="28" t="e">
        <f>+#REF!-'Прил 2 оконч'!E513</f>
        <v>#REF!</v>
      </c>
    </row>
    <row r="514" spans="1:54" ht="15" customHeight="1" x14ac:dyDescent="0.25">
      <c r="A514" s="5">
        <f t="shared" si="75"/>
        <v>489</v>
      </c>
      <c r="B514" s="23">
        <f t="shared" si="76"/>
        <v>158</v>
      </c>
      <c r="C514" s="14" t="s">
        <v>277</v>
      </c>
      <c r="D514" s="3" t="s">
        <v>282</v>
      </c>
      <c r="E514" s="27">
        <v>2505540.94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/>
      <c r="L514" s="29">
        <v>0</v>
      </c>
      <c r="M514" s="29">
        <v>0</v>
      </c>
      <c r="N514" s="29">
        <v>2206730.1274956004</v>
      </c>
      <c r="O514" s="29">
        <v>0</v>
      </c>
      <c r="P514" s="29">
        <v>0</v>
      </c>
      <c r="Q514" s="29">
        <v>0</v>
      </c>
      <c r="R514" s="29">
        <v>225498.68459999998</v>
      </c>
      <c r="S514" s="1">
        <v>25055.4094</v>
      </c>
      <c r="T514" s="147">
        <v>48256.718504400014</v>
      </c>
      <c r="U514" s="28"/>
      <c r="V514" s="2" t="s">
        <v>282</v>
      </c>
      <c r="W514" s="9">
        <v>2402363.3879999998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2213538.29</v>
      </c>
      <c r="AG514" s="9">
        <v>0</v>
      </c>
      <c r="AH514" s="9">
        <v>0</v>
      </c>
      <c r="AI514" s="9">
        <v>0</v>
      </c>
      <c r="AJ514" s="9">
        <v>113650.83799999999</v>
      </c>
      <c r="AK514" s="9">
        <v>30000</v>
      </c>
      <c r="AL514" s="9">
        <v>45174.26</v>
      </c>
      <c r="AN514" s="28">
        <f t="shared" si="73"/>
        <v>103177.55200000014</v>
      </c>
      <c r="AO514" s="12">
        <f t="shared" si="77"/>
        <v>111847.84659999999</v>
      </c>
      <c r="AP514" s="12">
        <f t="shared" si="77"/>
        <v>-4944.5905999999995</v>
      </c>
      <c r="AQ514" s="12">
        <f t="shared" si="77"/>
        <v>3082.4585044000123</v>
      </c>
      <c r="AR514" s="12">
        <f t="shared" si="74"/>
        <v>-6808.1625043998611</v>
      </c>
      <c r="BB514" s="28" t="e">
        <f>+#REF!-'Прил 2 оконч'!E514</f>
        <v>#REF!</v>
      </c>
    </row>
    <row r="515" spans="1:54" ht="15" customHeight="1" x14ac:dyDescent="0.25">
      <c r="A515" s="5">
        <f t="shared" ref="A515:A533" si="78">+A514+1</f>
        <v>490</v>
      </c>
      <c r="B515" s="23">
        <f t="shared" ref="B515:B533" si="79">B514+1</f>
        <v>159</v>
      </c>
      <c r="C515" s="14" t="s">
        <v>277</v>
      </c>
      <c r="D515" s="3" t="s">
        <v>283</v>
      </c>
      <c r="E515" s="27">
        <v>2514966.83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/>
      <c r="L515" s="29">
        <v>0</v>
      </c>
      <c r="M515" s="29">
        <v>0</v>
      </c>
      <c r="N515" s="29">
        <v>2215031.8858542</v>
      </c>
      <c r="O515" s="29">
        <v>0</v>
      </c>
      <c r="P515" s="29">
        <v>0</v>
      </c>
      <c r="Q515" s="29">
        <v>0</v>
      </c>
      <c r="R515" s="29">
        <v>226347.0147</v>
      </c>
      <c r="S515" s="1">
        <v>25149.668300000001</v>
      </c>
      <c r="T515" s="147">
        <v>48438.261145799996</v>
      </c>
      <c r="U515" s="28"/>
      <c r="V515" s="2" t="s">
        <v>283</v>
      </c>
      <c r="W515" s="9">
        <v>2410973.5779999997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2221976.2799999998</v>
      </c>
      <c r="AG515" s="9">
        <v>0</v>
      </c>
      <c r="AH515" s="9">
        <v>0</v>
      </c>
      <c r="AI515" s="9">
        <v>0</v>
      </c>
      <c r="AJ515" s="9">
        <v>113650.83799999999</v>
      </c>
      <c r="AK515" s="9">
        <v>30000</v>
      </c>
      <c r="AL515" s="9">
        <v>45346.46</v>
      </c>
      <c r="AN515" s="28">
        <f t="shared" si="73"/>
        <v>103993.25200000033</v>
      </c>
      <c r="AO515" s="12">
        <f t="shared" si="77"/>
        <v>112696.17670000001</v>
      </c>
      <c r="AP515" s="12">
        <f t="shared" si="77"/>
        <v>-4850.3316999999988</v>
      </c>
      <c r="AQ515" s="12">
        <f t="shared" si="77"/>
        <v>3091.8011457999964</v>
      </c>
      <c r="AR515" s="12">
        <f t="shared" si="74"/>
        <v>-6944.3941457996807</v>
      </c>
      <c r="BB515" s="28" t="e">
        <f>+#REF!-'Прил 2 оконч'!E515</f>
        <v>#REF!</v>
      </c>
    </row>
    <row r="516" spans="1:54" ht="15" customHeight="1" x14ac:dyDescent="0.25">
      <c r="A516" s="5">
        <f t="shared" si="78"/>
        <v>491</v>
      </c>
      <c r="B516" s="23">
        <f t="shared" si="79"/>
        <v>160</v>
      </c>
      <c r="C516" s="14" t="s">
        <v>277</v>
      </c>
      <c r="D516" s="3" t="s">
        <v>284</v>
      </c>
      <c r="E516" s="27">
        <v>6934577.5999999996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/>
      <c r="L516" s="29">
        <v>0</v>
      </c>
      <c r="M516" s="29">
        <v>0</v>
      </c>
      <c r="N516" s="29">
        <v>6107559.8754239995</v>
      </c>
      <c r="O516" s="29">
        <v>0</v>
      </c>
      <c r="P516" s="29">
        <v>0</v>
      </c>
      <c r="Q516" s="29">
        <v>0</v>
      </c>
      <c r="R516" s="29">
        <v>624111.98399999994</v>
      </c>
      <c r="S516" s="1">
        <v>69345.775999999998</v>
      </c>
      <c r="T516" s="147">
        <v>133559.964576</v>
      </c>
      <c r="U516" s="28"/>
      <c r="V516" s="2" t="s">
        <v>284</v>
      </c>
      <c r="W516" s="9">
        <v>1845606.9545000002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1666715.87</v>
      </c>
      <c r="AG516" s="9">
        <v>0</v>
      </c>
      <c r="AH516" s="9">
        <v>0</v>
      </c>
      <c r="AI516" s="9">
        <v>0</v>
      </c>
      <c r="AJ516" s="9">
        <v>114876.48450000001</v>
      </c>
      <c r="AK516" s="9">
        <v>30000</v>
      </c>
      <c r="AL516" s="9">
        <v>34014.6</v>
      </c>
      <c r="AN516" s="28">
        <f t="shared" si="73"/>
        <v>5088970.6454999996</v>
      </c>
      <c r="AO516" s="12">
        <f t="shared" si="77"/>
        <v>509235.49949999992</v>
      </c>
      <c r="AP516" s="12">
        <f t="shared" si="77"/>
        <v>39345.775999999998</v>
      </c>
      <c r="AQ516" s="12">
        <f t="shared" si="77"/>
        <v>99545.364575999993</v>
      </c>
      <c r="AR516" s="12">
        <f t="shared" si="74"/>
        <v>4440844.0054240003</v>
      </c>
      <c r="BB516" s="28" t="e">
        <f>+#REF!-'Прил 2 оконч'!E516</f>
        <v>#REF!</v>
      </c>
    </row>
    <row r="517" spans="1:54" ht="15" customHeight="1" x14ac:dyDescent="0.25">
      <c r="A517" s="5">
        <f t="shared" si="78"/>
        <v>492</v>
      </c>
      <c r="B517" s="23">
        <f t="shared" si="79"/>
        <v>161</v>
      </c>
      <c r="C517" s="14" t="s">
        <v>277</v>
      </c>
      <c r="D517" s="3" t="s">
        <v>285</v>
      </c>
      <c r="E517" s="27">
        <v>26568291.359999999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/>
      <c r="L517" s="29">
        <v>0</v>
      </c>
      <c r="M517" s="29">
        <v>0</v>
      </c>
      <c r="N517" s="29">
        <v>23399756.932406399</v>
      </c>
      <c r="O517" s="29">
        <v>0</v>
      </c>
      <c r="P517" s="29">
        <v>0</v>
      </c>
      <c r="Q517" s="29">
        <v>0</v>
      </c>
      <c r="R517" s="29">
        <v>2391146.2223999999</v>
      </c>
      <c r="S517" s="1">
        <v>265682.91359999997</v>
      </c>
      <c r="T517" s="147">
        <v>511705.29159360001</v>
      </c>
      <c r="U517" s="28"/>
      <c r="V517" s="2" t="s">
        <v>1360</v>
      </c>
      <c r="W517" s="9">
        <v>7054429.2054999992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6468890.5999999996</v>
      </c>
      <c r="AG517" s="9">
        <v>0</v>
      </c>
      <c r="AH517" s="9">
        <v>0</v>
      </c>
      <c r="AI517" s="9">
        <v>0</v>
      </c>
      <c r="AJ517" s="9">
        <v>423520.42550000001</v>
      </c>
      <c r="AK517" s="9">
        <v>30000</v>
      </c>
      <c r="AL517" s="9">
        <v>132018.18</v>
      </c>
      <c r="AN517" s="28">
        <f t="shared" si="73"/>
        <v>19513862.1545</v>
      </c>
      <c r="AO517" s="12">
        <f t="shared" si="77"/>
        <v>1967625.7969</v>
      </c>
      <c r="AP517" s="12">
        <f t="shared" si="77"/>
        <v>235682.91359999997</v>
      </c>
      <c r="AQ517" s="12">
        <f t="shared" si="77"/>
        <v>379687.11159360001</v>
      </c>
      <c r="AR517" s="12">
        <f t="shared" si="74"/>
        <v>16930866.332406398</v>
      </c>
      <c r="BB517" s="28" t="e">
        <f>+#REF!-'Прил 2 оконч'!E517</f>
        <v>#REF!</v>
      </c>
    </row>
    <row r="518" spans="1:54" ht="15" customHeight="1" x14ac:dyDescent="0.25">
      <c r="A518" s="5">
        <f t="shared" si="78"/>
        <v>493</v>
      </c>
      <c r="B518" s="23">
        <f t="shared" si="79"/>
        <v>162</v>
      </c>
      <c r="C518" s="14" t="s">
        <v>286</v>
      </c>
      <c r="D518" s="3" t="s">
        <v>287</v>
      </c>
      <c r="E518" s="27">
        <v>203333.74</v>
      </c>
      <c r="F518" s="29">
        <v>0</v>
      </c>
      <c r="G518" s="29">
        <v>0</v>
      </c>
      <c r="H518" s="29">
        <v>177094.33418795999</v>
      </c>
      <c r="I518" s="29">
        <v>0</v>
      </c>
      <c r="J518" s="29">
        <v>0</v>
      </c>
      <c r="K518" s="29"/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20333.374</v>
      </c>
      <c r="S518" s="1">
        <v>2033.3373999999999</v>
      </c>
      <c r="T518" s="147">
        <v>3872.6944120399999</v>
      </c>
      <c r="U518" s="28"/>
      <c r="V518" s="2" t="s">
        <v>287</v>
      </c>
      <c r="W518" s="9">
        <v>190822.73450000002</v>
      </c>
      <c r="X518" s="9">
        <v>0</v>
      </c>
      <c r="Y518" s="9">
        <v>0</v>
      </c>
      <c r="Z518" s="9">
        <v>152623.17000000001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5084.8045000000002</v>
      </c>
      <c r="AK518" s="9">
        <v>30000</v>
      </c>
      <c r="AL518" s="9">
        <v>3114.76</v>
      </c>
      <c r="AN518" s="28">
        <f t="shared" si="73"/>
        <v>12511.00549999997</v>
      </c>
      <c r="AO518" s="12">
        <f t="shared" si="77"/>
        <v>15248.5695</v>
      </c>
      <c r="AP518" s="12">
        <f t="shared" si="77"/>
        <v>-27966.6626</v>
      </c>
      <c r="AQ518" s="12">
        <f t="shared" si="77"/>
        <v>757.93441203999964</v>
      </c>
      <c r="AR518" s="12">
        <f t="shared" si="74"/>
        <v>24471.16418795997</v>
      </c>
      <c r="BB518" s="28" t="e">
        <f>+#REF!-'Прил 2 оконч'!E518</f>
        <v>#REF!</v>
      </c>
    </row>
    <row r="519" spans="1:54" ht="15" customHeight="1" x14ac:dyDescent="0.25">
      <c r="A519" s="5">
        <f t="shared" si="78"/>
        <v>494</v>
      </c>
      <c r="B519" s="23">
        <f t="shared" si="79"/>
        <v>163</v>
      </c>
      <c r="C519" s="14" t="s">
        <v>288</v>
      </c>
      <c r="D519" s="3" t="s">
        <v>289</v>
      </c>
      <c r="E519" s="27">
        <v>7678000.379999999</v>
      </c>
      <c r="F519" s="29">
        <v>1030125.8353386</v>
      </c>
      <c r="G519" s="29">
        <v>0</v>
      </c>
      <c r="H519" s="29">
        <v>142040.8830687</v>
      </c>
      <c r="I519" s="29">
        <v>0</v>
      </c>
      <c r="J519" s="29">
        <v>129365.60395121998</v>
      </c>
      <c r="K519" s="29"/>
      <c r="L519" s="29">
        <v>0</v>
      </c>
      <c r="M519" s="29">
        <v>0</v>
      </c>
      <c r="N519" s="29">
        <v>1255758.1408007999</v>
      </c>
      <c r="O519" s="29">
        <v>0</v>
      </c>
      <c r="P519" s="29">
        <v>2143009.9175322596</v>
      </c>
      <c r="Q519" s="29">
        <v>1985980.4822436601</v>
      </c>
      <c r="R519" s="29">
        <v>768724.09279999998</v>
      </c>
      <c r="S519" s="1">
        <v>76780.003800000006</v>
      </c>
      <c r="T519" s="147">
        <v>146215.42046476001</v>
      </c>
      <c r="U519" s="28"/>
      <c r="V519" s="2" t="s">
        <v>289</v>
      </c>
      <c r="W519" s="9">
        <v>6340040.7300000004</v>
      </c>
      <c r="X519" s="9">
        <v>1030405.58</v>
      </c>
      <c r="Y519" s="9">
        <v>0</v>
      </c>
      <c r="Z519" s="9">
        <v>145272.35999999999</v>
      </c>
      <c r="AA519" s="9">
        <v>0</v>
      </c>
      <c r="AB519" s="9">
        <v>170659.5</v>
      </c>
      <c r="AC519" s="9">
        <v>0</v>
      </c>
      <c r="AD519" s="9">
        <v>0</v>
      </c>
      <c r="AE519" s="9">
        <v>0</v>
      </c>
      <c r="AF519" s="9">
        <v>1270053.8400000001</v>
      </c>
      <c r="AG519" s="9">
        <v>0</v>
      </c>
      <c r="AH519" s="9">
        <v>1270053.8400000001</v>
      </c>
      <c r="AI519" s="9">
        <v>2031156.62</v>
      </c>
      <c r="AJ519" s="9">
        <v>271671.63</v>
      </c>
      <c r="AK519" s="9">
        <v>30000</v>
      </c>
      <c r="AL519" s="9">
        <v>120767.35999999999</v>
      </c>
      <c r="AN519" s="28">
        <f t="shared" si="73"/>
        <v>1337959.6499999985</v>
      </c>
      <c r="AO519" s="12">
        <f t="shared" si="77"/>
        <v>497052.46279999998</v>
      </c>
      <c r="AP519" s="12">
        <f t="shared" si="77"/>
        <v>46780.003800000006</v>
      </c>
      <c r="AQ519" s="12">
        <f t="shared" si="77"/>
        <v>25448.060464760027</v>
      </c>
      <c r="AR519" s="12">
        <f t="shared" si="74"/>
        <v>768679.12293523853</v>
      </c>
      <c r="BB519" s="28" t="e">
        <f>+#REF!-'Прил 2 оконч'!E519</f>
        <v>#REF!</v>
      </c>
    </row>
    <row r="520" spans="1:54" ht="15" customHeight="1" x14ac:dyDescent="0.25">
      <c r="A520" s="5">
        <f t="shared" si="78"/>
        <v>495</v>
      </c>
      <c r="B520" s="23">
        <f t="shared" si="79"/>
        <v>164</v>
      </c>
      <c r="C520" s="14" t="s">
        <v>290</v>
      </c>
      <c r="D520" s="3" t="s">
        <v>291</v>
      </c>
      <c r="E520" s="27">
        <v>2825284.5400000005</v>
      </c>
      <c r="F520" s="29">
        <v>808425.31793478003</v>
      </c>
      <c r="G520" s="29">
        <v>0</v>
      </c>
      <c r="H520" s="29">
        <v>111471.27733224</v>
      </c>
      <c r="I520" s="29">
        <v>0</v>
      </c>
      <c r="J520" s="29">
        <v>0</v>
      </c>
      <c r="K520" s="29"/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1558563.8653893</v>
      </c>
      <c r="R520" s="29">
        <v>264372.32339999999</v>
      </c>
      <c r="S520" s="1">
        <v>28252.845400000002</v>
      </c>
      <c r="T520" s="147">
        <v>54198.910543680002</v>
      </c>
      <c r="U520" s="28"/>
      <c r="V520" s="2" t="s">
        <v>291</v>
      </c>
      <c r="W520" s="9">
        <v>2685138.07</v>
      </c>
      <c r="X520" s="9">
        <v>803215.71</v>
      </c>
      <c r="Y520" s="9">
        <v>0</v>
      </c>
      <c r="Z520" s="9">
        <v>113241.85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9">
        <v>0</v>
      </c>
      <c r="AH520" s="9">
        <v>0</v>
      </c>
      <c r="AI520" s="9">
        <v>1583315.3</v>
      </c>
      <c r="AJ520" s="9">
        <v>104349.43</v>
      </c>
      <c r="AK520" s="9">
        <v>30000</v>
      </c>
      <c r="AL520" s="9">
        <v>51015.78</v>
      </c>
      <c r="AN520" s="28">
        <f t="shared" si="73"/>
        <v>140146.47000000067</v>
      </c>
      <c r="AO520" s="12">
        <f t="shared" si="77"/>
        <v>160022.8934</v>
      </c>
      <c r="AP520" s="12">
        <f t="shared" si="77"/>
        <v>-1747.154599999998</v>
      </c>
      <c r="AQ520" s="12">
        <f t="shared" si="77"/>
        <v>3183.130543680003</v>
      </c>
      <c r="AR520" s="12">
        <f t="shared" si="74"/>
        <v>-21312.399343679335</v>
      </c>
      <c r="BB520" s="28" t="e">
        <f>+#REF!-'Прил 2 оконч'!E520</f>
        <v>#REF!</v>
      </c>
    </row>
    <row r="521" spans="1:54" ht="15" customHeight="1" x14ac:dyDescent="0.25">
      <c r="A521" s="5">
        <f t="shared" si="78"/>
        <v>496</v>
      </c>
      <c r="B521" s="23">
        <f t="shared" si="79"/>
        <v>165</v>
      </c>
      <c r="C521" s="14" t="s">
        <v>292</v>
      </c>
      <c r="D521" s="3" t="s">
        <v>293</v>
      </c>
      <c r="E521" s="27">
        <v>8184824.8100000005</v>
      </c>
      <c r="F521" s="29">
        <v>1066011.8157288602</v>
      </c>
      <c r="G521" s="29">
        <v>381138.42380712007</v>
      </c>
      <c r="H521" s="29">
        <v>146989.08628613999</v>
      </c>
      <c r="I521" s="29">
        <v>0</v>
      </c>
      <c r="J521" s="29">
        <v>0</v>
      </c>
      <c r="K521" s="29"/>
      <c r="L521" s="29">
        <v>0</v>
      </c>
      <c r="M521" s="29">
        <v>0</v>
      </c>
      <c r="N521" s="29">
        <v>1299504.3644898001</v>
      </c>
      <c r="O521" s="29">
        <v>0</v>
      </c>
      <c r="P521" s="29">
        <v>2217664.8893015399</v>
      </c>
      <c r="Q521" s="29">
        <v>2055165.0964534201</v>
      </c>
      <c r="R521" s="29">
        <v>779786.62109999999</v>
      </c>
      <c r="S521" s="1">
        <v>81848.248100000012</v>
      </c>
      <c r="T521" s="147">
        <v>156716.26473312001</v>
      </c>
      <c r="U521" s="28"/>
      <c r="V521" s="2" t="s">
        <v>293</v>
      </c>
      <c r="W521" s="9">
        <v>6790685.7299999986</v>
      </c>
      <c r="X521" s="9">
        <v>1066651.8899999999</v>
      </c>
      <c r="Y521" s="9">
        <v>389935.02</v>
      </c>
      <c r="Z521" s="9">
        <v>150382.54999999999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1314730.18</v>
      </c>
      <c r="AG521" s="9">
        <v>0</v>
      </c>
      <c r="AH521" s="9">
        <v>1314730.18</v>
      </c>
      <c r="AI521" s="9">
        <v>2102606.09</v>
      </c>
      <c r="AJ521" s="9">
        <v>292281.76</v>
      </c>
      <c r="AK521" s="9">
        <v>30000</v>
      </c>
      <c r="AL521" s="9">
        <v>129368.06</v>
      </c>
      <c r="AN521" s="28">
        <f t="shared" si="73"/>
        <v>1394139.0800000019</v>
      </c>
      <c r="AO521" s="12">
        <f t="shared" si="77"/>
        <v>487504.86109999998</v>
      </c>
      <c r="AP521" s="12">
        <f t="shared" si="77"/>
        <v>51848.248100000012</v>
      </c>
      <c r="AQ521" s="12">
        <f t="shared" si="77"/>
        <v>27348.204733120016</v>
      </c>
      <c r="AR521" s="12">
        <f t="shared" si="74"/>
        <v>827437.76606688194</v>
      </c>
      <c r="BB521" s="28" t="e">
        <f>+#REF!-'Прил 2 оконч'!E521</f>
        <v>#REF!</v>
      </c>
    </row>
    <row r="522" spans="1:54" ht="15" customHeight="1" x14ac:dyDescent="0.25">
      <c r="A522" s="5">
        <f t="shared" si="78"/>
        <v>497</v>
      </c>
      <c r="B522" s="23">
        <f t="shared" si="79"/>
        <v>166</v>
      </c>
      <c r="C522" s="14" t="s">
        <v>294</v>
      </c>
      <c r="D522" s="3" t="s">
        <v>295</v>
      </c>
      <c r="E522" s="27">
        <v>2075797.93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/>
      <c r="L522" s="29">
        <v>0</v>
      </c>
      <c r="M522" s="29">
        <v>0</v>
      </c>
      <c r="N522" s="29">
        <v>1828238.2688681998</v>
      </c>
      <c r="O522" s="29">
        <v>0</v>
      </c>
      <c r="P522" s="29">
        <v>0</v>
      </c>
      <c r="Q522" s="29">
        <v>0</v>
      </c>
      <c r="R522" s="29">
        <v>186821.8137</v>
      </c>
      <c r="S522" s="1">
        <v>20757.979299999999</v>
      </c>
      <c r="T522" s="147">
        <v>39979.868131800002</v>
      </c>
      <c r="U522" s="28"/>
      <c r="V522" s="2" t="s">
        <v>295</v>
      </c>
      <c r="W522" s="9">
        <v>1970741.0899999999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1828840.13</v>
      </c>
      <c r="AG522" s="9">
        <v>0</v>
      </c>
      <c r="AH522" s="9">
        <v>0</v>
      </c>
      <c r="AI522" s="9">
        <v>0</v>
      </c>
      <c r="AJ522" s="9">
        <v>74577.7</v>
      </c>
      <c r="AK522" s="9">
        <v>30000</v>
      </c>
      <c r="AL522" s="9">
        <v>37323.26</v>
      </c>
      <c r="AN522" s="28">
        <f t="shared" si="73"/>
        <v>105056.84000000008</v>
      </c>
      <c r="AO522" s="12">
        <f t="shared" si="77"/>
        <v>112244.1137</v>
      </c>
      <c r="AP522" s="12">
        <f t="shared" si="77"/>
        <v>-9242.0207000000009</v>
      </c>
      <c r="AQ522" s="12">
        <f t="shared" si="77"/>
        <v>2656.6081317999997</v>
      </c>
      <c r="AR522" s="12">
        <f t="shared" si="74"/>
        <v>-601.86113179991662</v>
      </c>
      <c r="BB522" s="28" t="e">
        <f>+#REF!-'Прил 2 оконч'!E522</f>
        <v>#REF!</v>
      </c>
    </row>
    <row r="523" spans="1:54" ht="15" customHeight="1" x14ac:dyDescent="0.25">
      <c r="A523" s="5">
        <f t="shared" si="78"/>
        <v>498</v>
      </c>
      <c r="B523" s="23">
        <f t="shared" si="79"/>
        <v>167</v>
      </c>
      <c r="C523" s="14" t="s">
        <v>294</v>
      </c>
      <c r="D523" s="3" t="s">
        <v>296</v>
      </c>
      <c r="E523" s="27">
        <v>4399889.05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/>
      <c r="L523" s="29">
        <v>0</v>
      </c>
      <c r="M523" s="29">
        <v>0</v>
      </c>
      <c r="N523" s="29">
        <v>3875158.2818969996</v>
      </c>
      <c r="O523" s="29">
        <v>0</v>
      </c>
      <c r="P523" s="29">
        <v>0</v>
      </c>
      <c r="Q523" s="29">
        <v>0</v>
      </c>
      <c r="R523" s="29">
        <v>395990.01449999999</v>
      </c>
      <c r="S523" s="1">
        <v>43998.890500000001</v>
      </c>
      <c r="T523" s="147">
        <v>84741.863102999996</v>
      </c>
      <c r="U523" s="28"/>
      <c r="V523" s="2" t="s">
        <v>296</v>
      </c>
      <c r="W523" s="9">
        <v>4125245.14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3909350.6</v>
      </c>
      <c r="AG523" s="9">
        <v>0</v>
      </c>
      <c r="AH523" s="9">
        <v>0</v>
      </c>
      <c r="AI523" s="9">
        <v>0</v>
      </c>
      <c r="AJ523" s="9">
        <v>106111.88</v>
      </c>
      <c r="AK523" s="9">
        <v>30000</v>
      </c>
      <c r="AL523" s="9">
        <v>79782.66</v>
      </c>
      <c r="AN523" s="28">
        <f t="shared" si="73"/>
        <v>274643.90999999968</v>
      </c>
      <c r="AO523" s="12">
        <f t="shared" si="77"/>
        <v>289878.13449999999</v>
      </c>
      <c r="AP523" s="12">
        <f t="shared" si="77"/>
        <v>13998.890500000001</v>
      </c>
      <c r="AQ523" s="12">
        <f t="shared" si="77"/>
        <v>4959.2031029999926</v>
      </c>
      <c r="AR523" s="12">
        <f t="shared" si="74"/>
        <v>-34192.318103000296</v>
      </c>
      <c r="BB523" s="28" t="e">
        <f>+#REF!-'Прил 2 оконч'!E523</f>
        <v>#REF!</v>
      </c>
    </row>
    <row r="524" spans="1:54" ht="15" customHeight="1" x14ac:dyDescent="0.25">
      <c r="A524" s="5">
        <f t="shared" si="78"/>
        <v>499</v>
      </c>
      <c r="B524" s="23">
        <f t="shared" si="79"/>
        <v>168</v>
      </c>
      <c r="C524" s="14" t="s">
        <v>298</v>
      </c>
      <c r="D524" s="3" t="s">
        <v>299</v>
      </c>
      <c r="E524" s="27">
        <v>5816427.1799999997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/>
      <c r="L524" s="29">
        <v>0</v>
      </c>
      <c r="M524" s="29">
        <v>0</v>
      </c>
      <c r="N524" s="29">
        <v>0</v>
      </c>
      <c r="O524" s="29">
        <v>0</v>
      </c>
      <c r="P524" s="29">
        <v>2629249.6962731997</v>
      </c>
      <c r="Q524" s="29">
        <v>2436590.8218565201</v>
      </c>
      <c r="R524" s="29">
        <v>581642.71799999999</v>
      </c>
      <c r="S524" s="1">
        <v>58164.271799999995</v>
      </c>
      <c r="T524" s="147">
        <v>110779.67207027999</v>
      </c>
      <c r="U524" s="28"/>
      <c r="V524" s="2" t="s">
        <v>299</v>
      </c>
      <c r="W524" s="9">
        <v>5521127.6200000001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2687163.76</v>
      </c>
      <c r="AI524" s="9">
        <v>2490259.41</v>
      </c>
      <c r="AJ524" s="9">
        <v>208042.75</v>
      </c>
      <c r="AK524" s="9">
        <v>30000</v>
      </c>
      <c r="AL524" s="9">
        <v>105661.70000000001</v>
      </c>
      <c r="AN524" s="28">
        <f t="shared" ref="AN524:AN534" si="80">+E524-W524</f>
        <v>295299.55999999959</v>
      </c>
      <c r="AO524" s="12">
        <f t="shared" ref="AO524:AQ534" si="81">+R524-AJ524</f>
        <v>373599.96799999999</v>
      </c>
      <c r="AP524" s="12">
        <f t="shared" si="81"/>
        <v>28164.271799999995</v>
      </c>
      <c r="AQ524" s="12">
        <f t="shared" si="81"/>
        <v>5117.9720702799823</v>
      </c>
      <c r="AR524" s="12">
        <f t="shared" ref="AR524:AR534" si="82">+AN524-AO524-AP524-AQ524</f>
        <v>-111582.65187028037</v>
      </c>
      <c r="BB524" s="28" t="e">
        <f>+#REF!-'Прил 2 оконч'!E524</f>
        <v>#REF!</v>
      </c>
    </row>
    <row r="525" spans="1:54" ht="15" customHeight="1" x14ac:dyDescent="0.25">
      <c r="A525" s="5">
        <f t="shared" si="78"/>
        <v>500</v>
      </c>
      <c r="B525" s="23">
        <f t="shared" si="79"/>
        <v>169</v>
      </c>
      <c r="C525" s="14" t="s">
        <v>300</v>
      </c>
      <c r="D525" s="3" t="s">
        <v>301</v>
      </c>
      <c r="E525" s="27">
        <v>3662125.31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/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3189542.6872457401</v>
      </c>
      <c r="R525" s="29">
        <v>366212.53100000002</v>
      </c>
      <c r="S525" s="1">
        <v>36621.253100000002</v>
      </c>
      <c r="T525" s="147">
        <v>69748.838654260006</v>
      </c>
      <c r="U525" s="28"/>
      <c r="V525" s="2" t="s">
        <v>301</v>
      </c>
      <c r="W525" s="9">
        <v>1182439.372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1063369.1000000001</v>
      </c>
      <c r="AJ525" s="9">
        <v>67368.872000000003</v>
      </c>
      <c r="AK525" s="9">
        <v>13473.7744</v>
      </c>
      <c r="AL525" s="9">
        <v>21701.4</v>
      </c>
      <c r="AN525" s="28">
        <f t="shared" si="80"/>
        <v>2479685.9380000001</v>
      </c>
      <c r="AO525" s="12">
        <f t="shared" si="81"/>
        <v>298843.65899999999</v>
      </c>
      <c r="AP525" s="12">
        <f t="shared" si="81"/>
        <v>23147.4787</v>
      </c>
      <c r="AQ525" s="12">
        <f t="shared" si="81"/>
        <v>48047.438654260004</v>
      </c>
      <c r="AR525" s="12">
        <f t="shared" si="82"/>
        <v>2109647.3616457405</v>
      </c>
      <c r="BB525" s="28" t="e">
        <f>+#REF!-'Прил 2 оконч'!E525</f>
        <v>#REF!</v>
      </c>
    </row>
    <row r="526" spans="1:54" ht="15" customHeight="1" x14ac:dyDescent="0.25">
      <c r="A526" s="5">
        <f t="shared" si="78"/>
        <v>501</v>
      </c>
      <c r="B526" s="23">
        <f t="shared" si="79"/>
        <v>170</v>
      </c>
      <c r="C526" s="14" t="s">
        <v>304</v>
      </c>
      <c r="D526" s="3" t="s">
        <v>305</v>
      </c>
      <c r="E526" s="27">
        <v>3294953.17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/>
      <c r="L526" s="29">
        <v>0</v>
      </c>
      <c r="M526" s="29">
        <v>0</v>
      </c>
      <c r="N526" s="29">
        <v>0</v>
      </c>
      <c r="O526" s="29">
        <v>0</v>
      </c>
      <c r="P526" s="29">
        <v>2869752.6432241797</v>
      </c>
      <c r="Q526" s="29">
        <v>0</v>
      </c>
      <c r="R526" s="29">
        <v>329495.31700000004</v>
      </c>
      <c r="S526" s="1">
        <v>32949.5317</v>
      </c>
      <c r="T526" s="147">
        <v>62755.678075820004</v>
      </c>
      <c r="U526" s="28"/>
      <c r="V526" s="2" t="s">
        <v>305</v>
      </c>
      <c r="W526" s="9">
        <v>3270333.6880000001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3060119.48</v>
      </c>
      <c r="AI526" s="9">
        <v>0</v>
      </c>
      <c r="AJ526" s="9">
        <v>117762.788</v>
      </c>
      <c r="AK526" s="9">
        <v>30000</v>
      </c>
      <c r="AL526" s="9">
        <v>62451.42</v>
      </c>
      <c r="AN526" s="28">
        <f t="shared" si="80"/>
        <v>24619.481999999844</v>
      </c>
      <c r="AO526" s="12">
        <f t="shared" si="81"/>
        <v>211732.52900000004</v>
      </c>
      <c r="AP526" s="12">
        <f t="shared" si="81"/>
        <v>2949.5316999999995</v>
      </c>
      <c r="AQ526" s="12">
        <f t="shared" si="81"/>
        <v>304.25807582000562</v>
      </c>
      <c r="AR526" s="12">
        <f t="shared" si="82"/>
        <v>-190366.83677582018</v>
      </c>
      <c r="BB526" s="28" t="e">
        <f>+#REF!-'Прил 2 оконч'!E526</f>
        <v>#REF!</v>
      </c>
    </row>
    <row r="527" spans="1:54" ht="15" customHeight="1" x14ac:dyDescent="0.25">
      <c r="A527" s="5">
        <f t="shared" si="78"/>
        <v>502</v>
      </c>
      <c r="B527" s="23">
        <f t="shared" si="79"/>
        <v>171</v>
      </c>
      <c r="C527" s="14" t="s">
        <v>306</v>
      </c>
      <c r="D527" s="3" t="s">
        <v>307</v>
      </c>
      <c r="E527" s="27">
        <v>9444984.379999999</v>
      </c>
      <c r="F527" s="29">
        <v>1195299.0661138799</v>
      </c>
      <c r="G527" s="29">
        <v>0</v>
      </c>
      <c r="H527" s="29">
        <v>164814.01343106001</v>
      </c>
      <c r="I527" s="29">
        <v>638102.13527676009</v>
      </c>
      <c r="J527" s="29">
        <v>0</v>
      </c>
      <c r="K527" s="29"/>
      <c r="L527" s="29">
        <v>0</v>
      </c>
      <c r="M527" s="29">
        <v>0</v>
      </c>
      <c r="N527" s="29">
        <v>1457103.1698089999</v>
      </c>
      <c r="O527" s="29">
        <v>0</v>
      </c>
      <c r="P527" s="29">
        <v>2486621.4331173594</v>
      </c>
      <c r="Q527" s="29">
        <v>2304408.0755039398</v>
      </c>
      <c r="R527" s="29">
        <v>923855.71620000014</v>
      </c>
      <c r="S527" s="1">
        <v>94449.843799999988</v>
      </c>
      <c r="T527" s="147">
        <v>180330.92674799997</v>
      </c>
      <c r="U527" s="28"/>
      <c r="V527" s="2" t="s">
        <v>307</v>
      </c>
      <c r="W527" s="9">
        <v>8697194.6300000008</v>
      </c>
      <c r="X527" s="9">
        <v>1197383.24</v>
      </c>
      <c r="Y527" s="9">
        <v>0</v>
      </c>
      <c r="Z527" s="9">
        <v>168812.17</v>
      </c>
      <c r="AA527" s="9">
        <v>676380.69</v>
      </c>
      <c r="AB527" s="9">
        <v>0</v>
      </c>
      <c r="AC527" s="9">
        <v>0</v>
      </c>
      <c r="AD527" s="9">
        <v>0</v>
      </c>
      <c r="AE527" s="9">
        <v>0</v>
      </c>
      <c r="AF527" s="9">
        <v>1475862.86</v>
      </c>
      <c r="AG527" s="9">
        <v>0</v>
      </c>
      <c r="AH527" s="9">
        <v>2546935.21</v>
      </c>
      <c r="AI527" s="9">
        <v>2360302.9500000002</v>
      </c>
      <c r="AJ527" s="9">
        <v>69564.929999999993</v>
      </c>
      <c r="AK527" s="9">
        <v>8571.43</v>
      </c>
      <c r="AL527" s="9">
        <v>171952.58000000002</v>
      </c>
      <c r="AN527" s="28">
        <f t="shared" si="80"/>
        <v>747789.74999999814</v>
      </c>
      <c r="AO527" s="12">
        <f t="shared" si="81"/>
        <v>854290.78620000021</v>
      </c>
      <c r="AP527" s="12">
        <f t="shared" si="81"/>
        <v>85878.41379999998</v>
      </c>
      <c r="AQ527" s="12">
        <f t="shared" si="81"/>
        <v>8378.3467479999526</v>
      </c>
      <c r="AR527" s="12">
        <f t="shared" si="82"/>
        <v>-200757.796748002</v>
      </c>
      <c r="BB527" s="28" t="e">
        <f>+#REF!-'Прил 2 оконч'!E527</f>
        <v>#REF!</v>
      </c>
    </row>
    <row r="528" spans="1:54" ht="15" customHeight="1" x14ac:dyDescent="0.25">
      <c r="A528" s="5">
        <f t="shared" si="78"/>
        <v>503</v>
      </c>
      <c r="B528" s="23">
        <f t="shared" si="79"/>
        <v>172</v>
      </c>
      <c r="C528" s="14" t="s">
        <v>310</v>
      </c>
      <c r="D528" s="3" t="s">
        <v>311</v>
      </c>
      <c r="E528" s="27">
        <v>5465795.3200000003</v>
      </c>
      <c r="F528" s="29">
        <v>814090.60723199986</v>
      </c>
      <c r="G528" s="29">
        <v>0</v>
      </c>
      <c r="H528" s="29">
        <v>0</v>
      </c>
      <c r="I528" s="29">
        <v>0</v>
      </c>
      <c r="J528" s="29">
        <v>0</v>
      </c>
      <c r="K528" s="29"/>
      <c r="L528" s="29">
        <v>0</v>
      </c>
      <c r="M528" s="29">
        <v>0</v>
      </c>
      <c r="N528" s="29">
        <v>989609.95459199999</v>
      </c>
      <c r="O528" s="29">
        <v>0</v>
      </c>
      <c r="P528" s="29">
        <v>1747649.0547600002</v>
      </c>
      <c r="Q528" s="29">
        <v>1616344.8713160001</v>
      </c>
      <c r="R528" s="29">
        <v>141471.34</v>
      </c>
      <c r="S528" s="1">
        <v>43622.479999999996</v>
      </c>
      <c r="T528" s="147">
        <v>113007.01210000001</v>
      </c>
      <c r="U528" s="28"/>
      <c r="V528" s="2" t="s">
        <v>311</v>
      </c>
      <c r="W528" s="9">
        <v>5238673.1600000011</v>
      </c>
      <c r="X528" s="9">
        <v>768222.93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946895.43</v>
      </c>
      <c r="AG528" s="9">
        <v>0</v>
      </c>
      <c r="AH528" s="9">
        <v>1634079.34</v>
      </c>
      <c r="AI528" s="9">
        <v>1514338.85</v>
      </c>
      <c r="AJ528" s="9">
        <v>245880.75</v>
      </c>
      <c r="AK528" s="9">
        <v>30000</v>
      </c>
      <c r="AL528" s="9">
        <v>99255.86</v>
      </c>
      <c r="AN528" s="28">
        <f t="shared" si="80"/>
        <v>227122.15999999922</v>
      </c>
      <c r="AO528" s="12">
        <f t="shared" si="81"/>
        <v>-104409.41</v>
      </c>
      <c r="AP528" s="12">
        <f t="shared" si="81"/>
        <v>13622.479999999996</v>
      </c>
      <c r="AQ528" s="12">
        <f t="shared" si="81"/>
        <v>13751.152100000007</v>
      </c>
      <c r="AR528" s="12">
        <f t="shared" si="82"/>
        <v>304157.93789999926</v>
      </c>
      <c r="BB528" s="28" t="e">
        <f>+#REF!-'Прил 2 оконч'!E528</f>
        <v>#REF!</v>
      </c>
    </row>
    <row r="529" spans="1:55" ht="15" customHeight="1" x14ac:dyDescent="0.25">
      <c r="A529" s="5">
        <f t="shared" si="78"/>
        <v>504</v>
      </c>
      <c r="B529" s="23">
        <f t="shared" si="79"/>
        <v>173</v>
      </c>
      <c r="C529" s="14" t="s">
        <v>312</v>
      </c>
      <c r="D529" s="3" t="s">
        <v>313</v>
      </c>
      <c r="E529" s="27">
        <v>6793335.0199999996</v>
      </c>
      <c r="F529" s="29">
        <v>1320658.3173839999</v>
      </c>
      <c r="G529" s="29">
        <v>0</v>
      </c>
      <c r="H529" s="29">
        <v>0</v>
      </c>
      <c r="I529" s="29">
        <v>737257.57992599998</v>
      </c>
      <c r="J529" s="29">
        <v>0</v>
      </c>
      <c r="K529" s="29"/>
      <c r="L529" s="29">
        <v>0</v>
      </c>
      <c r="M529" s="29">
        <v>0</v>
      </c>
      <c r="N529" s="29">
        <v>1613252.1332339998</v>
      </c>
      <c r="O529" s="29">
        <v>0</v>
      </c>
      <c r="P529" s="29">
        <v>2823485.5104120001</v>
      </c>
      <c r="Q529" s="29">
        <v>0</v>
      </c>
      <c r="R529" s="29">
        <v>126656.56</v>
      </c>
      <c r="S529" s="1">
        <v>30000</v>
      </c>
      <c r="T529" s="147">
        <v>142024.91904400001</v>
      </c>
      <c r="U529" s="28"/>
      <c r="V529" s="2" t="s">
        <v>313</v>
      </c>
      <c r="W529" s="9">
        <v>6518282.4100000001</v>
      </c>
      <c r="X529" s="9">
        <v>1228931.05</v>
      </c>
      <c r="Y529" s="9">
        <v>0</v>
      </c>
      <c r="Z529" s="9">
        <v>0</v>
      </c>
      <c r="AA529" s="9">
        <v>694204.15</v>
      </c>
      <c r="AB529" s="9">
        <v>0</v>
      </c>
      <c r="AC529" s="9">
        <v>0</v>
      </c>
      <c r="AD529" s="9">
        <v>0</v>
      </c>
      <c r="AE529" s="9">
        <v>0</v>
      </c>
      <c r="AF529" s="9">
        <v>1514753.73</v>
      </c>
      <c r="AG529" s="9">
        <v>0</v>
      </c>
      <c r="AH529" s="9">
        <v>2614047.0699999998</v>
      </c>
      <c r="AI529" s="9">
        <v>0</v>
      </c>
      <c r="AJ529" s="9">
        <v>312837.51</v>
      </c>
      <c r="AK529" s="9">
        <v>30000</v>
      </c>
      <c r="AL529" s="9">
        <v>123508.9</v>
      </c>
      <c r="AN529" s="28">
        <f t="shared" si="80"/>
        <v>275052.6099999994</v>
      </c>
      <c r="AO529" s="12">
        <f t="shared" si="81"/>
        <v>-186180.95</v>
      </c>
      <c r="AP529" s="12">
        <f t="shared" si="81"/>
        <v>0</v>
      </c>
      <c r="AQ529" s="12">
        <f t="shared" si="81"/>
        <v>18516.019044000015</v>
      </c>
      <c r="AR529" s="12">
        <f t="shared" si="82"/>
        <v>442717.5409559994</v>
      </c>
      <c r="BB529" s="28" t="e">
        <f>+#REF!-'Прил 2 оконч'!E529</f>
        <v>#REF!</v>
      </c>
    </row>
    <row r="530" spans="1:55" ht="15" customHeight="1" x14ac:dyDescent="0.25">
      <c r="A530" s="5">
        <f t="shared" si="78"/>
        <v>505</v>
      </c>
      <c r="B530" s="23">
        <f t="shared" si="79"/>
        <v>174</v>
      </c>
      <c r="C530" s="14" t="s">
        <v>312</v>
      </c>
      <c r="D530" s="3" t="s">
        <v>314</v>
      </c>
      <c r="E530" s="27">
        <v>8714786.4700000007</v>
      </c>
      <c r="F530" s="29">
        <v>1207621.7677859999</v>
      </c>
      <c r="G530" s="29">
        <v>0</v>
      </c>
      <c r="H530" s="29">
        <v>0</v>
      </c>
      <c r="I530" s="29">
        <v>674481.81868200004</v>
      </c>
      <c r="J530" s="29">
        <v>0</v>
      </c>
      <c r="K530" s="29"/>
      <c r="L530" s="29">
        <v>0</v>
      </c>
      <c r="M530" s="29">
        <v>0</v>
      </c>
      <c r="N530" s="29">
        <v>1465015.4884260001</v>
      </c>
      <c r="O530" s="29">
        <v>0</v>
      </c>
      <c r="P530" s="29">
        <v>2572639.0445699999</v>
      </c>
      <c r="Q530" s="29">
        <v>2380773.3781019999</v>
      </c>
      <c r="R530" s="29">
        <v>188635.93</v>
      </c>
      <c r="S530" s="1">
        <v>44103.229999999996</v>
      </c>
      <c r="T530" s="147">
        <v>181515.81243399999</v>
      </c>
      <c r="U530" s="28"/>
      <c r="V530" s="2" t="s">
        <v>314</v>
      </c>
      <c r="W530" s="9">
        <v>8353413.4899999993</v>
      </c>
      <c r="X530" s="9">
        <v>1127067.1299999999</v>
      </c>
      <c r="Y530" s="9">
        <v>0</v>
      </c>
      <c r="Z530" s="9">
        <v>0</v>
      </c>
      <c r="AA530" s="9">
        <v>636662.79</v>
      </c>
      <c r="AB530" s="9">
        <v>0</v>
      </c>
      <c r="AC530" s="9">
        <v>0</v>
      </c>
      <c r="AD530" s="9">
        <v>0</v>
      </c>
      <c r="AE530" s="9">
        <v>0</v>
      </c>
      <c r="AF530" s="9">
        <v>1389198.47</v>
      </c>
      <c r="AG530" s="9">
        <v>0</v>
      </c>
      <c r="AH530" s="9">
        <v>2397373.31</v>
      </c>
      <c r="AI530" s="9">
        <v>2221701.42</v>
      </c>
      <c r="AJ530" s="9">
        <v>392798.08999999997</v>
      </c>
      <c r="AK530" s="9">
        <v>30000</v>
      </c>
      <c r="AL530" s="9">
        <v>158612.28</v>
      </c>
      <c r="AN530" s="28">
        <f t="shared" si="80"/>
        <v>361372.98000000138</v>
      </c>
      <c r="AO530" s="12">
        <f t="shared" si="81"/>
        <v>-204162.15999999997</v>
      </c>
      <c r="AP530" s="12">
        <f t="shared" si="81"/>
        <v>14103.229999999996</v>
      </c>
      <c r="AQ530" s="12">
        <f t="shared" si="81"/>
        <v>22903.532433999993</v>
      </c>
      <c r="AR530" s="12">
        <f t="shared" si="82"/>
        <v>528528.37756600138</v>
      </c>
      <c r="BB530" s="28" t="e">
        <f>+#REF!-'Прил 2 оконч'!E530</f>
        <v>#REF!</v>
      </c>
    </row>
    <row r="531" spans="1:55" ht="15" customHeight="1" x14ac:dyDescent="0.25">
      <c r="A531" s="5">
        <f t="shared" si="78"/>
        <v>506</v>
      </c>
      <c r="B531" s="23">
        <f t="shared" si="79"/>
        <v>175</v>
      </c>
      <c r="C531" s="14" t="s">
        <v>315</v>
      </c>
      <c r="D531" s="3" t="s">
        <v>316</v>
      </c>
      <c r="E531" s="27">
        <v>6230409.0999999996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/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5426399.7272813991</v>
      </c>
      <c r="R531" s="29">
        <v>623040.91</v>
      </c>
      <c r="S531" s="1">
        <v>62304.091</v>
      </c>
      <c r="T531" s="147">
        <v>118664.3717186</v>
      </c>
      <c r="U531" s="28"/>
      <c r="V531" s="2" t="s">
        <v>316</v>
      </c>
      <c r="W531" s="9">
        <v>6327633.7999999998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6143866.7999999998</v>
      </c>
      <c r="AJ531" s="9">
        <v>28381.96</v>
      </c>
      <c r="AK531" s="9">
        <v>1428.5714285714287</v>
      </c>
      <c r="AL531" s="9">
        <v>125385.04</v>
      </c>
      <c r="AN531" s="28">
        <f t="shared" si="80"/>
        <v>-97224.700000000186</v>
      </c>
      <c r="AO531" s="12">
        <f t="shared" si="81"/>
        <v>594658.95000000007</v>
      </c>
      <c r="AP531" s="12">
        <f t="shared" si="81"/>
        <v>60875.519571428573</v>
      </c>
      <c r="AQ531" s="12">
        <f t="shared" si="81"/>
        <v>-6720.6682813999942</v>
      </c>
      <c r="AR531" s="12">
        <f t="shared" si="82"/>
        <v>-746038.5012900288</v>
      </c>
      <c r="BB531" s="28" t="e">
        <f>+#REF!-'Прил 2 оконч'!E531</f>
        <v>#REF!</v>
      </c>
    </row>
    <row r="532" spans="1:55" ht="15" customHeight="1" x14ac:dyDescent="0.25">
      <c r="A532" s="5">
        <f t="shared" si="78"/>
        <v>507</v>
      </c>
      <c r="B532" s="23">
        <f t="shared" si="79"/>
        <v>176</v>
      </c>
      <c r="C532" s="14" t="s">
        <v>317</v>
      </c>
      <c r="D532" s="3" t="s">
        <v>318</v>
      </c>
      <c r="E532" s="27">
        <v>11248780.76</v>
      </c>
      <c r="F532" s="29">
        <v>0</v>
      </c>
      <c r="G532" s="29">
        <v>0</v>
      </c>
      <c r="H532" s="29">
        <v>262594.48055400001</v>
      </c>
      <c r="I532" s="29">
        <v>0</v>
      </c>
      <c r="J532" s="29">
        <v>0</v>
      </c>
      <c r="K532" s="29"/>
      <c r="L532" s="29">
        <v>0</v>
      </c>
      <c r="M532" s="29">
        <v>0</v>
      </c>
      <c r="N532" s="29">
        <v>2426349.4125360004</v>
      </c>
      <c r="O532" s="29">
        <v>0</v>
      </c>
      <c r="P532" s="29">
        <v>4228548.8215319999</v>
      </c>
      <c r="Q532" s="29">
        <v>3912247.6867319997</v>
      </c>
      <c r="R532" s="29">
        <v>135760.37</v>
      </c>
      <c r="S532" s="1">
        <v>46455.5</v>
      </c>
      <c r="T532" s="147">
        <v>236824.48864600004</v>
      </c>
      <c r="U532" s="28"/>
      <c r="V532" s="2" t="s">
        <v>318</v>
      </c>
      <c r="W532" s="9">
        <v>10822045.299999999</v>
      </c>
      <c r="X532" s="9">
        <v>0</v>
      </c>
      <c r="Y532" s="9">
        <v>0</v>
      </c>
      <c r="Z532" s="9">
        <v>258693.11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2261677.3199999998</v>
      </c>
      <c r="AG532" s="9">
        <v>0</v>
      </c>
      <c r="AH532" s="9">
        <v>3903024.58</v>
      </c>
      <c r="AI532" s="9">
        <v>3617028.53</v>
      </c>
      <c r="AJ532" s="9">
        <v>546715.16</v>
      </c>
      <c r="AK532" s="9">
        <v>30000</v>
      </c>
      <c r="AL532" s="9">
        <v>204906.6</v>
      </c>
      <c r="AN532" s="28">
        <f t="shared" si="80"/>
        <v>426735.46000000089</v>
      </c>
      <c r="AO532" s="12">
        <f t="shared" si="81"/>
        <v>-410954.79000000004</v>
      </c>
      <c r="AP532" s="12">
        <f t="shared" si="81"/>
        <v>16455.5</v>
      </c>
      <c r="AQ532" s="12">
        <f t="shared" si="81"/>
        <v>31917.888646000036</v>
      </c>
      <c r="AR532" s="12">
        <f t="shared" si="82"/>
        <v>789316.86135400087</v>
      </c>
      <c r="BB532" s="28" t="e">
        <f>+#REF!-'Прил 2 оконч'!E532</f>
        <v>#REF!</v>
      </c>
    </row>
    <row r="533" spans="1:55" ht="15" customHeight="1" x14ac:dyDescent="0.25">
      <c r="A533" s="5">
        <f t="shared" si="78"/>
        <v>508</v>
      </c>
      <c r="B533" s="23">
        <f t="shared" si="79"/>
        <v>177</v>
      </c>
      <c r="C533" s="14" t="s">
        <v>319</v>
      </c>
      <c r="D533" s="3" t="s">
        <v>320</v>
      </c>
      <c r="E533" s="27">
        <v>982042.59999999986</v>
      </c>
      <c r="F533" s="29">
        <v>591602.22033822001</v>
      </c>
      <c r="G533" s="29">
        <v>0</v>
      </c>
      <c r="H533" s="29">
        <v>95330.304908160004</v>
      </c>
      <c r="I533" s="29">
        <v>0</v>
      </c>
      <c r="J533" s="29">
        <v>140623.28076006001</v>
      </c>
      <c r="K533" s="29"/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126569.3986</v>
      </c>
      <c r="S533" s="1">
        <v>9820.4259999999995</v>
      </c>
      <c r="T533" s="147">
        <v>18096.969393560001</v>
      </c>
      <c r="U533" s="28"/>
      <c r="V533" s="2" t="s">
        <v>320</v>
      </c>
      <c r="W533" s="9">
        <v>940457.57999999984</v>
      </c>
      <c r="X533" s="9">
        <v>574813.84</v>
      </c>
      <c r="Y533" s="9">
        <v>0</v>
      </c>
      <c r="Z533" s="9">
        <v>94706.87</v>
      </c>
      <c r="AA533" s="9">
        <v>0</v>
      </c>
      <c r="AB533" s="9">
        <v>180197.19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0</v>
      </c>
      <c r="AI533" s="9">
        <v>0</v>
      </c>
      <c r="AJ533" s="9">
        <v>43398.48</v>
      </c>
      <c r="AK533" s="9">
        <v>30000</v>
      </c>
      <c r="AL533" s="9">
        <v>17341.199999999997</v>
      </c>
      <c r="AN533" s="28">
        <f t="shared" si="80"/>
        <v>41585.020000000019</v>
      </c>
      <c r="AO533" s="12">
        <f t="shared" si="81"/>
        <v>83170.918600000005</v>
      </c>
      <c r="AP533" s="12">
        <f t="shared" si="81"/>
        <v>-20179.574000000001</v>
      </c>
      <c r="AQ533" s="12">
        <f t="shared" si="81"/>
        <v>755.76939356000366</v>
      </c>
      <c r="AR533" s="12">
        <f t="shared" si="82"/>
        <v>-22162.093993559989</v>
      </c>
      <c r="BB533" s="28" t="e">
        <f>+#REF!-'Прил 2 оконч'!E533</f>
        <v>#REF!</v>
      </c>
    </row>
    <row r="534" spans="1:55" ht="15" customHeight="1" x14ac:dyDescent="0.25">
      <c r="A534" s="5">
        <f t="shared" ref="A534:A541" si="83">+A533+1</f>
        <v>509</v>
      </c>
      <c r="B534" s="23">
        <f t="shared" ref="B534:B541" si="84">B533+1</f>
        <v>178</v>
      </c>
      <c r="C534" s="14" t="s">
        <v>319</v>
      </c>
      <c r="D534" s="3" t="s">
        <v>321</v>
      </c>
      <c r="E534" s="27">
        <v>686280.27</v>
      </c>
      <c r="F534" s="29">
        <v>0</v>
      </c>
      <c r="G534" s="29">
        <v>0</v>
      </c>
      <c r="H534" s="29">
        <v>0</v>
      </c>
      <c r="I534" s="29">
        <v>577570.73011092003</v>
      </c>
      <c r="J534" s="29">
        <v>0</v>
      </c>
      <c r="K534" s="29"/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89216.435100000002</v>
      </c>
      <c r="S534" s="1">
        <v>6862.8027000000002</v>
      </c>
      <c r="T534" s="147">
        <v>12630.30208908</v>
      </c>
      <c r="U534" s="28"/>
      <c r="V534" s="2" t="s">
        <v>321</v>
      </c>
      <c r="W534" s="9">
        <v>391838.96878734021</v>
      </c>
      <c r="X534" s="9">
        <v>0</v>
      </c>
      <c r="Y534" s="9">
        <v>0</v>
      </c>
      <c r="Z534" s="9">
        <v>0</v>
      </c>
      <c r="AA534" s="9">
        <v>345206.8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9587.1287873402234</v>
      </c>
      <c r="AK534" s="9">
        <v>30000</v>
      </c>
      <c r="AL534" s="9">
        <v>7045.04</v>
      </c>
      <c r="AN534" s="28">
        <f t="shared" si="80"/>
        <v>294441.3012126598</v>
      </c>
      <c r="AO534" s="12">
        <f t="shared" si="81"/>
        <v>79629.306312659784</v>
      </c>
      <c r="AP534" s="12">
        <f t="shared" si="81"/>
        <v>-23137.1973</v>
      </c>
      <c r="AQ534" s="12">
        <f t="shared" si="81"/>
        <v>5585.2620890799999</v>
      </c>
      <c r="AR534" s="12">
        <f t="shared" si="82"/>
        <v>232363.93011092002</v>
      </c>
      <c r="BB534" s="28" t="e">
        <f>+#REF!-'Прил 2 оконч'!E534</f>
        <v>#REF!</v>
      </c>
    </row>
    <row r="535" spans="1:55" ht="15" customHeight="1" x14ac:dyDescent="0.25">
      <c r="A535" s="5">
        <f t="shared" si="83"/>
        <v>510</v>
      </c>
      <c r="B535" s="23">
        <f t="shared" si="84"/>
        <v>179</v>
      </c>
      <c r="C535" s="14" t="s">
        <v>322</v>
      </c>
      <c r="D535" s="3" t="s">
        <v>325</v>
      </c>
      <c r="E535" s="27">
        <v>3610896</v>
      </c>
      <c r="F535" s="29">
        <v>2740937.5436570398</v>
      </c>
      <c r="G535" s="29">
        <v>0</v>
      </c>
      <c r="H535" s="29">
        <v>0</v>
      </c>
      <c r="I535" s="29">
        <v>0</v>
      </c>
      <c r="J535" s="29">
        <v>359906.44733063993</v>
      </c>
      <c r="K535" s="29"/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406133.87119999999</v>
      </c>
      <c r="S535" s="1">
        <v>36108.959999999999</v>
      </c>
      <c r="T535" s="147">
        <v>67809.177812320006</v>
      </c>
      <c r="U535" s="28"/>
      <c r="V535" s="2" t="s">
        <v>325</v>
      </c>
      <c r="W535" s="9">
        <v>1946858.4400000002</v>
      </c>
      <c r="X535" s="9">
        <v>1355875.35</v>
      </c>
      <c r="Y535" s="9">
        <v>0</v>
      </c>
      <c r="Z535" s="9">
        <v>265241.49</v>
      </c>
      <c r="AA535" s="9">
        <v>0</v>
      </c>
      <c r="AB535" s="9">
        <v>209645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0</v>
      </c>
      <c r="AI535" s="9">
        <v>0</v>
      </c>
      <c r="AJ535" s="9">
        <v>48734.12</v>
      </c>
      <c r="AK535" s="9">
        <v>30000</v>
      </c>
      <c r="AL535" s="9">
        <v>37362.479999999996</v>
      </c>
      <c r="AN535" s="28">
        <f t="shared" ref="AN535:AN597" si="85">+E535-W535</f>
        <v>1664037.5599999998</v>
      </c>
      <c r="AO535" s="12">
        <f t="shared" ref="AO535:AQ584" si="86">+R535-AJ535</f>
        <v>357399.7512</v>
      </c>
      <c r="AP535" s="12">
        <f t="shared" si="86"/>
        <v>6108.9599999999991</v>
      </c>
      <c r="AQ535" s="12">
        <f t="shared" si="86"/>
        <v>30446.69781232001</v>
      </c>
      <c r="AR535" s="12">
        <f t="shared" ref="AR535:AR597" si="87">+AN535-AO535-AP535-AQ535</f>
        <v>1270082.1509876798</v>
      </c>
      <c r="BB535" s="28" t="e">
        <f>+#REF!-'Прил 2 оконч'!E535</f>
        <v>#REF!</v>
      </c>
    </row>
    <row r="536" spans="1:55" ht="15" customHeight="1" x14ac:dyDescent="0.25">
      <c r="A536" s="5">
        <f t="shared" si="83"/>
        <v>511</v>
      </c>
      <c r="B536" s="23">
        <f t="shared" si="84"/>
        <v>180</v>
      </c>
      <c r="C536" s="14" t="s">
        <v>322</v>
      </c>
      <c r="D536" s="3" t="s">
        <v>328</v>
      </c>
      <c r="E536" s="27">
        <v>1579948.37</v>
      </c>
      <c r="F536" s="29">
        <v>0</v>
      </c>
      <c r="G536" s="29">
        <v>0</v>
      </c>
      <c r="H536" s="29">
        <v>0</v>
      </c>
      <c r="I536" s="29">
        <v>0</v>
      </c>
      <c r="J536" s="29">
        <v>1066834.8576685803</v>
      </c>
      <c r="K536" s="29"/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473984.511</v>
      </c>
      <c r="S536" s="1">
        <v>15799.483700000001</v>
      </c>
      <c r="T536" s="147">
        <v>23329.517631420003</v>
      </c>
      <c r="U536" s="28"/>
      <c r="V536" s="2" t="s">
        <v>328</v>
      </c>
      <c r="W536" s="9">
        <v>563063.59250000003</v>
      </c>
      <c r="X536" s="9">
        <v>0</v>
      </c>
      <c r="Y536" s="9">
        <v>0</v>
      </c>
      <c r="Z536" s="9">
        <v>0</v>
      </c>
      <c r="AA536" s="9">
        <v>0</v>
      </c>
      <c r="AB536" s="9">
        <v>510426.84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12219.872500000001</v>
      </c>
      <c r="AK536" s="9">
        <v>30000</v>
      </c>
      <c r="AL536" s="9">
        <v>10416.879999999999</v>
      </c>
      <c r="AN536" s="28">
        <f t="shared" si="85"/>
        <v>1016884.7775000001</v>
      </c>
      <c r="AO536" s="12">
        <f t="shared" si="86"/>
        <v>461764.6385</v>
      </c>
      <c r="AP536" s="12">
        <f t="shared" si="86"/>
        <v>-14200.516299999999</v>
      </c>
      <c r="AQ536" s="12">
        <f t="shared" si="86"/>
        <v>12912.637631420004</v>
      </c>
      <c r="AR536" s="12">
        <f t="shared" si="87"/>
        <v>556408.01766858005</v>
      </c>
      <c r="BB536" s="28" t="e">
        <f>+#REF!-'Прил 2 оконч'!E536</f>
        <v>#REF!</v>
      </c>
    </row>
    <row r="537" spans="1:55" ht="15" customHeight="1" x14ac:dyDescent="0.25">
      <c r="A537" s="5">
        <f t="shared" si="83"/>
        <v>512</v>
      </c>
      <c r="B537" s="23">
        <f t="shared" si="84"/>
        <v>181</v>
      </c>
      <c r="C537" s="14" t="s">
        <v>322</v>
      </c>
      <c r="D537" s="3" t="s">
        <v>331</v>
      </c>
      <c r="E537" s="27">
        <v>2487328.0600000005</v>
      </c>
      <c r="F537" s="29">
        <v>0</v>
      </c>
      <c r="G537" s="29">
        <v>0</v>
      </c>
      <c r="H537" s="29">
        <v>1298369.1536516401</v>
      </c>
      <c r="I537" s="29">
        <v>838721.44470240001</v>
      </c>
      <c r="J537" s="29">
        <v>0</v>
      </c>
      <c r="K537" s="29"/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278630.33799999999</v>
      </c>
      <c r="S537" s="1">
        <v>24873.280600000002</v>
      </c>
      <c r="T537" s="147">
        <v>46733.843045960006</v>
      </c>
      <c r="U537" s="28"/>
      <c r="V537" s="2" t="s">
        <v>331</v>
      </c>
      <c r="W537" s="9">
        <v>1175810.17</v>
      </c>
      <c r="X537" s="9">
        <v>0</v>
      </c>
      <c r="Y537" s="9">
        <v>0</v>
      </c>
      <c r="Z537" s="9">
        <v>433217.38</v>
      </c>
      <c r="AA537" s="9">
        <v>663238.17000000004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  <c r="AH537" s="9">
        <v>0</v>
      </c>
      <c r="AI537" s="9">
        <v>0</v>
      </c>
      <c r="AJ537" s="9">
        <v>26977.96</v>
      </c>
      <c r="AK537" s="9">
        <v>30000</v>
      </c>
      <c r="AL537" s="9">
        <v>22376.66</v>
      </c>
      <c r="AN537" s="28">
        <f t="shared" si="85"/>
        <v>1311517.8900000006</v>
      </c>
      <c r="AO537" s="12">
        <f t="shared" si="86"/>
        <v>251652.378</v>
      </c>
      <c r="AP537" s="12">
        <f t="shared" si="86"/>
        <v>-5126.7193999999981</v>
      </c>
      <c r="AQ537" s="12">
        <f t="shared" si="86"/>
        <v>24357.183045960006</v>
      </c>
      <c r="AR537" s="12">
        <f t="shared" si="87"/>
        <v>1040635.0483540406</v>
      </c>
      <c r="BB537" s="28" t="e">
        <f>+#REF!-'Прил 2 оконч'!E537</f>
        <v>#REF!</v>
      </c>
    </row>
    <row r="538" spans="1:55" ht="15" customHeight="1" x14ac:dyDescent="0.25">
      <c r="A538" s="5">
        <f t="shared" si="83"/>
        <v>513</v>
      </c>
      <c r="B538" s="23">
        <f t="shared" si="84"/>
        <v>182</v>
      </c>
      <c r="C538" s="14" t="s">
        <v>322</v>
      </c>
      <c r="D538" s="3" t="s">
        <v>333</v>
      </c>
      <c r="E538" s="27">
        <v>1485500.0199999998</v>
      </c>
      <c r="F538" s="29">
        <v>0</v>
      </c>
      <c r="G538" s="29">
        <v>0</v>
      </c>
      <c r="H538" s="29">
        <v>0</v>
      </c>
      <c r="I538" s="29">
        <v>0</v>
      </c>
      <c r="J538" s="29">
        <v>1003060.12050468</v>
      </c>
      <c r="K538" s="29"/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445650.00599999999</v>
      </c>
      <c r="S538" s="1">
        <v>14855.0002</v>
      </c>
      <c r="T538" s="147">
        <v>21934.893295320002</v>
      </c>
      <c r="U538" s="28"/>
      <c r="V538" s="2" t="s">
        <v>333</v>
      </c>
      <c r="W538" s="9">
        <v>449556.33650000003</v>
      </c>
      <c r="X538" s="9">
        <v>0</v>
      </c>
      <c r="Y538" s="9">
        <v>0</v>
      </c>
      <c r="Z538" s="9">
        <v>0</v>
      </c>
      <c r="AA538" s="9">
        <v>0</v>
      </c>
      <c r="AB538" s="9">
        <v>399570.26</v>
      </c>
      <c r="AC538" s="9">
        <v>0</v>
      </c>
      <c r="AD538" s="9">
        <v>0</v>
      </c>
      <c r="AE538" s="9">
        <v>0</v>
      </c>
      <c r="AF538" s="9">
        <v>0</v>
      </c>
      <c r="AG538" s="9">
        <v>0</v>
      </c>
      <c r="AH538" s="9">
        <v>0</v>
      </c>
      <c r="AI538" s="9">
        <v>0</v>
      </c>
      <c r="AJ538" s="9">
        <v>11831.576500000001</v>
      </c>
      <c r="AK538" s="9">
        <v>30000</v>
      </c>
      <c r="AL538" s="9">
        <v>8154.5</v>
      </c>
      <c r="AN538" s="28">
        <f t="shared" si="85"/>
        <v>1035943.6834999998</v>
      </c>
      <c r="AO538" s="12">
        <f t="shared" si="86"/>
        <v>433818.42949999997</v>
      </c>
      <c r="AP538" s="12">
        <f t="shared" si="86"/>
        <v>-15144.9998</v>
      </c>
      <c r="AQ538" s="12">
        <f t="shared" si="86"/>
        <v>13780.393295320002</v>
      </c>
      <c r="AR538" s="12">
        <f t="shared" si="87"/>
        <v>603489.86050467985</v>
      </c>
      <c r="BB538" s="28" t="e">
        <f>+#REF!-'Прил 2 оконч'!E538</f>
        <v>#REF!</v>
      </c>
    </row>
    <row r="539" spans="1:55" ht="15" customHeight="1" x14ac:dyDescent="0.25">
      <c r="A539" s="5">
        <f t="shared" si="83"/>
        <v>514</v>
      </c>
      <c r="B539" s="23">
        <f t="shared" si="84"/>
        <v>183</v>
      </c>
      <c r="C539" s="14" t="s">
        <v>334</v>
      </c>
      <c r="D539" s="3" t="s">
        <v>336</v>
      </c>
      <c r="E539" s="27">
        <v>2868002.97</v>
      </c>
      <c r="F539" s="29">
        <v>0</v>
      </c>
      <c r="G539" s="29">
        <v>0</v>
      </c>
      <c r="H539" s="29">
        <v>155270.86593857998</v>
      </c>
      <c r="I539" s="29">
        <v>0</v>
      </c>
      <c r="J539" s="29">
        <v>0</v>
      </c>
      <c r="K539" s="29"/>
      <c r="L539" s="29">
        <v>0</v>
      </c>
      <c r="M539" s="29">
        <v>0</v>
      </c>
      <c r="N539" s="29">
        <v>0</v>
      </c>
      <c r="O539" s="29">
        <v>0</v>
      </c>
      <c r="P539" s="29">
        <v>2342627.7927947999</v>
      </c>
      <c r="Q539" s="29">
        <v>0</v>
      </c>
      <c r="R539" s="29">
        <v>286800.29700000008</v>
      </c>
      <c r="S539" s="1">
        <v>28680.029700000003</v>
      </c>
      <c r="T539" s="147">
        <v>54623.984566619998</v>
      </c>
      <c r="U539" s="28"/>
      <c r="V539" s="2" t="s">
        <v>336</v>
      </c>
      <c r="W539" s="9">
        <v>2704715.0600000005</v>
      </c>
      <c r="X539" s="9">
        <v>0</v>
      </c>
      <c r="Y539" s="9">
        <v>0</v>
      </c>
      <c r="Z539" s="9">
        <v>157763.67000000001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2380248.7400000002</v>
      </c>
      <c r="AI539" s="9">
        <v>0</v>
      </c>
      <c r="AJ539" s="9">
        <v>84906.49</v>
      </c>
      <c r="AK539" s="9">
        <v>30000</v>
      </c>
      <c r="AL539" s="9">
        <v>51796.160000000003</v>
      </c>
      <c r="AN539" s="28">
        <f t="shared" si="85"/>
        <v>163287.90999999968</v>
      </c>
      <c r="AO539" s="12">
        <f t="shared" si="86"/>
        <v>201893.80700000009</v>
      </c>
      <c r="AP539" s="12">
        <f t="shared" si="86"/>
        <v>-1319.9702999999972</v>
      </c>
      <c r="AQ539" s="12">
        <f t="shared" si="86"/>
        <v>2827.8245666199946</v>
      </c>
      <c r="AR539" s="12">
        <f t="shared" si="87"/>
        <v>-40113.751266620398</v>
      </c>
      <c r="BB539" s="28" t="e">
        <f>+#REF!-'Прил 2 оконч'!E539</f>
        <v>#REF!</v>
      </c>
    </row>
    <row r="540" spans="1:55" ht="15" customHeight="1" x14ac:dyDescent="0.25">
      <c r="A540" s="5">
        <f t="shared" si="83"/>
        <v>515</v>
      </c>
      <c r="B540" s="23">
        <f t="shared" si="84"/>
        <v>184</v>
      </c>
      <c r="C540" s="14" t="s">
        <v>334</v>
      </c>
      <c r="D540" s="3" t="s">
        <v>337</v>
      </c>
      <c r="E540" s="27">
        <v>5360634.79</v>
      </c>
      <c r="F540" s="29">
        <v>0</v>
      </c>
      <c r="G540" s="29">
        <v>0</v>
      </c>
      <c r="H540" s="29">
        <v>155270.86593857998</v>
      </c>
      <c r="I540" s="29">
        <v>0</v>
      </c>
      <c r="J540" s="29">
        <v>0</v>
      </c>
      <c r="K540" s="29"/>
      <c r="L540" s="29">
        <v>0</v>
      </c>
      <c r="M540" s="29">
        <v>0</v>
      </c>
      <c r="N540" s="29">
        <v>0</v>
      </c>
      <c r="O540" s="29">
        <v>0</v>
      </c>
      <c r="P540" s="29">
        <v>2342627.7927947999</v>
      </c>
      <c r="Q540" s="29">
        <v>2170967.6541562798</v>
      </c>
      <c r="R540" s="29">
        <v>536063.47900000005</v>
      </c>
      <c r="S540" s="1">
        <v>53606.347900000001</v>
      </c>
      <c r="T540" s="147">
        <v>102098.65021033998</v>
      </c>
      <c r="U540" s="28"/>
      <c r="V540" s="2" t="s">
        <v>337</v>
      </c>
      <c r="W540" s="9">
        <v>5076462.67</v>
      </c>
      <c r="X540" s="9">
        <v>0</v>
      </c>
      <c r="Y540" s="9">
        <v>0</v>
      </c>
      <c r="Z540" s="9">
        <v>158613.45000000001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2393069.62</v>
      </c>
      <c r="AI540" s="9">
        <v>2217714.87</v>
      </c>
      <c r="AJ540" s="9">
        <v>179730.09</v>
      </c>
      <c r="AK540" s="9">
        <v>30000</v>
      </c>
      <c r="AL540" s="9">
        <v>97334.640000000014</v>
      </c>
      <c r="AN540" s="28">
        <f t="shared" si="85"/>
        <v>284172.12000000011</v>
      </c>
      <c r="AO540" s="12">
        <f t="shared" si="86"/>
        <v>356333.38900000008</v>
      </c>
      <c r="AP540" s="12">
        <f t="shared" si="86"/>
        <v>23606.347900000001</v>
      </c>
      <c r="AQ540" s="12">
        <f t="shared" si="86"/>
        <v>4764.0102103399695</v>
      </c>
      <c r="AR540" s="12">
        <f t="shared" si="87"/>
        <v>-100531.62711033993</v>
      </c>
      <c r="BB540" s="28" t="e">
        <f>+#REF!-'Прил 2 оконч'!E540</f>
        <v>#REF!</v>
      </c>
    </row>
    <row r="541" spans="1:55" ht="15" customHeight="1" x14ac:dyDescent="0.25">
      <c r="A541" s="5">
        <f t="shared" si="83"/>
        <v>516</v>
      </c>
      <c r="B541" s="23">
        <f t="shared" si="84"/>
        <v>185</v>
      </c>
      <c r="C541" s="14" t="s">
        <v>338</v>
      </c>
      <c r="D541" s="3" t="s">
        <v>339</v>
      </c>
      <c r="E541" s="27">
        <v>1884576.57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/>
      <c r="L541" s="29">
        <v>0</v>
      </c>
      <c r="M541" s="29">
        <v>0</v>
      </c>
      <c r="N541" s="29">
        <v>1659821.9682618</v>
      </c>
      <c r="O541" s="29">
        <v>0</v>
      </c>
      <c r="P541" s="29">
        <v>0</v>
      </c>
      <c r="Q541" s="29">
        <v>0</v>
      </c>
      <c r="R541" s="29">
        <v>169611.89129999999</v>
      </c>
      <c r="S541" s="1">
        <v>18845.7657</v>
      </c>
      <c r="T541" s="147">
        <v>36296.9447382</v>
      </c>
      <c r="U541" s="28"/>
      <c r="V541" s="2" t="s">
        <v>339</v>
      </c>
      <c r="W541" s="9">
        <v>1788478.4940686629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1657656.97</v>
      </c>
      <c r="AG541" s="9">
        <v>0</v>
      </c>
      <c r="AH541" s="9">
        <v>0</v>
      </c>
      <c r="AI541" s="9">
        <v>0</v>
      </c>
      <c r="AJ541" s="9">
        <v>66991.784068662804</v>
      </c>
      <c r="AK541" s="9">
        <v>30000</v>
      </c>
      <c r="AL541" s="9">
        <v>33829.74</v>
      </c>
      <c r="AN541" s="28">
        <f t="shared" si="85"/>
        <v>96098.075931337196</v>
      </c>
      <c r="AO541" s="12">
        <f t="shared" si="86"/>
        <v>102620.10723133718</v>
      </c>
      <c r="AP541" s="12">
        <f t="shared" si="86"/>
        <v>-11154.2343</v>
      </c>
      <c r="AQ541" s="12">
        <f t="shared" si="86"/>
        <v>2467.2047382000019</v>
      </c>
      <c r="AR541" s="12">
        <f t="shared" si="87"/>
        <v>2164.9982618000104</v>
      </c>
      <c r="BB541" s="28" t="e">
        <f>+#REF!-'Прил 2 оконч'!E541</f>
        <v>#REF!</v>
      </c>
    </row>
    <row r="542" spans="1:55" s="89" customFormat="1" ht="15" customHeight="1" x14ac:dyDescent="0.25">
      <c r="A542" s="64"/>
      <c r="B542" s="65"/>
      <c r="C542" s="81"/>
      <c r="D542" s="73" t="s">
        <v>1307</v>
      </c>
      <c r="E542" s="63">
        <f>SUM(F542:T542)</f>
        <v>3695208997.0284572</v>
      </c>
      <c r="F542" s="63">
        <f>SUM(F543:F885)</f>
        <v>540790626.88865054</v>
      </c>
      <c r="G542" s="63">
        <f>SUM(G543:G885)</f>
        <v>206644054.83674464</v>
      </c>
      <c r="H542" s="63">
        <f>SUM(H543:H885)</f>
        <v>237290744.94570392</v>
      </c>
      <c r="I542" s="63">
        <f>SUM(I543:I885)</f>
        <v>142440449.72804376</v>
      </c>
      <c r="J542" s="63">
        <f>SUM(J543:J885)</f>
        <v>61220032.645541251</v>
      </c>
      <c r="K542" s="63">
        <f>SUM(K543:K885)</f>
        <v>0</v>
      </c>
      <c r="L542" s="63">
        <f>SUM(L543:L885)</f>
        <v>48717031.066075765</v>
      </c>
      <c r="M542" s="63">
        <f>SUM(M543:M885)</f>
        <v>0</v>
      </c>
      <c r="N542" s="63">
        <f>SUM(N543:N885)</f>
        <v>494947275.61578202</v>
      </c>
      <c r="O542" s="63">
        <f>SUM(O543:O885)</f>
        <v>131026814.47870223</v>
      </c>
      <c r="P542" s="63">
        <f>SUM(P543:P885)</f>
        <v>908290440.97646832</v>
      </c>
      <c r="Q542" s="63">
        <f>SUM(Q543:Q885)</f>
        <v>470613819.71644205</v>
      </c>
      <c r="R542" s="63">
        <f>SUM(R543:R885)</f>
        <v>348323387.06115311</v>
      </c>
      <c r="S542" s="63">
        <f>SUM(S543:S885)</f>
        <v>35654927.665536508</v>
      </c>
      <c r="T542" s="63">
        <f>SUM(T543:T885)</f>
        <v>69249391.403612912</v>
      </c>
      <c r="V542" s="82" t="s">
        <v>1307</v>
      </c>
      <c r="AN542" s="88">
        <f t="shared" si="85"/>
        <v>3695208997.0284572</v>
      </c>
      <c r="AO542" s="90">
        <f t="shared" si="86"/>
        <v>348323387.06115311</v>
      </c>
      <c r="AP542" s="90">
        <f t="shared" si="86"/>
        <v>35654927.665536508</v>
      </c>
      <c r="AQ542" s="90">
        <f t="shared" si="86"/>
        <v>69249391.403612912</v>
      </c>
      <c r="AR542" s="90">
        <f t="shared" si="87"/>
        <v>3241981290.8981547</v>
      </c>
    </row>
    <row r="543" spans="1:55" ht="15" customHeight="1" x14ac:dyDescent="0.25">
      <c r="A543" s="5">
        <f>+A541+1</f>
        <v>517</v>
      </c>
      <c r="B543" s="23">
        <f t="shared" ref="B543:B602" si="88">B542+1</f>
        <v>1</v>
      </c>
      <c r="C543" s="14" t="s">
        <v>80</v>
      </c>
      <c r="D543" s="3" t="s">
        <v>341</v>
      </c>
      <c r="E543" s="27">
        <f>SUBTOTAL(9,F543:T543)</f>
        <v>55434949.75906302</v>
      </c>
      <c r="F543" s="29">
        <v>13084371.274765186</v>
      </c>
      <c r="G543" s="29">
        <v>6792071.8799999999</v>
      </c>
      <c r="H543" s="29"/>
      <c r="I543" s="29">
        <v>2807007.18</v>
      </c>
      <c r="J543" s="29">
        <v>0</v>
      </c>
      <c r="K543" s="29"/>
      <c r="L543" s="29">
        <v>422606.15206366888</v>
      </c>
      <c r="M543" s="29">
        <v>0</v>
      </c>
      <c r="N543" s="29">
        <v>18902393.048395503</v>
      </c>
      <c r="O543" s="29">
        <v>8467593.2400000002</v>
      </c>
      <c r="P543" s="29">
        <v>0</v>
      </c>
      <c r="Q543" s="29">
        <v>0</v>
      </c>
      <c r="R543" s="29">
        <v>3733539.2883253875</v>
      </c>
      <c r="S543" s="1">
        <v>375954.61581589025</v>
      </c>
      <c r="T543" s="147">
        <v>849413.07969738182</v>
      </c>
      <c r="U543" s="28"/>
      <c r="V543" s="2" t="s">
        <v>341</v>
      </c>
      <c r="W543" s="9">
        <v>17064749.020000003</v>
      </c>
      <c r="X543" s="9">
        <v>5860760.3300000001</v>
      </c>
      <c r="Y543" s="9">
        <v>3123835.74</v>
      </c>
      <c r="Z543" s="9">
        <v>1316338.1399999999</v>
      </c>
      <c r="AA543" s="9">
        <v>1953165.21</v>
      </c>
      <c r="AB543" s="9">
        <v>0</v>
      </c>
      <c r="AC543" s="9">
        <v>0</v>
      </c>
      <c r="AD543" s="9">
        <v>393731.58</v>
      </c>
      <c r="AE543" s="9">
        <v>0</v>
      </c>
      <c r="AF543" s="9">
        <v>0</v>
      </c>
      <c r="AG543" s="9">
        <v>2896820.16</v>
      </c>
      <c r="AH543" s="9">
        <v>0</v>
      </c>
      <c r="AI543" s="9">
        <v>0</v>
      </c>
      <c r="AJ543" s="9">
        <v>1186193.3899999999</v>
      </c>
      <c r="AK543" s="9">
        <v>16666.669999999998</v>
      </c>
      <c r="AL543" s="9">
        <v>317237.8</v>
      </c>
      <c r="AN543" s="28">
        <f t="shared" si="85"/>
        <v>38370200.739063017</v>
      </c>
      <c r="AO543" s="12">
        <f t="shared" si="86"/>
        <v>2547345.8983253874</v>
      </c>
      <c r="AP543" s="12">
        <f t="shared" si="86"/>
        <v>359287.94581589027</v>
      </c>
      <c r="AQ543" s="12">
        <f t="shared" si="86"/>
        <v>532175.27969738189</v>
      </c>
      <c r="AR543" s="12">
        <f t="shared" si="87"/>
        <v>34931391.615224354</v>
      </c>
      <c r="BB543" s="28" t="e">
        <f>+#REF!-'Прил 2 оконч'!E543</f>
        <v>#REF!</v>
      </c>
      <c r="BC543" s="9" t="s">
        <v>1460</v>
      </c>
    </row>
    <row r="544" spans="1:55" ht="15" customHeight="1" x14ac:dyDescent="0.25">
      <c r="A544" s="5">
        <f t="shared" ref="A544:A602" si="89">+A543+1</f>
        <v>518</v>
      </c>
      <c r="B544" s="23">
        <f t="shared" si="88"/>
        <v>2</v>
      </c>
      <c r="C544" s="14" t="s">
        <v>80</v>
      </c>
      <c r="D544" s="3" t="s">
        <v>342</v>
      </c>
      <c r="E544" s="27">
        <f>SUBTOTAL(9,F544:T544)</f>
        <v>55631222.155761994</v>
      </c>
      <c r="F544" s="29">
        <v>13087181.552321568</v>
      </c>
      <c r="G544" s="29">
        <v>6304509.4247438349</v>
      </c>
      <c r="H544" s="29"/>
      <c r="I544" s="29">
        <v>2789523</v>
      </c>
      <c r="J544" s="29">
        <v>0</v>
      </c>
      <c r="K544" s="29"/>
      <c r="L544" s="29">
        <v>422696.91993928124</v>
      </c>
      <c r="M544" s="29">
        <v>0</v>
      </c>
      <c r="N544" s="29">
        <v>18906452.927913617</v>
      </c>
      <c r="O544" s="29">
        <v>8471863.8000000007</v>
      </c>
      <c r="P544" s="29">
        <v>0</v>
      </c>
      <c r="Q544" s="29">
        <v>0</v>
      </c>
      <c r="R544" s="29">
        <v>4266399.7839222131</v>
      </c>
      <c r="S544" s="1">
        <v>445086.13631034014</v>
      </c>
      <c r="T544" s="147">
        <v>937508.61061115132</v>
      </c>
      <c r="U544" s="28"/>
      <c r="V544" s="2" t="s">
        <v>342</v>
      </c>
      <c r="W544" s="9">
        <v>17074864.040000003</v>
      </c>
      <c r="X544" s="9">
        <v>5862021.4900000002</v>
      </c>
      <c r="Y544" s="9">
        <v>3124507.97</v>
      </c>
      <c r="Z544" s="9">
        <v>1316621.3999999999</v>
      </c>
      <c r="AA544" s="9">
        <v>1953585.49</v>
      </c>
      <c r="AB544" s="9">
        <v>0</v>
      </c>
      <c r="AC544" s="9">
        <v>0</v>
      </c>
      <c r="AD544" s="9">
        <v>393816.32000000001</v>
      </c>
      <c r="AE544" s="9">
        <v>0</v>
      </c>
      <c r="AF544" s="9">
        <v>0</v>
      </c>
      <c r="AG544" s="9">
        <v>2897443.52</v>
      </c>
      <c r="AH544" s="9">
        <v>0</v>
      </c>
      <c r="AI544" s="9">
        <v>0</v>
      </c>
      <c r="AJ544" s="9">
        <v>1192895.1399999999</v>
      </c>
      <c r="AK544" s="9">
        <v>16666.669999999998</v>
      </c>
      <c r="AL544" s="9">
        <v>317306.04000000004</v>
      </c>
      <c r="AN544" s="28">
        <f t="shared" si="85"/>
        <v>38556358.115761995</v>
      </c>
      <c r="AO544" s="12">
        <f t="shared" si="86"/>
        <v>3073504.6439222135</v>
      </c>
      <c r="AP544" s="12">
        <f t="shared" si="86"/>
        <v>428419.46631034015</v>
      </c>
      <c r="AQ544" s="12">
        <f t="shared" si="86"/>
        <v>620202.57061115128</v>
      </c>
      <c r="AR544" s="12">
        <f t="shared" si="87"/>
        <v>34434231.434918299</v>
      </c>
      <c r="BB544" s="28" t="e">
        <f>+#REF!-'Прил 2 оконч'!E544</f>
        <v>#REF!</v>
      </c>
      <c r="BC544" s="9" t="s">
        <v>1461</v>
      </c>
    </row>
    <row r="545" spans="1:55" ht="15" customHeight="1" x14ac:dyDescent="0.25">
      <c r="A545" s="5">
        <f t="shared" si="89"/>
        <v>519</v>
      </c>
      <c r="B545" s="23">
        <f t="shared" si="88"/>
        <v>3</v>
      </c>
      <c r="C545" s="14" t="s">
        <v>80</v>
      </c>
      <c r="D545" s="3" t="s">
        <v>343</v>
      </c>
      <c r="E545" s="27">
        <f>SUBTOTAL(9,F545:T545)</f>
        <v>17332985.384287372</v>
      </c>
      <c r="F545" s="29">
        <v>8910266.0202690158</v>
      </c>
      <c r="G545" s="29">
        <v>4292357.0577192558</v>
      </c>
      <c r="H545" s="29"/>
      <c r="I545" s="29">
        <v>1766460.1357282575</v>
      </c>
      <c r="J545" s="29">
        <v>0</v>
      </c>
      <c r="K545" s="29"/>
      <c r="L545" s="29">
        <v>287788.6264166045</v>
      </c>
      <c r="M545" s="29">
        <v>0</v>
      </c>
      <c r="N545" s="29">
        <v>0</v>
      </c>
      <c r="O545" s="29"/>
      <c r="P545" s="29">
        <v>0</v>
      </c>
      <c r="Q545" s="29">
        <v>0</v>
      </c>
      <c r="R545" s="29">
        <v>1569146.8035559531</v>
      </c>
      <c r="S545" s="1">
        <v>173329.85384287377</v>
      </c>
      <c r="T545" s="147">
        <v>333636.88675541501</v>
      </c>
      <c r="U545" s="28"/>
      <c r="V545" s="2" t="s">
        <v>343</v>
      </c>
      <c r="W545" s="9">
        <v>11836006.459999999</v>
      </c>
      <c r="X545" s="9">
        <v>3987556.16</v>
      </c>
      <c r="Y545" s="9">
        <v>2125401.7999999998</v>
      </c>
      <c r="Z545" s="9">
        <v>895612.84</v>
      </c>
      <c r="AA545" s="9">
        <v>1328898.5600000001</v>
      </c>
      <c r="AB545" s="9">
        <v>0</v>
      </c>
      <c r="AC545" s="9">
        <v>0</v>
      </c>
      <c r="AD545" s="9">
        <v>267887.90000000002</v>
      </c>
      <c r="AE545" s="9">
        <v>0</v>
      </c>
      <c r="AF545" s="9">
        <v>0</v>
      </c>
      <c r="AG545" s="9">
        <v>1970944.45</v>
      </c>
      <c r="AH545" s="9">
        <v>0</v>
      </c>
      <c r="AI545" s="9">
        <v>0</v>
      </c>
      <c r="AJ545" s="9">
        <v>1035528.52</v>
      </c>
      <c r="AK545" s="9">
        <v>8333.33</v>
      </c>
      <c r="AL545" s="9">
        <v>215842.90000000002</v>
      </c>
      <c r="AN545" s="28">
        <f t="shared" si="85"/>
        <v>5496978.9242873732</v>
      </c>
      <c r="AO545" s="12">
        <f t="shared" si="86"/>
        <v>533618.28355595306</v>
      </c>
      <c r="AP545" s="12">
        <f t="shared" si="86"/>
        <v>164996.52384287378</v>
      </c>
      <c r="AQ545" s="12">
        <f t="shared" si="86"/>
        <v>117793.98675541498</v>
      </c>
      <c r="AR545" s="12">
        <f t="shared" si="87"/>
        <v>4680570.1301331315</v>
      </c>
      <c r="BB545" s="28" t="e">
        <f>+#REF!-'Прил 2 оконч'!E545</f>
        <v>#REF!</v>
      </c>
      <c r="BC545" s="9" t="s">
        <v>1462</v>
      </c>
    </row>
    <row r="546" spans="1:55" ht="15" customHeight="1" x14ac:dyDescent="0.25">
      <c r="A546" s="5">
        <f t="shared" si="89"/>
        <v>520</v>
      </c>
      <c r="B546" s="23">
        <f t="shared" si="88"/>
        <v>4</v>
      </c>
      <c r="C546" s="14" t="s">
        <v>81</v>
      </c>
      <c r="D546" s="3" t="s">
        <v>345</v>
      </c>
      <c r="E546" s="27">
        <f t="shared" ref="E546:E608" si="90">SUBTOTAL(9,F546:T546)</f>
        <v>1353938.3335296002</v>
      </c>
      <c r="F546" s="29">
        <v>0</v>
      </c>
      <c r="G546" s="29">
        <v>0</v>
      </c>
      <c r="H546" s="29">
        <v>766834.98031195218</v>
      </c>
      <c r="I546" s="29">
        <v>398482.47555609996</v>
      </c>
      <c r="J546" s="29">
        <v>0</v>
      </c>
      <c r="K546" s="29"/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149598.36173318402</v>
      </c>
      <c r="S546" s="1">
        <v>13539.383335296003</v>
      </c>
      <c r="T546" s="147">
        <v>25483.132593067974</v>
      </c>
      <c r="U546" s="28"/>
      <c r="V546" s="2" t="s">
        <v>345</v>
      </c>
      <c r="W546" s="9">
        <v>883627.33</v>
      </c>
      <c r="X546" s="9">
        <v>0</v>
      </c>
      <c r="Y546" s="9">
        <v>0</v>
      </c>
      <c r="Z546" s="9">
        <v>251475.18</v>
      </c>
      <c r="AA546" s="9">
        <v>405709.55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183030.68</v>
      </c>
      <c r="AK546" s="9">
        <v>10000</v>
      </c>
      <c r="AL546" s="9">
        <v>13411.920000000002</v>
      </c>
      <c r="AN546" s="28">
        <f t="shared" si="85"/>
        <v>470311.00352960022</v>
      </c>
      <c r="AO546" s="12">
        <f t="shared" si="86"/>
        <v>-33432.318266815972</v>
      </c>
      <c r="AP546" s="12">
        <f t="shared" si="86"/>
        <v>3539.3833352960028</v>
      </c>
      <c r="AQ546" s="12">
        <f t="shared" si="86"/>
        <v>12071.212593067972</v>
      </c>
      <c r="AR546" s="12">
        <f t="shared" si="87"/>
        <v>488132.72586805222</v>
      </c>
      <c r="BB546" s="28" t="e">
        <f>+#REF!-'Прил 2 оконч'!E546</f>
        <v>#REF!</v>
      </c>
    </row>
    <row r="547" spans="1:55" ht="13.5" customHeight="1" x14ac:dyDescent="0.25">
      <c r="A547" s="5">
        <f t="shared" si="89"/>
        <v>521</v>
      </c>
      <c r="B547" s="23">
        <f t="shared" si="88"/>
        <v>5</v>
      </c>
      <c r="C547" s="14" t="s">
        <v>81</v>
      </c>
      <c r="D547" s="3" t="s">
        <v>346</v>
      </c>
      <c r="E547" s="27">
        <f t="shared" si="90"/>
        <v>7089248.6021132804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/>
      <c r="L547" s="29">
        <v>0</v>
      </c>
      <c r="M547" s="29">
        <v>0</v>
      </c>
      <c r="N547" s="29">
        <v>0</v>
      </c>
      <c r="O547" s="29">
        <v>2448913.4700000002</v>
      </c>
      <c r="P547" s="29">
        <v>3110879.85</v>
      </c>
      <c r="Q547" s="29">
        <v>1036083.9228779406</v>
      </c>
      <c r="R547" s="29">
        <v>392917.04065692797</v>
      </c>
      <c r="S547" s="1">
        <v>18562.626065692799</v>
      </c>
      <c r="T547" s="147">
        <v>81891.69251271851</v>
      </c>
      <c r="U547" s="28"/>
      <c r="V547" s="2" t="s">
        <v>346</v>
      </c>
      <c r="W547" s="9">
        <v>3593427.0700000003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843568.27</v>
      </c>
      <c r="AH547" s="9">
        <v>977310.17</v>
      </c>
      <c r="AI547" s="9">
        <v>1054138.0900000001</v>
      </c>
      <c r="AJ547" s="9">
        <v>629736.74</v>
      </c>
      <c r="AK547" s="9">
        <v>10000</v>
      </c>
      <c r="AL547" s="9">
        <v>58673.8</v>
      </c>
      <c r="AN547" s="28">
        <f t="shared" si="85"/>
        <v>3495821.5321132801</v>
      </c>
      <c r="AO547" s="12">
        <f t="shared" si="86"/>
        <v>-236819.69934307202</v>
      </c>
      <c r="AP547" s="12">
        <f t="shared" si="86"/>
        <v>8562.6260656927989</v>
      </c>
      <c r="AQ547" s="12">
        <f t="shared" si="86"/>
        <v>23217.892512718507</v>
      </c>
      <c r="AR547" s="12">
        <f t="shared" si="87"/>
        <v>3700860.7128779409</v>
      </c>
      <c r="BB547" s="28" t="e">
        <f>+#REF!-'Прил 2 оконч'!E547</f>
        <v>#REF!</v>
      </c>
    </row>
    <row r="548" spans="1:55" ht="15" customHeight="1" x14ac:dyDescent="0.25">
      <c r="A548" s="5">
        <f t="shared" si="89"/>
        <v>522</v>
      </c>
      <c r="B548" s="23">
        <f t="shared" si="88"/>
        <v>6</v>
      </c>
      <c r="C548" s="14" t="s">
        <v>1452</v>
      </c>
      <c r="D548" s="3" t="s">
        <v>350</v>
      </c>
      <c r="E548" s="27">
        <f t="shared" si="90"/>
        <v>3117059.35976448</v>
      </c>
      <c r="F548" s="29">
        <v>0</v>
      </c>
      <c r="G548" s="29">
        <v>0</v>
      </c>
      <c r="H548" s="29">
        <v>2714815.3176243128</v>
      </c>
      <c r="I548" s="29">
        <v>0</v>
      </c>
      <c r="J548" s="29">
        <v>0</v>
      </c>
      <c r="K548" s="29"/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311705.935976448</v>
      </c>
      <c r="S548" s="1">
        <v>31170.593597644802</v>
      </c>
      <c r="T548" s="147">
        <v>59367.512566074292</v>
      </c>
      <c r="U548" s="28"/>
      <c r="V548" s="2" t="s">
        <v>350</v>
      </c>
      <c r="W548" s="9">
        <v>1312209.04</v>
      </c>
      <c r="X548" s="9">
        <v>0</v>
      </c>
      <c r="Y548" s="9">
        <v>0</v>
      </c>
      <c r="Z548" s="9">
        <v>986283.48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0</v>
      </c>
      <c r="AH548" s="9">
        <v>0</v>
      </c>
      <c r="AI548" s="9">
        <v>0</v>
      </c>
      <c r="AJ548" s="9">
        <v>275797.32</v>
      </c>
      <c r="AK548" s="9">
        <v>10000</v>
      </c>
      <c r="AL548" s="9">
        <v>20128.240000000002</v>
      </c>
      <c r="AN548" s="28">
        <f t="shared" si="85"/>
        <v>1804850.31976448</v>
      </c>
      <c r="AO548" s="12">
        <f t="shared" si="86"/>
        <v>35908.615976447996</v>
      </c>
      <c r="AP548" s="12">
        <f t="shared" si="86"/>
        <v>21170.593597644802</v>
      </c>
      <c r="AQ548" s="12">
        <f t="shared" si="86"/>
        <v>39239.272566074287</v>
      </c>
      <c r="AR548" s="12">
        <f t="shared" si="87"/>
        <v>1708531.8376243131</v>
      </c>
      <c r="BB548" s="28" t="e">
        <f>+#REF!-'Прил 2 оконч'!E548</f>
        <v>#REF!</v>
      </c>
    </row>
    <row r="549" spans="1:55" ht="15" customHeight="1" x14ac:dyDescent="0.25">
      <c r="A549" s="5">
        <f t="shared" si="89"/>
        <v>523</v>
      </c>
      <c r="B549" s="23">
        <f t="shared" si="88"/>
        <v>7</v>
      </c>
      <c r="C549" s="14" t="s">
        <v>1452</v>
      </c>
      <c r="D549" s="3" t="s">
        <v>351</v>
      </c>
      <c r="E549" s="27">
        <f t="shared" si="90"/>
        <v>18949193.038807955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/>
      <c r="L549" s="29">
        <v>0</v>
      </c>
      <c r="M549" s="29">
        <v>0</v>
      </c>
      <c r="N549" s="29">
        <v>0</v>
      </c>
      <c r="O549" s="29">
        <v>0</v>
      </c>
      <c r="P549" s="29">
        <v>16503875.473921943</v>
      </c>
      <c r="Q549" s="29">
        <v>0</v>
      </c>
      <c r="R549" s="29">
        <v>1894919.3038807956</v>
      </c>
      <c r="S549" s="1">
        <v>189491.93038807955</v>
      </c>
      <c r="T549" s="147">
        <v>360906.33061713638</v>
      </c>
      <c r="U549" s="28"/>
      <c r="V549" s="2" t="s">
        <v>351</v>
      </c>
      <c r="W549" s="9">
        <v>11598320.130000001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9">
        <v>0</v>
      </c>
      <c r="AH549" s="9">
        <v>10807254.4</v>
      </c>
      <c r="AI549" s="9">
        <v>0</v>
      </c>
      <c r="AJ549" s="9">
        <v>540509.51</v>
      </c>
      <c r="AK549" s="9">
        <v>10000</v>
      </c>
      <c r="AL549" s="9">
        <v>220556.22</v>
      </c>
      <c r="AN549" s="28">
        <f t="shared" si="85"/>
        <v>7350872.9088079538</v>
      </c>
      <c r="AO549" s="12">
        <f t="shared" si="86"/>
        <v>1354409.7938807956</v>
      </c>
      <c r="AP549" s="12">
        <f t="shared" si="86"/>
        <v>179491.93038807955</v>
      </c>
      <c r="AQ549" s="12">
        <f t="shared" si="86"/>
        <v>140350.11061713638</v>
      </c>
      <c r="AR549" s="12">
        <f t="shared" si="87"/>
        <v>5676621.0739219412</v>
      </c>
      <c r="BB549" s="28" t="e">
        <f>+#REF!-'Прил 2 оконч'!E549</f>
        <v>#REF!</v>
      </c>
    </row>
    <row r="550" spans="1:55" ht="15" customHeight="1" x14ac:dyDescent="0.25">
      <c r="A550" s="5">
        <f t="shared" si="89"/>
        <v>524</v>
      </c>
      <c r="B550" s="23">
        <f t="shared" si="88"/>
        <v>8</v>
      </c>
      <c r="C550" s="14" t="s">
        <v>1452</v>
      </c>
      <c r="D550" s="3" t="s">
        <v>352</v>
      </c>
      <c r="E550" s="27">
        <f t="shared" si="90"/>
        <v>3295862.3513088003</v>
      </c>
      <c r="F550" s="29">
        <v>0</v>
      </c>
      <c r="G550" s="29">
        <v>0</v>
      </c>
      <c r="H550" s="29">
        <v>2870544.4983218047</v>
      </c>
      <c r="I550" s="29">
        <v>0</v>
      </c>
      <c r="J550" s="29">
        <v>0</v>
      </c>
      <c r="K550" s="29"/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329586.23513088003</v>
      </c>
      <c r="S550" s="1">
        <v>32958.623513088001</v>
      </c>
      <c r="T550" s="147">
        <v>62772.994343027407</v>
      </c>
      <c r="U550" s="28"/>
      <c r="V550" s="2" t="s">
        <v>352</v>
      </c>
      <c r="W550" s="9">
        <v>1275581.1572105926</v>
      </c>
      <c r="X550" s="9">
        <v>0</v>
      </c>
      <c r="Y550" s="9">
        <v>0</v>
      </c>
      <c r="Z550" s="9">
        <v>954076.87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272033.3272105928</v>
      </c>
      <c r="AK550" s="9">
        <v>10000</v>
      </c>
      <c r="AL550" s="9">
        <v>19470.96</v>
      </c>
      <c r="AN550" s="28">
        <f t="shared" si="85"/>
        <v>2020281.1940982076</v>
      </c>
      <c r="AO550" s="12">
        <f t="shared" si="86"/>
        <v>57552.907920287224</v>
      </c>
      <c r="AP550" s="12">
        <f t="shared" si="86"/>
        <v>22958.623513088001</v>
      </c>
      <c r="AQ550" s="12">
        <f t="shared" si="86"/>
        <v>43302.034343027408</v>
      </c>
      <c r="AR550" s="12">
        <f t="shared" si="87"/>
        <v>1896467.6283218048</v>
      </c>
      <c r="BB550" s="28" t="e">
        <f>+#REF!-'Прил 2 оконч'!E550</f>
        <v>#REF!</v>
      </c>
    </row>
    <row r="551" spans="1:55" ht="15" customHeight="1" x14ac:dyDescent="0.25">
      <c r="A551" s="5">
        <f t="shared" si="89"/>
        <v>525</v>
      </c>
      <c r="B551" s="23">
        <f t="shared" si="88"/>
        <v>9</v>
      </c>
      <c r="C551" s="14" t="s">
        <v>1452</v>
      </c>
      <c r="D551" s="3" t="s">
        <v>353</v>
      </c>
      <c r="E551" s="27">
        <f t="shared" si="90"/>
        <v>10191080.000724481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/>
      <c r="L551" s="29">
        <v>0</v>
      </c>
      <c r="M551" s="29">
        <v>0</v>
      </c>
      <c r="N551" s="29">
        <v>0</v>
      </c>
      <c r="O551" s="29">
        <v>0</v>
      </c>
      <c r="P551" s="29">
        <v>8875961.8909509908</v>
      </c>
      <c r="Q551" s="29">
        <v>0</v>
      </c>
      <c r="R551" s="29">
        <v>1019108.0000724482</v>
      </c>
      <c r="S551" s="1">
        <v>101910.80000724482</v>
      </c>
      <c r="T551" s="147">
        <v>194099.30969379851</v>
      </c>
      <c r="U551" s="28"/>
      <c r="V551" s="2" t="s">
        <v>353</v>
      </c>
      <c r="W551" s="9">
        <v>3750195.4433177379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3011592.15</v>
      </c>
      <c r="AI551" s="9">
        <v>0</v>
      </c>
      <c r="AJ551" s="9">
        <v>647142.23331773793</v>
      </c>
      <c r="AK551" s="9">
        <v>20000</v>
      </c>
      <c r="AL551" s="9">
        <v>61461.06</v>
      </c>
      <c r="AN551" s="28">
        <f t="shared" si="85"/>
        <v>6440884.557406744</v>
      </c>
      <c r="AO551" s="12">
        <f t="shared" si="86"/>
        <v>371965.76675471023</v>
      </c>
      <c r="AP551" s="12">
        <f t="shared" si="86"/>
        <v>81910.800007244819</v>
      </c>
      <c r="AQ551" s="12">
        <f t="shared" si="86"/>
        <v>132638.24969379851</v>
      </c>
      <c r="AR551" s="12">
        <f t="shared" si="87"/>
        <v>5854369.7409509905</v>
      </c>
      <c r="BB551" s="28" t="e">
        <f>+#REF!-'Прил 2 оконч'!E551</f>
        <v>#REF!</v>
      </c>
    </row>
    <row r="552" spans="1:55" ht="15" customHeight="1" x14ac:dyDescent="0.25">
      <c r="A552" s="5">
        <f t="shared" si="89"/>
        <v>526</v>
      </c>
      <c r="B552" s="23">
        <f t="shared" si="88"/>
        <v>10</v>
      </c>
      <c r="C552" s="14" t="s">
        <v>1452</v>
      </c>
      <c r="D552" s="3" t="s">
        <v>354</v>
      </c>
      <c r="E552" s="27">
        <f t="shared" si="90"/>
        <v>37425881.19748608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/>
      <c r="L552" s="29">
        <v>0</v>
      </c>
      <c r="M552" s="29">
        <v>0</v>
      </c>
      <c r="N552" s="29">
        <v>14455410.735332333</v>
      </c>
      <c r="O552" s="29">
        <v>0</v>
      </c>
      <c r="P552" s="29">
        <v>18301425.871979985</v>
      </c>
      <c r="Q552" s="29">
        <v>0</v>
      </c>
      <c r="R552" s="29">
        <v>3578460.105404621</v>
      </c>
      <c r="S552" s="1">
        <v>374258.81197486079</v>
      </c>
      <c r="T552" s="147">
        <v>716325.67279428127</v>
      </c>
      <c r="U552" s="28"/>
      <c r="V552" s="2" t="s">
        <v>354</v>
      </c>
      <c r="W552" s="9">
        <v>9372577.3399999999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4953721.45</v>
      </c>
      <c r="AG552" s="9">
        <v>0</v>
      </c>
      <c r="AH552" s="9">
        <v>3173084.12</v>
      </c>
      <c r="AI552" s="9">
        <v>0</v>
      </c>
      <c r="AJ552" s="9">
        <v>1049918.5900000001</v>
      </c>
      <c r="AK552" s="9">
        <v>20000</v>
      </c>
      <c r="AL552" s="9">
        <v>165853.18</v>
      </c>
      <c r="AN552" s="28">
        <f t="shared" si="85"/>
        <v>28053303.85748608</v>
      </c>
      <c r="AO552" s="12">
        <f t="shared" si="86"/>
        <v>2528541.5154046211</v>
      </c>
      <c r="AP552" s="12">
        <f t="shared" si="86"/>
        <v>354258.81197486079</v>
      </c>
      <c r="AQ552" s="12">
        <f t="shared" si="86"/>
        <v>550472.49279428134</v>
      </c>
      <c r="AR552" s="12">
        <f t="shared" si="87"/>
        <v>24620031.037312314</v>
      </c>
      <c r="BB552" s="28" t="e">
        <f>+#REF!-'Прил 2 оконч'!E552</f>
        <v>#REF!</v>
      </c>
    </row>
    <row r="553" spans="1:55" ht="15" customHeight="1" x14ac:dyDescent="0.25">
      <c r="A553" s="5">
        <f t="shared" si="89"/>
        <v>527</v>
      </c>
      <c r="B553" s="23">
        <f t="shared" si="88"/>
        <v>11</v>
      </c>
      <c r="C553" s="14" t="s">
        <v>1452</v>
      </c>
      <c r="D553" s="3" t="s">
        <v>355</v>
      </c>
      <c r="E553" s="27">
        <f t="shared" si="90"/>
        <v>6046330.0612000003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/>
      <c r="L553" s="29">
        <v>0</v>
      </c>
      <c r="M553" s="29">
        <v>0</v>
      </c>
      <c r="N553" s="29">
        <v>0</v>
      </c>
      <c r="O553" s="29">
        <v>5266075.3521223851</v>
      </c>
      <c r="P553" s="29">
        <v>0</v>
      </c>
      <c r="Q553" s="29">
        <v>0</v>
      </c>
      <c r="R553" s="29">
        <v>604633.00612000003</v>
      </c>
      <c r="S553" s="1">
        <v>60463.300612000006</v>
      </c>
      <c r="T553" s="147">
        <v>115158.40234561522</v>
      </c>
      <c r="U553" s="28"/>
      <c r="V553" s="2" t="s">
        <v>355</v>
      </c>
      <c r="W553" s="9">
        <v>8963314.9399999995</v>
      </c>
      <c r="X553" s="9">
        <v>4417276.12</v>
      </c>
      <c r="Y553" s="9">
        <v>0</v>
      </c>
      <c r="Z553" s="9">
        <v>0</v>
      </c>
      <c r="AA553" s="9">
        <v>1472107.63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9">
        <v>2183343.7599999998</v>
      </c>
      <c r="AH553" s="9">
        <v>0</v>
      </c>
      <c r="AI553" s="9">
        <v>0</v>
      </c>
      <c r="AJ553" s="9">
        <v>695837.87</v>
      </c>
      <c r="AK553" s="9">
        <v>10000</v>
      </c>
      <c r="AL553" s="9">
        <v>164749.56</v>
      </c>
      <c r="AN553" s="28">
        <f t="shared" si="85"/>
        <v>-2916984.8787999991</v>
      </c>
      <c r="AO553" s="12">
        <f t="shared" si="86"/>
        <v>-91204.863879999961</v>
      </c>
      <c r="AP553" s="12">
        <f t="shared" si="86"/>
        <v>50463.300612000006</v>
      </c>
      <c r="AQ553" s="12">
        <f t="shared" si="86"/>
        <v>-49591.157654384777</v>
      </c>
      <c r="AR553" s="12">
        <f t="shared" si="87"/>
        <v>-2826652.1578776143</v>
      </c>
      <c r="BB553" s="28" t="e">
        <f>+#REF!-'Прил 2 оконч'!E553</f>
        <v>#REF!</v>
      </c>
    </row>
    <row r="554" spans="1:55" ht="15" customHeight="1" x14ac:dyDescent="0.25">
      <c r="A554" s="5">
        <f t="shared" si="89"/>
        <v>528</v>
      </c>
      <c r="B554" s="23">
        <f t="shared" si="88"/>
        <v>12</v>
      </c>
      <c r="C554" s="14" t="s">
        <v>1452</v>
      </c>
      <c r="D554" s="3" t="s">
        <v>357</v>
      </c>
      <c r="E554" s="27">
        <f t="shared" si="90"/>
        <v>5327005.7735923398</v>
      </c>
      <c r="F554" s="29">
        <v>0</v>
      </c>
      <c r="G554" s="29">
        <v>0</v>
      </c>
      <c r="H554" s="29">
        <v>1882555.9490539858</v>
      </c>
      <c r="I554" s="29">
        <v>0</v>
      </c>
      <c r="J554" s="29">
        <v>0</v>
      </c>
      <c r="K554" s="29"/>
      <c r="L554" s="29">
        <v>0</v>
      </c>
      <c r="M554" s="29">
        <v>0</v>
      </c>
      <c r="N554" s="29">
        <v>2787998.8019454167</v>
      </c>
      <c r="O554" s="29">
        <v>0</v>
      </c>
      <c r="P554" s="29">
        <v>0</v>
      </c>
      <c r="Q554" s="29">
        <v>0</v>
      </c>
      <c r="R554" s="29">
        <v>501045.39192487852</v>
      </c>
      <c r="S554" s="1">
        <v>53270.057735923401</v>
      </c>
      <c r="T554" s="147">
        <v>102135.57293213491</v>
      </c>
      <c r="U554" s="28"/>
      <c r="V554" s="2" t="s">
        <v>357</v>
      </c>
      <c r="W554" s="9">
        <v>9269024.6500000004</v>
      </c>
      <c r="X554" s="9">
        <v>3616515.09</v>
      </c>
      <c r="Y554" s="9">
        <v>2050385.01</v>
      </c>
      <c r="Z554" s="9">
        <v>661499.24</v>
      </c>
      <c r="AA554" s="9">
        <v>0</v>
      </c>
      <c r="AB554" s="9">
        <v>0</v>
      </c>
      <c r="AC554" s="9">
        <v>0</v>
      </c>
      <c r="AD554" s="9">
        <v>264450.37</v>
      </c>
      <c r="AE554" s="9">
        <v>0</v>
      </c>
      <c r="AF554" s="9">
        <v>1516077.36</v>
      </c>
      <c r="AG554" s="9">
        <v>0</v>
      </c>
      <c r="AH554" s="9">
        <v>0</v>
      </c>
      <c r="AI554" s="9">
        <v>0</v>
      </c>
      <c r="AJ554" s="9">
        <v>964609.26</v>
      </c>
      <c r="AK554" s="9">
        <v>10000</v>
      </c>
      <c r="AL554" s="9">
        <v>165488.32000000001</v>
      </c>
      <c r="AN554" s="28">
        <f t="shared" si="85"/>
        <v>-3942018.8764076605</v>
      </c>
      <c r="AO554" s="12">
        <f t="shared" si="86"/>
        <v>-463563.86807512149</v>
      </c>
      <c r="AP554" s="12">
        <f t="shared" si="86"/>
        <v>43270.057735923401</v>
      </c>
      <c r="AQ554" s="12">
        <f t="shared" si="86"/>
        <v>-63352.747067865101</v>
      </c>
      <c r="AR554" s="12">
        <f t="shared" si="87"/>
        <v>-3458372.3190005971</v>
      </c>
      <c r="BB554" s="28" t="e">
        <f>+#REF!-'Прил 2 оконч'!E554</f>
        <v>#REF!</v>
      </c>
    </row>
    <row r="555" spans="1:55" ht="15" customHeight="1" x14ac:dyDescent="0.25">
      <c r="A555" s="5">
        <f t="shared" si="89"/>
        <v>529</v>
      </c>
      <c r="B555" s="23">
        <f t="shared" si="88"/>
        <v>13</v>
      </c>
      <c r="C555" s="14" t="s">
        <v>1452</v>
      </c>
      <c r="D555" s="3" t="s">
        <v>361</v>
      </c>
      <c r="E555" s="27">
        <f t="shared" si="90"/>
        <v>18369838.047974408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/>
      <c r="L555" s="29">
        <v>0</v>
      </c>
      <c r="M555" s="29">
        <v>0</v>
      </c>
      <c r="N555" s="29">
        <v>0</v>
      </c>
      <c r="O555" s="29">
        <v>15999283.927235499</v>
      </c>
      <c r="P555" s="29">
        <v>0</v>
      </c>
      <c r="Q555" s="29">
        <v>0</v>
      </c>
      <c r="R555" s="29">
        <v>1836983.8047974405</v>
      </c>
      <c r="S555" s="1">
        <v>183698.38047974405</v>
      </c>
      <c r="T555" s="147">
        <v>349871.93546172051</v>
      </c>
      <c r="U555" s="28"/>
      <c r="V555" s="2" t="s">
        <v>361</v>
      </c>
      <c r="W555" s="9">
        <v>2257100.7857078929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1715839.3</v>
      </c>
      <c r="AH555" s="9">
        <v>0</v>
      </c>
      <c r="AI555" s="9">
        <v>0</v>
      </c>
      <c r="AJ555" s="9">
        <v>476244.36570789281</v>
      </c>
      <c r="AK555" s="9">
        <v>10000</v>
      </c>
      <c r="AL555" s="9">
        <v>35017.120000000003</v>
      </c>
      <c r="AN555" s="28">
        <f t="shared" si="85"/>
        <v>16112737.262266515</v>
      </c>
      <c r="AO555" s="12">
        <f t="shared" si="86"/>
        <v>1360739.4390895478</v>
      </c>
      <c r="AP555" s="12">
        <f t="shared" si="86"/>
        <v>173698.38047974405</v>
      </c>
      <c r="AQ555" s="12">
        <f t="shared" si="86"/>
        <v>314854.81546172051</v>
      </c>
      <c r="AR555" s="12">
        <f t="shared" si="87"/>
        <v>14263444.627235502</v>
      </c>
      <c r="BB555" s="28" t="e">
        <f>+#REF!-'Прил 2 оконч'!E555</f>
        <v>#REF!</v>
      </c>
    </row>
    <row r="556" spans="1:55" ht="15" customHeight="1" x14ac:dyDescent="0.25">
      <c r="A556" s="5">
        <f t="shared" si="89"/>
        <v>530</v>
      </c>
      <c r="B556" s="23">
        <f t="shared" si="88"/>
        <v>14</v>
      </c>
      <c r="C556" s="14" t="s">
        <v>1452</v>
      </c>
      <c r="D556" s="3" t="s">
        <v>49</v>
      </c>
      <c r="E556" s="27">
        <f t="shared" si="90"/>
        <v>4410408.1941504003</v>
      </c>
      <c r="F556" s="29">
        <v>0</v>
      </c>
      <c r="G556" s="29">
        <v>0</v>
      </c>
      <c r="H556" s="29">
        <v>3841262.6583280675</v>
      </c>
      <c r="I556" s="29">
        <v>0</v>
      </c>
      <c r="J556" s="29">
        <v>0</v>
      </c>
      <c r="K556" s="29"/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441040.81941504008</v>
      </c>
      <c r="S556" s="1">
        <v>44104.081941504002</v>
      </c>
      <c r="T556" s="147">
        <v>84000.634465788535</v>
      </c>
      <c r="U556" s="28"/>
      <c r="V556" s="2" t="s">
        <v>49</v>
      </c>
      <c r="W556" s="9">
        <v>1858723.2874944157</v>
      </c>
      <c r="X556" s="9">
        <v>0</v>
      </c>
      <c r="Y556" s="9">
        <v>0</v>
      </c>
      <c r="Z556" s="9">
        <v>1407716.91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392277.45749441587</v>
      </c>
      <c r="AK556" s="9">
        <v>10000</v>
      </c>
      <c r="AL556" s="9">
        <v>28728.92</v>
      </c>
      <c r="AN556" s="28">
        <f t="shared" si="85"/>
        <v>2551684.9066559849</v>
      </c>
      <c r="AO556" s="12">
        <f t="shared" si="86"/>
        <v>48763.361920624215</v>
      </c>
      <c r="AP556" s="12">
        <f t="shared" si="86"/>
        <v>34104.081941504002</v>
      </c>
      <c r="AQ556" s="12">
        <f t="shared" si="86"/>
        <v>55271.714465788536</v>
      </c>
      <c r="AR556" s="12">
        <f t="shared" si="87"/>
        <v>2413545.7483280683</v>
      </c>
      <c r="BB556" s="28" t="e">
        <f>+#REF!-'Прил 2 оконч'!E556</f>
        <v>#REF!</v>
      </c>
    </row>
    <row r="557" spans="1:55" ht="15" customHeight="1" x14ac:dyDescent="0.25">
      <c r="A557" s="5">
        <f t="shared" si="89"/>
        <v>531</v>
      </c>
      <c r="B557" s="23">
        <f t="shared" si="88"/>
        <v>15</v>
      </c>
      <c r="C557" s="14" t="s">
        <v>1452</v>
      </c>
      <c r="D557" s="3" t="s">
        <v>369</v>
      </c>
      <c r="E557" s="27">
        <f t="shared" si="90"/>
        <v>37665450.361499503</v>
      </c>
      <c r="F557" s="29">
        <v>24967938.10343796</v>
      </c>
      <c r="G557" s="29">
        <v>0</v>
      </c>
      <c r="H557" s="29">
        <v>7378265.4321645685</v>
      </c>
      <c r="I557" s="29">
        <v>0</v>
      </c>
      <c r="J557" s="29">
        <v>0</v>
      </c>
      <c r="K557" s="29"/>
      <c r="L557" s="29">
        <v>1109290.6412489424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3101697.7822136818</v>
      </c>
      <c r="S557" s="1">
        <v>376654.50361499505</v>
      </c>
      <c r="T557" s="147">
        <v>731603.89881935576</v>
      </c>
      <c r="U557" s="28"/>
      <c r="V557" s="2" t="s">
        <v>369</v>
      </c>
      <c r="W557" s="9">
        <v>19115070.939999998</v>
      </c>
      <c r="X557" s="9">
        <v>14202121.5</v>
      </c>
      <c r="Y557" s="9">
        <v>0</v>
      </c>
      <c r="Z557" s="9">
        <v>2597719.7200000002</v>
      </c>
      <c r="AA557" s="9">
        <v>0</v>
      </c>
      <c r="AB557" s="9">
        <v>0</v>
      </c>
      <c r="AC557" s="9">
        <v>0</v>
      </c>
      <c r="AD557" s="9">
        <v>1038501.45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1121915.1100000001</v>
      </c>
      <c r="AK557" s="9">
        <v>20000</v>
      </c>
      <c r="AL557" s="9">
        <v>124813.16</v>
      </c>
      <c r="AN557" s="28">
        <f t="shared" si="85"/>
        <v>18550379.421499506</v>
      </c>
      <c r="AO557" s="12">
        <f t="shared" si="86"/>
        <v>1979782.6722136817</v>
      </c>
      <c r="AP557" s="12">
        <f t="shared" si="86"/>
        <v>356654.50361499505</v>
      </c>
      <c r="AQ557" s="12">
        <f t="shared" si="86"/>
        <v>606790.73881935573</v>
      </c>
      <c r="AR557" s="12">
        <f t="shared" si="87"/>
        <v>15607151.506851474</v>
      </c>
      <c r="BB557" s="28" t="e">
        <f>+#REF!-'Прил 2 оконч'!E557</f>
        <v>#REF!</v>
      </c>
    </row>
    <row r="558" spans="1:55" ht="15" customHeight="1" x14ac:dyDescent="0.25">
      <c r="A558" s="5">
        <f t="shared" si="89"/>
        <v>532</v>
      </c>
      <c r="B558" s="23">
        <f t="shared" si="88"/>
        <v>16</v>
      </c>
      <c r="C558" s="14" t="s">
        <v>1452</v>
      </c>
      <c r="D558" s="3" t="s">
        <v>373</v>
      </c>
      <c r="E558" s="27">
        <f t="shared" si="90"/>
        <v>34827835.576784134</v>
      </c>
      <c r="F558" s="29">
        <v>23086920.098178856</v>
      </c>
      <c r="G558" s="29">
        <v>0</v>
      </c>
      <c r="H558" s="29">
        <v>6822406.5515479343</v>
      </c>
      <c r="I558" s="29">
        <v>0</v>
      </c>
      <c r="J558" s="29">
        <v>0</v>
      </c>
      <c r="K558" s="29"/>
      <c r="L558" s="29">
        <v>1025719.6366825957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2868024.1263817325</v>
      </c>
      <c r="S558" s="1">
        <v>348278.35576784139</v>
      </c>
      <c r="T558" s="147">
        <v>676486.80822517979</v>
      </c>
      <c r="U558" s="28"/>
      <c r="V558" s="2" t="s">
        <v>373</v>
      </c>
      <c r="W558" s="9">
        <v>17935945.59</v>
      </c>
      <c r="X558" s="9">
        <v>13130408.039999999</v>
      </c>
      <c r="Y558" s="9">
        <v>0</v>
      </c>
      <c r="Z558" s="9">
        <v>2401691.87</v>
      </c>
      <c r="AA558" s="9">
        <v>0</v>
      </c>
      <c r="AB558" s="9">
        <v>0</v>
      </c>
      <c r="AC558" s="9">
        <v>0</v>
      </c>
      <c r="AD558" s="9">
        <v>960134.57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1077134.8899999999</v>
      </c>
      <c r="AK558" s="9">
        <v>20000</v>
      </c>
      <c r="AL558" s="9">
        <v>336576.22000000003</v>
      </c>
      <c r="AN558" s="28">
        <f t="shared" si="85"/>
        <v>16891889.986784134</v>
      </c>
      <c r="AO558" s="12">
        <f t="shared" si="86"/>
        <v>1790889.2363817326</v>
      </c>
      <c r="AP558" s="12">
        <f t="shared" si="86"/>
        <v>328278.35576784139</v>
      </c>
      <c r="AQ558" s="12">
        <f t="shared" si="86"/>
        <v>339910.58822517976</v>
      </c>
      <c r="AR558" s="12">
        <f t="shared" si="87"/>
        <v>14432811.806409381</v>
      </c>
      <c r="BB558" s="28" t="e">
        <f>+#REF!-'Прил 2 оконч'!E558</f>
        <v>#REF!</v>
      </c>
    </row>
    <row r="559" spans="1:55" ht="15" customHeight="1" x14ac:dyDescent="0.25">
      <c r="A559" s="5">
        <f t="shared" si="89"/>
        <v>533</v>
      </c>
      <c r="B559" s="23">
        <f t="shared" si="88"/>
        <v>17</v>
      </c>
      <c r="C559" s="14" t="s">
        <v>1452</v>
      </c>
      <c r="D559" s="3" t="s">
        <v>375</v>
      </c>
      <c r="E559" s="27">
        <f t="shared" si="90"/>
        <v>16142951.991366724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/>
      <c r="L559" s="29">
        <v>0</v>
      </c>
      <c r="M559" s="29">
        <v>0</v>
      </c>
      <c r="N559" s="29">
        <v>14217743.536876328</v>
      </c>
      <c r="O559" s="29">
        <v>0</v>
      </c>
      <c r="P559" s="29">
        <v>0</v>
      </c>
      <c r="Q559" s="29">
        <v>0</v>
      </c>
      <c r="R559" s="29">
        <v>1452865.679223005</v>
      </c>
      <c r="S559" s="1">
        <v>161429.51991366723</v>
      </c>
      <c r="T559" s="147">
        <v>310913.25535372307</v>
      </c>
      <c r="U559" s="28"/>
      <c r="V559" s="2" t="s">
        <v>375</v>
      </c>
      <c r="W559" s="9">
        <v>5056986.2295906879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4860501.58</v>
      </c>
      <c r="AG559" s="9">
        <v>0</v>
      </c>
      <c r="AH559" s="9">
        <v>0</v>
      </c>
      <c r="AI559" s="9">
        <v>0</v>
      </c>
      <c r="AJ559" s="9">
        <v>94186.259590688278</v>
      </c>
      <c r="AK559" s="9">
        <v>10000</v>
      </c>
      <c r="AL559" s="9">
        <v>72298.39</v>
      </c>
      <c r="AN559" s="28">
        <f t="shared" si="85"/>
        <v>11085965.761776036</v>
      </c>
      <c r="AO559" s="12">
        <f t="shared" si="86"/>
        <v>1358679.4196323166</v>
      </c>
      <c r="AP559" s="12">
        <f t="shared" si="86"/>
        <v>151429.51991366723</v>
      </c>
      <c r="AQ559" s="12">
        <f t="shared" si="86"/>
        <v>238614.86535372306</v>
      </c>
      <c r="AR559" s="12">
        <f t="shared" si="87"/>
        <v>9337241.9568763264</v>
      </c>
      <c r="BB559" s="28" t="e">
        <f>+#REF!-'Прил 2 оконч'!E559</f>
        <v>#REF!</v>
      </c>
    </row>
    <row r="560" spans="1:55" ht="15" customHeight="1" x14ac:dyDescent="0.25">
      <c r="A560" s="5">
        <f t="shared" si="89"/>
        <v>534</v>
      </c>
      <c r="B560" s="23">
        <f t="shared" si="88"/>
        <v>18</v>
      </c>
      <c r="C560" s="14" t="s">
        <v>1452</v>
      </c>
      <c r="D560" s="3" t="s">
        <v>383</v>
      </c>
      <c r="E560" s="27">
        <f t="shared" si="90"/>
        <v>8348211.4144000001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/>
      <c r="L560" s="29">
        <v>0</v>
      </c>
      <c r="M560" s="29">
        <v>0</v>
      </c>
      <c r="N560" s="29">
        <v>0</v>
      </c>
      <c r="O560" s="29">
        <v>7270908.124217337</v>
      </c>
      <c r="P560" s="29">
        <v>0</v>
      </c>
      <c r="Q560" s="29">
        <v>0</v>
      </c>
      <c r="R560" s="29">
        <v>834821.14144000004</v>
      </c>
      <c r="S560" s="1">
        <v>83482.114144000006</v>
      </c>
      <c r="T560" s="147">
        <v>159000.0345986624</v>
      </c>
      <c r="U560" s="28"/>
      <c r="V560" s="2" t="s">
        <v>383</v>
      </c>
      <c r="W560" s="9">
        <v>3465371.6700000004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2996137.14</v>
      </c>
      <c r="AH560" s="9">
        <v>0</v>
      </c>
      <c r="AI560" s="9">
        <v>0</v>
      </c>
      <c r="AJ560" s="9">
        <v>378088.87</v>
      </c>
      <c r="AK560" s="9">
        <v>10000</v>
      </c>
      <c r="AL560" s="9">
        <v>61145.66</v>
      </c>
      <c r="AN560" s="28">
        <f t="shared" si="85"/>
        <v>4882839.7444000002</v>
      </c>
      <c r="AO560" s="12">
        <f t="shared" si="86"/>
        <v>456732.27144000004</v>
      </c>
      <c r="AP560" s="12">
        <f t="shared" si="86"/>
        <v>73482.114144000006</v>
      </c>
      <c r="AQ560" s="12">
        <f t="shared" si="86"/>
        <v>97854.374598662398</v>
      </c>
      <c r="AR560" s="12">
        <f t="shared" si="87"/>
        <v>4254770.9842173373</v>
      </c>
      <c r="BB560" s="28" t="e">
        <f>+#REF!-'Прил 2 оконч'!E560</f>
        <v>#REF!</v>
      </c>
    </row>
    <row r="561" spans="1:55" ht="15" customHeight="1" x14ac:dyDescent="0.25">
      <c r="A561" s="5">
        <f t="shared" si="89"/>
        <v>535</v>
      </c>
      <c r="B561" s="23">
        <f t="shared" si="88"/>
        <v>19</v>
      </c>
      <c r="C561" s="14" t="s">
        <v>1452</v>
      </c>
      <c r="D561" s="3" t="s">
        <v>385</v>
      </c>
      <c r="E561" s="27">
        <f t="shared" si="90"/>
        <v>14126852.34367848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/>
      <c r="L561" s="29">
        <v>0</v>
      </c>
      <c r="M561" s="29">
        <v>0</v>
      </c>
      <c r="N561" s="29">
        <v>0</v>
      </c>
      <c r="O561" s="29">
        <v>5931466.0199999996</v>
      </c>
      <c r="P561" s="29">
        <v>6873453.1523731807</v>
      </c>
      <c r="Q561" s="29">
        <v>0</v>
      </c>
      <c r="R561" s="29">
        <v>1059978.7924404482</v>
      </c>
      <c r="S561" s="1">
        <v>88918.670244044813</v>
      </c>
      <c r="T561" s="147">
        <v>173035.70862080777</v>
      </c>
      <c r="U561" s="28"/>
      <c r="V561" s="2" t="s">
        <v>385</v>
      </c>
      <c r="W561" s="9">
        <v>5029640.9799999995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2019030</v>
      </c>
      <c r="AH561" s="9">
        <v>2339133.17</v>
      </c>
      <c r="AI561" s="9">
        <v>0</v>
      </c>
      <c r="AJ561" s="9">
        <v>552535.68999999994</v>
      </c>
      <c r="AK561" s="9">
        <v>10000</v>
      </c>
      <c r="AL561" s="9">
        <v>88942.12</v>
      </c>
      <c r="AN561" s="28">
        <f t="shared" si="85"/>
        <v>9097211.3636784814</v>
      </c>
      <c r="AO561" s="12">
        <f t="shared" si="86"/>
        <v>507443.10244044825</v>
      </c>
      <c r="AP561" s="12">
        <f t="shared" si="86"/>
        <v>78918.670244044813</v>
      </c>
      <c r="AQ561" s="12">
        <f t="shared" si="86"/>
        <v>84093.588620807772</v>
      </c>
      <c r="AR561" s="12">
        <f t="shared" si="87"/>
        <v>8426756.0023731794</v>
      </c>
      <c r="BB561" s="28" t="e">
        <f>+#REF!-'Прил 2 оконч'!E561</f>
        <v>#REF!</v>
      </c>
    </row>
    <row r="562" spans="1:55" ht="15" customHeight="1" x14ac:dyDescent="0.25">
      <c r="A562" s="5">
        <f t="shared" si="89"/>
        <v>536</v>
      </c>
      <c r="B562" s="23">
        <f t="shared" si="88"/>
        <v>20</v>
      </c>
      <c r="C562" s="14" t="s">
        <v>1452</v>
      </c>
      <c r="D562" s="3" t="s">
        <v>387</v>
      </c>
      <c r="E562" s="27">
        <f t="shared" si="90"/>
        <v>20919679.825823992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/>
      <c r="L562" s="29">
        <v>0</v>
      </c>
      <c r="M562" s="29">
        <v>0</v>
      </c>
      <c r="N562" s="29">
        <v>0</v>
      </c>
      <c r="O562" s="29">
        <v>0</v>
      </c>
      <c r="P562" s="29">
        <v>18220078.823020712</v>
      </c>
      <c r="Q562" s="29">
        <v>0</v>
      </c>
      <c r="R562" s="29">
        <v>2091967.9825823996</v>
      </c>
      <c r="S562" s="1">
        <v>209196.79825823996</v>
      </c>
      <c r="T562" s="147">
        <v>398436.22196264379</v>
      </c>
      <c r="U562" s="28"/>
      <c r="V562" s="2" t="s">
        <v>387</v>
      </c>
      <c r="W562" s="9">
        <v>10010715.790000001</v>
      </c>
      <c r="X562" s="9">
        <v>5517807.2000000002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3159703.06</v>
      </c>
      <c r="AI562" s="9">
        <v>0</v>
      </c>
      <c r="AJ562" s="9">
        <v>1126113.47</v>
      </c>
      <c r="AK562" s="9">
        <v>20000</v>
      </c>
      <c r="AL562" s="9">
        <v>177092.06</v>
      </c>
      <c r="AN562" s="28">
        <f t="shared" si="85"/>
        <v>10908964.035823992</v>
      </c>
      <c r="AO562" s="12">
        <f t="shared" si="86"/>
        <v>965854.51258239965</v>
      </c>
      <c r="AP562" s="12">
        <f t="shared" si="86"/>
        <v>189196.79825823996</v>
      </c>
      <c r="AQ562" s="12">
        <f t="shared" si="86"/>
        <v>221344.16196264379</v>
      </c>
      <c r="AR562" s="12">
        <f t="shared" si="87"/>
        <v>9532568.5630207099</v>
      </c>
      <c r="BB562" s="28" t="e">
        <f>+#REF!-'Прил 2 оконч'!E562</f>
        <v>#REF!</v>
      </c>
    </row>
    <row r="563" spans="1:55" ht="15" customHeight="1" x14ac:dyDescent="0.25">
      <c r="A563" s="5">
        <f t="shared" si="89"/>
        <v>537</v>
      </c>
      <c r="B563" s="23">
        <f t="shared" si="88"/>
        <v>21</v>
      </c>
      <c r="C563" s="14" t="s">
        <v>1452</v>
      </c>
      <c r="D563" s="3" t="s">
        <v>389</v>
      </c>
      <c r="E563" s="27">
        <f t="shared" si="90"/>
        <v>20671116.862985976</v>
      </c>
      <c r="F563" s="29">
        <v>9672123.3663251549</v>
      </c>
      <c r="G563" s="29">
        <v>4139883.059433911</v>
      </c>
      <c r="H563" s="29">
        <v>0</v>
      </c>
      <c r="I563" s="29">
        <v>3903303.7014767192</v>
      </c>
      <c r="J563" s="29">
        <v>0</v>
      </c>
      <c r="K563" s="29"/>
      <c r="L563" s="29">
        <v>401573.35786682391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1951342.6603252462</v>
      </c>
      <c r="S563" s="1">
        <v>206711.16862985978</v>
      </c>
      <c r="T563" s="147">
        <v>396179.54892826063</v>
      </c>
      <c r="U563" s="28"/>
      <c r="V563" s="2" t="s">
        <v>389</v>
      </c>
      <c r="W563" s="9">
        <v>13050988.499999998</v>
      </c>
      <c r="X563" s="9">
        <v>6140652.7000000002</v>
      </c>
      <c r="Y563" s="9">
        <v>3273020.8</v>
      </c>
      <c r="Z563" s="9">
        <v>0</v>
      </c>
      <c r="AA563" s="9">
        <v>2046442.52</v>
      </c>
      <c r="AB563" s="9">
        <v>0</v>
      </c>
      <c r="AC563" s="9">
        <v>0</v>
      </c>
      <c r="AD563" s="9">
        <v>412535.03</v>
      </c>
      <c r="AE563" s="9">
        <v>0</v>
      </c>
      <c r="AF563" s="9">
        <v>0</v>
      </c>
      <c r="AG563" s="9">
        <v>0</v>
      </c>
      <c r="AH563" s="9">
        <v>0</v>
      </c>
      <c r="AI563" s="9">
        <v>0</v>
      </c>
      <c r="AJ563" s="9">
        <v>906038.45</v>
      </c>
      <c r="AK563" s="9">
        <v>10000</v>
      </c>
      <c r="AL563" s="9">
        <v>242298.99999999997</v>
      </c>
      <c r="AN563" s="28">
        <f t="shared" si="85"/>
        <v>7620128.3629859779</v>
      </c>
      <c r="AO563" s="12">
        <f t="shared" si="86"/>
        <v>1045304.2103252462</v>
      </c>
      <c r="AP563" s="12">
        <f t="shared" si="86"/>
        <v>196711.16862985978</v>
      </c>
      <c r="AQ563" s="12">
        <f t="shared" si="86"/>
        <v>153880.54892826066</v>
      </c>
      <c r="AR563" s="12">
        <f t="shared" si="87"/>
        <v>6224232.4351026108</v>
      </c>
      <c r="BB563" s="28" t="e">
        <f>+#REF!-'Прил 2 оконч'!E563</f>
        <v>#REF!</v>
      </c>
    </row>
    <row r="564" spans="1:55" ht="15" customHeight="1" x14ac:dyDescent="0.25">
      <c r="A564" s="5">
        <f t="shared" si="89"/>
        <v>538</v>
      </c>
      <c r="B564" s="23">
        <f t="shared" si="88"/>
        <v>22</v>
      </c>
      <c r="C564" s="14" t="s">
        <v>1452</v>
      </c>
      <c r="D564" s="3" t="s">
        <v>86</v>
      </c>
      <c r="E564" s="27">
        <f t="shared" si="90"/>
        <v>28038201.105236776</v>
      </c>
      <c r="F564" s="29">
        <v>13119220.497721607</v>
      </c>
      <c r="G564" s="29">
        <v>5615316.9923980432</v>
      </c>
      <c r="H564" s="29">
        <v>0</v>
      </c>
      <c r="I564" s="29">
        <v>5294421.916446479</v>
      </c>
      <c r="J564" s="29">
        <v>0</v>
      </c>
      <c r="K564" s="29"/>
      <c r="L564" s="29">
        <v>544692.12481384957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2646791.5738696922</v>
      </c>
      <c r="S564" s="1">
        <v>280382.01105236774</v>
      </c>
      <c r="T564" s="147">
        <v>537375.98893473484</v>
      </c>
      <c r="U564" s="28"/>
      <c r="V564" s="2" t="s">
        <v>86</v>
      </c>
      <c r="W564" s="9">
        <v>17330733.329999998</v>
      </c>
      <c r="X564" s="9">
        <v>8334570.4000000004</v>
      </c>
      <c r="Y564" s="9">
        <v>4442397.84</v>
      </c>
      <c r="Z564" s="9">
        <v>0</v>
      </c>
      <c r="AA564" s="9">
        <v>2777590.62</v>
      </c>
      <c r="AB564" s="9">
        <v>0</v>
      </c>
      <c r="AC564" s="9">
        <v>0</v>
      </c>
      <c r="AD564" s="9">
        <v>559924.54</v>
      </c>
      <c r="AE564" s="9">
        <v>0</v>
      </c>
      <c r="AF564" s="9">
        <v>0</v>
      </c>
      <c r="AG564" s="9">
        <v>0</v>
      </c>
      <c r="AH564" s="9">
        <v>0</v>
      </c>
      <c r="AI564" s="9">
        <v>0</v>
      </c>
      <c r="AJ564" s="9">
        <v>996802.33</v>
      </c>
      <c r="AK564" s="9">
        <v>10000</v>
      </c>
      <c r="AL564" s="9">
        <v>189447.6</v>
      </c>
      <c r="AN564" s="28">
        <f t="shared" si="85"/>
        <v>10707467.775236778</v>
      </c>
      <c r="AO564" s="12">
        <f t="shared" si="86"/>
        <v>1649989.2438696921</v>
      </c>
      <c r="AP564" s="12">
        <f t="shared" si="86"/>
        <v>270382.01105236774</v>
      </c>
      <c r="AQ564" s="12">
        <f t="shared" si="86"/>
        <v>347928.38893473486</v>
      </c>
      <c r="AR564" s="12">
        <f t="shared" si="87"/>
        <v>8439168.1313799825</v>
      </c>
      <c r="BB564" s="28" t="e">
        <f>+#REF!-'Прил 2 оконч'!E564</f>
        <v>#REF!</v>
      </c>
    </row>
    <row r="565" spans="1:55" ht="15" customHeight="1" x14ac:dyDescent="0.25">
      <c r="A565" s="5">
        <f t="shared" si="89"/>
        <v>539</v>
      </c>
      <c r="B565" s="23">
        <f t="shared" si="88"/>
        <v>23</v>
      </c>
      <c r="C565" s="14" t="s">
        <v>1452</v>
      </c>
      <c r="D565" s="3" t="s">
        <v>390</v>
      </c>
      <c r="E565" s="27">
        <f t="shared" si="90"/>
        <v>2281000.7420927999</v>
      </c>
      <c r="F565" s="29">
        <v>0</v>
      </c>
      <c r="G565" s="29">
        <v>0</v>
      </c>
      <c r="H565" s="29">
        <v>1986646.7203286923</v>
      </c>
      <c r="I565" s="29">
        <v>0</v>
      </c>
      <c r="J565" s="29">
        <v>0</v>
      </c>
      <c r="K565" s="29"/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228100.07420927999</v>
      </c>
      <c r="S565" s="1">
        <v>22810.007420927999</v>
      </c>
      <c r="T565" s="147">
        <v>43443.940133899472</v>
      </c>
      <c r="U565" s="28"/>
      <c r="V565" s="2" t="s">
        <v>390</v>
      </c>
      <c r="W565" s="9">
        <v>10976658.400000002</v>
      </c>
      <c r="X565" s="9">
        <v>3818492.11</v>
      </c>
      <c r="Y565" s="9">
        <v>2164895.9700000002</v>
      </c>
      <c r="Z565" s="9">
        <v>698442.99</v>
      </c>
      <c r="AA565" s="9">
        <v>931610.73</v>
      </c>
      <c r="AB565" s="9">
        <v>0</v>
      </c>
      <c r="AC565" s="9">
        <v>0</v>
      </c>
      <c r="AD565" s="9">
        <v>279219.52</v>
      </c>
      <c r="AE565" s="9">
        <v>0</v>
      </c>
      <c r="AF565" s="9">
        <v>1600748.05</v>
      </c>
      <c r="AG565" s="9">
        <v>0</v>
      </c>
      <c r="AH565" s="9">
        <v>0</v>
      </c>
      <c r="AI565" s="9">
        <v>0</v>
      </c>
      <c r="AJ565" s="9">
        <v>1259505.97</v>
      </c>
      <c r="AK565" s="9">
        <v>10000</v>
      </c>
      <c r="AL565" s="9">
        <v>193743.05999999997</v>
      </c>
      <c r="AN565" s="28">
        <f t="shared" si="85"/>
        <v>-8695657.6579072028</v>
      </c>
      <c r="AO565" s="12">
        <f t="shared" si="86"/>
        <v>-1031405.89579072</v>
      </c>
      <c r="AP565" s="12">
        <f t="shared" si="86"/>
        <v>12810.007420927999</v>
      </c>
      <c r="AQ565" s="12">
        <f t="shared" si="86"/>
        <v>-150299.11986610049</v>
      </c>
      <c r="AR565" s="12">
        <f t="shared" si="87"/>
        <v>-7526762.6496713106</v>
      </c>
      <c r="BB565" s="28" t="e">
        <f>+#REF!-'Прил 2 оконч'!E565</f>
        <v>#REF!</v>
      </c>
    </row>
    <row r="566" spans="1:55" ht="15" customHeight="1" x14ac:dyDescent="0.25">
      <c r="A566" s="5">
        <f t="shared" si="89"/>
        <v>540</v>
      </c>
      <c r="B566" s="23">
        <f t="shared" si="88"/>
        <v>24</v>
      </c>
      <c r="C566" s="14" t="s">
        <v>1452</v>
      </c>
      <c r="D566" s="3" t="s">
        <v>392</v>
      </c>
      <c r="E566" s="27">
        <f t="shared" si="90"/>
        <v>9992018.8381021637</v>
      </c>
      <c r="F566" s="29">
        <v>6623579.5797926262</v>
      </c>
      <c r="G566" s="29">
        <v>0</v>
      </c>
      <c r="H566" s="29">
        <v>1957331.3602554079</v>
      </c>
      <c r="I566" s="29">
        <v>0</v>
      </c>
      <c r="J566" s="29">
        <v>0</v>
      </c>
      <c r="K566" s="29"/>
      <c r="L566" s="29">
        <v>294276.39595196897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822828.94197537948</v>
      </c>
      <c r="S566" s="1">
        <v>99920.188381021639</v>
      </c>
      <c r="T566" s="147">
        <v>194082.37174575933</v>
      </c>
      <c r="U566" s="28"/>
      <c r="V566" s="2" t="s">
        <v>392</v>
      </c>
      <c r="W566" s="9">
        <v>9088781.5500000007</v>
      </c>
      <c r="X566" s="9">
        <v>3759572.8</v>
      </c>
      <c r="Y566" s="9">
        <v>2131491.66</v>
      </c>
      <c r="Z566" s="9">
        <v>687666.02</v>
      </c>
      <c r="AA566" s="9">
        <v>917235.98</v>
      </c>
      <c r="AB566" s="9">
        <v>0</v>
      </c>
      <c r="AC566" s="9">
        <v>0</v>
      </c>
      <c r="AD566" s="9">
        <v>274911.15999999997</v>
      </c>
      <c r="AE566" s="9">
        <v>0</v>
      </c>
      <c r="AF566" s="9">
        <v>0</v>
      </c>
      <c r="AG566" s="9">
        <v>0</v>
      </c>
      <c r="AH566" s="9">
        <v>0</v>
      </c>
      <c r="AI566" s="9">
        <v>0</v>
      </c>
      <c r="AJ566" s="9">
        <v>1129314.5900000001</v>
      </c>
      <c r="AK566" s="9">
        <v>10000</v>
      </c>
      <c r="AL566" s="9">
        <v>158589.34</v>
      </c>
      <c r="AN566" s="28">
        <f t="shared" si="85"/>
        <v>903237.288102163</v>
      </c>
      <c r="AO566" s="12">
        <f t="shared" si="86"/>
        <v>-306485.6480246206</v>
      </c>
      <c r="AP566" s="12">
        <f t="shared" si="86"/>
        <v>89920.188381021639</v>
      </c>
      <c r="AQ566" s="12">
        <f t="shared" si="86"/>
        <v>35493.031745759334</v>
      </c>
      <c r="AR566" s="12">
        <f t="shared" si="87"/>
        <v>1084309.7160000026</v>
      </c>
      <c r="BB566" s="28" t="e">
        <f>+#REF!-'Прил 2 оконч'!E566</f>
        <v>#REF!</v>
      </c>
    </row>
    <row r="567" spans="1:55" ht="15" customHeight="1" x14ac:dyDescent="0.25">
      <c r="A567" s="5">
        <f t="shared" si="89"/>
        <v>541</v>
      </c>
      <c r="B567" s="23">
        <f t="shared" si="88"/>
        <v>25</v>
      </c>
      <c r="C567" s="14" t="s">
        <v>1452</v>
      </c>
      <c r="D567" s="3" t="s">
        <v>88</v>
      </c>
      <c r="E567" s="27">
        <f t="shared" si="90"/>
        <v>28006015.637174524</v>
      </c>
      <c r="F567" s="29">
        <v>13104160.749389457</v>
      </c>
      <c r="G567" s="29">
        <v>5608871.0865055826</v>
      </c>
      <c r="H567" s="29">
        <v>0</v>
      </c>
      <c r="I567" s="29">
        <v>5288344.3707843907</v>
      </c>
      <c r="J567" s="29">
        <v>0</v>
      </c>
      <c r="K567" s="29"/>
      <c r="L567" s="29">
        <v>544066.86462254275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2643753.2824561852</v>
      </c>
      <c r="S567" s="1">
        <v>280060.15637174522</v>
      </c>
      <c r="T567" s="147">
        <v>536759.12704461697</v>
      </c>
      <c r="U567" s="28"/>
      <c r="V567" s="2" t="s">
        <v>88</v>
      </c>
      <c r="W567" s="9">
        <v>17325633.399999999</v>
      </c>
      <c r="X567" s="9">
        <v>8324985.5700000003</v>
      </c>
      <c r="Y567" s="9">
        <v>4437289.04</v>
      </c>
      <c r="Z567" s="9">
        <v>0</v>
      </c>
      <c r="AA567" s="9">
        <v>2774396.35</v>
      </c>
      <c r="AB567" s="9">
        <v>0</v>
      </c>
      <c r="AC567" s="9">
        <v>0</v>
      </c>
      <c r="AD567" s="9">
        <v>559280.62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1007863.29</v>
      </c>
      <c r="AK567" s="9">
        <v>10000</v>
      </c>
      <c r="AL567" s="9">
        <v>191818.53</v>
      </c>
      <c r="AN567" s="28">
        <f t="shared" si="85"/>
        <v>10680382.237174526</v>
      </c>
      <c r="AO567" s="12">
        <f t="shared" si="86"/>
        <v>1635889.9924561852</v>
      </c>
      <c r="AP567" s="12">
        <f t="shared" si="86"/>
        <v>270060.15637174522</v>
      </c>
      <c r="AQ567" s="12">
        <f t="shared" si="86"/>
        <v>344940.59704461694</v>
      </c>
      <c r="AR567" s="12">
        <f t="shared" si="87"/>
        <v>8429491.4913019799</v>
      </c>
      <c r="BB567" s="28" t="e">
        <f>+#REF!-'Прил 2 оконч'!E567</f>
        <v>#REF!</v>
      </c>
    </row>
    <row r="568" spans="1:55" ht="15" customHeight="1" x14ac:dyDescent="0.25">
      <c r="A568" s="5">
        <f t="shared" si="89"/>
        <v>542</v>
      </c>
      <c r="B568" s="23">
        <f t="shared" si="88"/>
        <v>26</v>
      </c>
      <c r="C568" s="14" t="s">
        <v>1452</v>
      </c>
      <c r="D568" s="3" t="s">
        <v>394</v>
      </c>
      <c r="E568" s="27">
        <f t="shared" si="90"/>
        <v>7894796.6966335988</v>
      </c>
      <c r="F568" s="29">
        <v>0</v>
      </c>
      <c r="G568" s="29">
        <v>0</v>
      </c>
      <c r="H568" s="29">
        <v>2308467.4968448365</v>
      </c>
      <c r="I568" s="29">
        <v>0</v>
      </c>
      <c r="J568" s="29">
        <v>0</v>
      </c>
      <c r="K568" s="29"/>
      <c r="L568" s="29">
        <v>0</v>
      </c>
      <c r="M568" s="29">
        <v>0</v>
      </c>
      <c r="N568" s="29">
        <v>0</v>
      </c>
      <c r="O568" s="29">
        <v>4567537.2652749829</v>
      </c>
      <c r="P568" s="29">
        <v>0</v>
      </c>
      <c r="Q568" s="29">
        <v>0</v>
      </c>
      <c r="R568" s="29">
        <v>789479.66966335999</v>
      </c>
      <c r="S568" s="1">
        <v>78947.966966335996</v>
      </c>
      <c r="T568" s="147">
        <v>150364.29788408353</v>
      </c>
      <c r="U568" s="28"/>
      <c r="V568" s="2" t="s">
        <v>394</v>
      </c>
      <c r="W568" s="9">
        <v>11825135.989999998</v>
      </c>
      <c r="X568" s="9">
        <v>3834198.84</v>
      </c>
      <c r="Y568" s="9">
        <v>2043661.03</v>
      </c>
      <c r="Z568" s="9">
        <v>861168.5</v>
      </c>
      <c r="AA568" s="9">
        <v>1277790.48</v>
      </c>
      <c r="AB568" s="9">
        <v>0</v>
      </c>
      <c r="AC568" s="9">
        <v>0</v>
      </c>
      <c r="AD568" s="9">
        <v>257585.21</v>
      </c>
      <c r="AE568" s="9">
        <v>0</v>
      </c>
      <c r="AF568" s="9">
        <v>0</v>
      </c>
      <c r="AG568" s="9">
        <v>1895143.97</v>
      </c>
      <c r="AH568" s="9">
        <v>0</v>
      </c>
      <c r="AI568" s="9">
        <v>0</v>
      </c>
      <c r="AJ568" s="9">
        <v>1418046.18</v>
      </c>
      <c r="AK568" s="9">
        <v>10000</v>
      </c>
      <c r="AL568" s="9">
        <v>207541.77999999997</v>
      </c>
      <c r="AN568" s="28">
        <f t="shared" si="85"/>
        <v>-3930339.2933663996</v>
      </c>
      <c r="AO568" s="12">
        <f t="shared" si="86"/>
        <v>-628566.51033663994</v>
      </c>
      <c r="AP568" s="12">
        <f t="shared" si="86"/>
        <v>68947.966966335996</v>
      </c>
      <c r="AQ568" s="12">
        <f t="shared" si="86"/>
        <v>-57177.482115916442</v>
      </c>
      <c r="AR568" s="12">
        <f t="shared" si="87"/>
        <v>-3313543.2678801795</v>
      </c>
      <c r="BB568" s="28" t="e">
        <f>+#REF!-'Прил 2 оконч'!E568</f>
        <v>#REF!</v>
      </c>
    </row>
    <row r="569" spans="1:55" ht="15" customHeight="1" x14ac:dyDescent="0.25">
      <c r="A569" s="5">
        <f t="shared" si="89"/>
        <v>543</v>
      </c>
      <c r="B569" s="23">
        <f t="shared" si="88"/>
        <v>27</v>
      </c>
      <c r="C569" s="14" t="s">
        <v>1452</v>
      </c>
      <c r="D569" s="3" t="s">
        <v>395</v>
      </c>
      <c r="E569" s="27">
        <f t="shared" si="90"/>
        <v>4184215.5831091204</v>
      </c>
      <c r="F569" s="29">
        <v>0</v>
      </c>
      <c r="G569" s="29">
        <v>0</v>
      </c>
      <c r="H569" s="29">
        <v>3644259.2989712209</v>
      </c>
      <c r="I569" s="29">
        <v>0</v>
      </c>
      <c r="J569" s="29">
        <v>0</v>
      </c>
      <c r="K569" s="29"/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418421.55831091205</v>
      </c>
      <c r="S569" s="1">
        <v>41842.155831091208</v>
      </c>
      <c r="T569" s="147">
        <v>79692.569995896309</v>
      </c>
      <c r="U569" s="28"/>
      <c r="V569" s="2" t="s">
        <v>395</v>
      </c>
      <c r="W569" s="9">
        <v>12246609.93</v>
      </c>
      <c r="X569" s="9">
        <v>6053891.0199999996</v>
      </c>
      <c r="Y569" s="9">
        <v>0</v>
      </c>
      <c r="Z569" s="9">
        <v>1359715.66</v>
      </c>
      <c r="AA569" s="9">
        <v>0</v>
      </c>
      <c r="AB569" s="9">
        <v>0</v>
      </c>
      <c r="AC569" s="9">
        <v>0</v>
      </c>
      <c r="AD569" s="9">
        <v>406706.3</v>
      </c>
      <c r="AE569" s="9">
        <v>0</v>
      </c>
      <c r="AF569" s="9">
        <v>0</v>
      </c>
      <c r="AG569" s="9">
        <v>2992279.58</v>
      </c>
      <c r="AH569" s="9">
        <v>0</v>
      </c>
      <c r="AI569" s="9">
        <v>0</v>
      </c>
      <c r="AJ569" s="9">
        <v>1183352.21</v>
      </c>
      <c r="AK569" s="9">
        <v>20000</v>
      </c>
      <c r="AL569" s="9">
        <v>220665.16</v>
      </c>
      <c r="AN569" s="28">
        <f t="shared" si="85"/>
        <v>-8062394.3468908798</v>
      </c>
      <c r="AO569" s="12">
        <f t="shared" si="86"/>
        <v>-764930.65168908797</v>
      </c>
      <c r="AP569" s="12">
        <f t="shared" si="86"/>
        <v>21842.155831091208</v>
      </c>
      <c r="AQ569" s="12">
        <f t="shared" si="86"/>
        <v>-140972.59000410369</v>
      </c>
      <c r="AR569" s="12">
        <f t="shared" si="87"/>
        <v>-7178333.2610287797</v>
      </c>
      <c r="BB569" s="28" t="e">
        <f>+#REF!-'Прил 2 оконч'!E569</f>
        <v>#REF!</v>
      </c>
    </row>
    <row r="570" spans="1:55" ht="15" customHeight="1" x14ac:dyDescent="0.25">
      <c r="A570" s="5">
        <f t="shared" si="89"/>
        <v>544</v>
      </c>
      <c r="B570" s="23">
        <f t="shared" si="88"/>
        <v>28</v>
      </c>
      <c r="C570" s="14" t="s">
        <v>1452</v>
      </c>
      <c r="D570" s="3" t="s">
        <v>396</v>
      </c>
      <c r="E570" s="27">
        <f t="shared" si="90"/>
        <v>6409594.9059999995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/>
      <c r="L570" s="29">
        <v>0</v>
      </c>
      <c r="M570" s="29">
        <v>0</v>
      </c>
      <c r="N570" s="29">
        <v>0</v>
      </c>
      <c r="O570" s="29">
        <v>5582462.3217603238</v>
      </c>
      <c r="P570" s="29">
        <v>0</v>
      </c>
      <c r="Q570" s="29">
        <v>0</v>
      </c>
      <c r="R570" s="29">
        <v>640959.49060000002</v>
      </c>
      <c r="S570" s="1">
        <v>64095.949059999999</v>
      </c>
      <c r="T570" s="147">
        <v>122077.14457967599</v>
      </c>
      <c r="U570" s="28"/>
      <c r="V570" s="2" t="s">
        <v>396</v>
      </c>
      <c r="W570" s="9">
        <v>2723359.7600000002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2293548.77</v>
      </c>
      <c r="AH570" s="9">
        <v>0</v>
      </c>
      <c r="AI570" s="9">
        <v>0</v>
      </c>
      <c r="AJ570" s="9">
        <v>353003.87</v>
      </c>
      <c r="AK570" s="9">
        <v>10000</v>
      </c>
      <c r="AL570" s="9">
        <v>46807.12</v>
      </c>
      <c r="AN570" s="28">
        <f t="shared" si="85"/>
        <v>3686235.1459999993</v>
      </c>
      <c r="AO570" s="12">
        <f t="shared" si="86"/>
        <v>287955.62060000002</v>
      </c>
      <c r="AP570" s="12">
        <f t="shared" si="86"/>
        <v>54095.949059999999</v>
      </c>
      <c r="AQ570" s="12">
        <f t="shared" si="86"/>
        <v>75270.024579675985</v>
      </c>
      <c r="AR570" s="12">
        <f t="shared" si="87"/>
        <v>3268913.5517603233</v>
      </c>
      <c r="BB570" s="28" t="e">
        <f>+#REF!-'Прил 2 оконч'!E570</f>
        <v>#REF!</v>
      </c>
    </row>
    <row r="571" spans="1:55" ht="15" customHeight="1" x14ac:dyDescent="0.25">
      <c r="A571" s="5">
        <f t="shared" si="89"/>
        <v>545</v>
      </c>
      <c r="B571" s="23">
        <f t="shared" si="88"/>
        <v>29</v>
      </c>
      <c r="C571" s="14" t="s">
        <v>1452</v>
      </c>
      <c r="D571" s="3" t="s">
        <v>397</v>
      </c>
      <c r="E571" s="27">
        <f t="shared" si="90"/>
        <v>1819532.2429440001</v>
      </c>
      <c r="F571" s="29">
        <v>0</v>
      </c>
      <c r="G571" s="29">
        <v>0</v>
      </c>
      <c r="H571" s="29">
        <v>1584728.8851210487</v>
      </c>
      <c r="I571" s="29">
        <v>0</v>
      </c>
      <c r="J571" s="29">
        <v>0</v>
      </c>
      <c r="K571" s="29"/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181953.22429440002</v>
      </c>
      <c r="S571" s="1">
        <v>18195.322429440002</v>
      </c>
      <c r="T571" s="147">
        <v>34654.811099111423</v>
      </c>
      <c r="U571" s="28"/>
      <c r="V571" s="2" t="s">
        <v>397</v>
      </c>
      <c r="W571" s="9">
        <v>5482991.4800000004</v>
      </c>
      <c r="X571" s="9">
        <v>3035807.37</v>
      </c>
      <c r="Y571" s="9">
        <v>0</v>
      </c>
      <c r="Z571" s="9">
        <v>555281.59</v>
      </c>
      <c r="AA571" s="9">
        <v>740656.42</v>
      </c>
      <c r="AB571" s="9">
        <v>0</v>
      </c>
      <c r="AC571" s="9">
        <v>0</v>
      </c>
      <c r="AD571" s="9">
        <v>221987.28</v>
      </c>
      <c r="AE571" s="9">
        <v>0</v>
      </c>
      <c r="AF571" s="9">
        <v>0</v>
      </c>
      <c r="AG571" s="9">
        <v>0</v>
      </c>
      <c r="AH571" s="9">
        <v>0</v>
      </c>
      <c r="AI571" s="9">
        <v>0</v>
      </c>
      <c r="AJ571" s="9">
        <v>806325.48</v>
      </c>
      <c r="AK571" s="9">
        <v>10000</v>
      </c>
      <c r="AL571" s="9">
        <v>92933.340000000011</v>
      </c>
      <c r="AN571" s="28">
        <f t="shared" si="85"/>
        <v>-3663459.2370560002</v>
      </c>
      <c r="AO571" s="12">
        <f t="shared" si="86"/>
        <v>-624372.25570559991</v>
      </c>
      <c r="AP571" s="12">
        <f t="shared" si="86"/>
        <v>8195.3224294400025</v>
      </c>
      <c r="AQ571" s="12">
        <f t="shared" si="86"/>
        <v>-58278.528900888588</v>
      </c>
      <c r="AR571" s="12">
        <f t="shared" si="87"/>
        <v>-2989003.7748789517</v>
      </c>
      <c r="BB571" s="28" t="e">
        <f>+#REF!-'Прил 2 оконч'!E571</f>
        <v>#REF!</v>
      </c>
    </row>
    <row r="572" spans="1:55" ht="15" customHeight="1" x14ac:dyDescent="0.25">
      <c r="A572" s="5">
        <f t="shared" si="89"/>
        <v>546</v>
      </c>
      <c r="B572" s="23">
        <f t="shared" si="88"/>
        <v>30</v>
      </c>
      <c r="C572" s="14" t="s">
        <v>1452</v>
      </c>
      <c r="D572" s="3" t="s">
        <v>399</v>
      </c>
      <c r="E572" s="27">
        <f t="shared" si="90"/>
        <v>12175765.06393728</v>
      </c>
      <c r="F572" s="29">
        <v>0</v>
      </c>
      <c r="G572" s="29">
        <v>0</v>
      </c>
      <c r="H572" s="29">
        <v>3483346.2212930378</v>
      </c>
      <c r="I572" s="29">
        <v>0</v>
      </c>
      <c r="J572" s="29">
        <v>0</v>
      </c>
      <c r="K572" s="29"/>
      <c r="L572" s="29">
        <v>0</v>
      </c>
      <c r="M572" s="29">
        <v>0</v>
      </c>
      <c r="N572" s="29">
        <v>0</v>
      </c>
      <c r="O572" s="29">
        <v>7121185.0642033927</v>
      </c>
      <c r="P572" s="29">
        <v>0</v>
      </c>
      <c r="Q572" s="29">
        <v>0</v>
      </c>
      <c r="R572" s="29">
        <v>1217576.5063937281</v>
      </c>
      <c r="S572" s="1">
        <v>121757.65063937281</v>
      </c>
      <c r="T572" s="147">
        <v>231899.62140774948</v>
      </c>
      <c r="U572" s="28"/>
      <c r="V572" s="2" t="s">
        <v>399</v>
      </c>
      <c r="W572" s="9">
        <v>10919537.490000002</v>
      </c>
      <c r="X572" s="9">
        <v>5297067.5999999996</v>
      </c>
      <c r="Y572" s="9">
        <v>0</v>
      </c>
      <c r="Z572" s="9">
        <v>1189731.6499999999</v>
      </c>
      <c r="AA572" s="9">
        <v>0</v>
      </c>
      <c r="AB572" s="9">
        <v>0</v>
      </c>
      <c r="AC572" s="9">
        <v>0</v>
      </c>
      <c r="AD572" s="9">
        <v>355862.15</v>
      </c>
      <c r="AE572" s="9">
        <v>0</v>
      </c>
      <c r="AF572" s="9">
        <v>0</v>
      </c>
      <c r="AG572" s="9">
        <v>2618201.63</v>
      </c>
      <c r="AH572" s="9">
        <v>0</v>
      </c>
      <c r="AI572" s="9">
        <v>0</v>
      </c>
      <c r="AJ572" s="9">
        <v>1235595.6200000001</v>
      </c>
      <c r="AK572" s="9">
        <v>19999.98</v>
      </c>
      <c r="AL572" s="9">
        <v>193078.84</v>
      </c>
      <c r="AN572" s="28">
        <f t="shared" si="85"/>
        <v>1256227.5739372782</v>
      </c>
      <c r="AO572" s="12">
        <f t="shared" si="86"/>
        <v>-18019.113606272032</v>
      </c>
      <c r="AP572" s="12">
        <f t="shared" si="86"/>
        <v>101757.67063937281</v>
      </c>
      <c r="AQ572" s="12">
        <f t="shared" si="86"/>
        <v>38820.781407749484</v>
      </c>
      <c r="AR572" s="12">
        <f t="shared" si="87"/>
        <v>1133668.2354964279</v>
      </c>
      <c r="BB572" s="28" t="e">
        <f>+#REF!-'Прил 2 оконч'!E572</f>
        <v>#REF!</v>
      </c>
    </row>
    <row r="573" spans="1:55" ht="15" customHeight="1" x14ac:dyDescent="0.25">
      <c r="A573" s="5">
        <f t="shared" si="89"/>
        <v>547</v>
      </c>
      <c r="B573" s="23">
        <f t="shared" si="88"/>
        <v>31</v>
      </c>
      <c r="C573" s="14" t="s">
        <v>1452</v>
      </c>
      <c r="D573" s="3" t="s">
        <v>400</v>
      </c>
      <c r="E573" s="27">
        <f t="shared" si="90"/>
        <v>8492822.8320000004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/>
      <c r="L573" s="29">
        <v>0</v>
      </c>
      <c r="M573" s="29">
        <v>0</v>
      </c>
      <c r="N573" s="29">
        <v>0</v>
      </c>
      <c r="O573" s="29">
        <v>7396858.0168217281</v>
      </c>
      <c r="P573" s="29">
        <v>0</v>
      </c>
      <c r="Q573" s="29">
        <v>0</v>
      </c>
      <c r="R573" s="29">
        <v>849282.28320000006</v>
      </c>
      <c r="S573" s="1">
        <v>84928.228320000009</v>
      </c>
      <c r="T573" s="147">
        <v>161754.30365827202</v>
      </c>
      <c r="U573" s="28"/>
      <c r="V573" s="2" t="s">
        <v>400</v>
      </c>
      <c r="W573" s="9">
        <v>6869512.8499999996</v>
      </c>
      <c r="X573" s="9">
        <v>0</v>
      </c>
      <c r="Y573" s="9">
        <v>2927476.02</v>
      </c>
      <c r="Z573" s="9">
        <v>0</v>
      </c>
      <c r="AA573" s="9">
        <v>0</v>
      </c>
      <c r="AB573" s="9">
        <v>0</v>
      </c>
      <c r="AC573" s="9">
        <v>0</v>
      </c>
      <c r="AD573" s="9">
        <v>368982.21</v>
      </c>
      <c r="AE573" s="9">
        <v>0</v>
      </c>
      <c r="AF573" s="9">
        <v>0</v>
      </c>
      <c r="AG573" s="9">
        <v>2714730.29</v>
      </c>
      <c r="AH573" s="9">
        <v>0</v>
      </c>
      <c r="AI573" s="9">
        <v>0</v>
      </c>
      <c r="AJ573" s="9">
        <v>705647.03</v>
      </c>
      <c r="AK573" s="9">
        <v>10000</v>
      </c>
      <c r="AL573" s="9">
        <v>122677.3</v>
      </c>
      <c r="AN573" s="28">
        <f t="shared" si="85"/>
        <v>1623309.9820000008</v>
      </c>
      <c r="AO573" s="12">
        <f t="shared" si="86"/>
        <v>143635.25320000004</v>
      </c>
      <c r="AP573" s="12">
        <f t="shared" si="86"/>
        <v>74928.228320000009</v>
      </c>
      <c r="AQ573" s="12">
        <f t="shared" si="86"/>
        <v>39077.00365827202</v>
      </c>
      <c r="AR573" s="12">
        <f t="shared" si="87"/>
        <v>1365669.4968217285</v>
      </c>
      <c r="BB573" s="28" t="e">
        <f>+#REF!-'Прил 2 оконч'!E573</f>
        <v>#REF!</v>
      </c>
    </row>
    <row r="574" spans="1:55" ht="15" customHeight="1" x14ac:dyDescent="0.25">
      <c r="A574" s="5">
        <f t="shared" si="89"/>
        <v>548</v>
      </c>
      <c r="B574" s="23">
        <f t="shared" si="88"/>
        <v>32</v>
      </c>
      <c r="C574" s="14" t="s">
        <v>1452</v>
      </c>
      <c r="D574" s="3" t="s">
        <v>401</v>
      </c>
      <c r="E574" s="27">
        <f t="shared" si="90"/>
        <v>23270880.287341435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/>
      <c r="L574" s="29">
        <v>0</v>
      </c>
      <c r="M574" s="29">
        <v>0</v>
      </c>
      <c r="N574" s="29">
        <v>0</v>
      </c>
      <c r="O574" s="29">
        <v>0</v>
      </c>
      <c r="P574" s="29">
        <v>20267866.269781172</v>
      </c>
      <c r="Q574" s="29">
        <v>0</v>
      </c>
      <c r="R574" s="29">
        <v>2327088.0287341434</v>
      </c>
      <c r="S574" s="1">
        <v>232708.80287341436</v>
      </c>
      <c r="T574" s="147">
        <v>443217.18595270498</v>
      </c>
      <c r="U574" s="28"/>
      <c r="V574" s="2" t="s">
        <v>401</v>
      </c>
      <c r="W574" s="9">
        <v>4283592.62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3497336.27</v>
      </c>
      <c r="AI574" s="9">
        <v>0</v>
      </c>
      <c r="AJ574" s="9">
        <v>684882.14999999991</v>
      </c>
      <c r="AK574" s="9">
        <v>20000</v>
      </c>
      <c r="AL574" s="9">
        <v>71374.2</v>
      </c>
      <c r="AN574" s="28">
        <f t="shared" si="85"/>
        <v>18987287.667341433</v>
      </c>
      <c r="AO574" s="12">
        <f t="shared" si="86"/>
        <v>1642205.8787341435</v>
      </c>
      <c r="AP574" s="12">
        <f t="shared" si="86"/>
        <v>212708.80287341436</v>
      </c>
      <c r="AQ574" s="12">
        <f t="shared" si="86"/>
        <v>371842.98595270497</v>
      </c>
      <c r="AR574" s="12">
        <f t="shared" si="87"/>
        <v>16760529.999781173</v>
      </c>
      <c r="BB574" s="28" t="e">
        <f>+#REF!-'Прил 2 оконч'!E574</f>
        <v>#REF!</v>
      </c>
    </row>
    <row r="575" spans="1:55" ht="15" customHeight="1" x14ac:dyDescent="0.25">
      <c r="A575" s="5">
        <f t="shared" si="89"/>
        <v>549</v>
      </c>
      <c r="B575" s="23">
        <f t="shared" si="88"/>
        <v>33</v>
      </c>
      <c r="C575" s="14" t="s">
        <v>1452</v>
      </c>
      <c r="D575" s="3" t="s">
        <v>402</v>
      </c>
      <c r="E575" s="27">
        <f t="shared" si="90"/>
        <v>6408390.9031999996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/>
      <c r="L575" s="29">
        <v>0</v>
      </c>
      <c r="M575" s="29">
        <v>0</v>
      </c>
      <c r="N575" s="29">
        <v>0</v>
      </c>
      <c r="O575" s="29">
        <v>5581413.6907056523</v>
      </c>
      <c r="P575" s="29">
        <v>0</v>
      </c>
      <c r="Q575" s="29">
        <v>0</v>
      </c>
      <c r="R575" s="29">
        <v>640839.09031999996</v>
      </c>
      <c r="S575" s="1">
        <v>64083.909031999996</v>
      </c>
      <c r="T575" s="147">
        <v>122054.2131423472</v>
      </c>
      <c r="U575" s="28"/>
      <c r="V575" s="2" t="s">
        <v>402</v>
      </c>
      <c r="W575" s="9">
        <v>2722748.1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9">
        <v>2293112.41</v>
      </c>
      <c r="AH575" s="9">
        <v>0</v>
      </c>
      <c r="AI575" s="9">
        <v>0</v>
      </c>
      <c r="AJ575" s="9">
        <v>352837.47</v>
      </c>
      <c r="AK575" s="9">
        <v>10000</v>
      </c>
      <c r="AL575" s="9">
        <v>46798.22</v>
      </c>
      <c r="AN575" s="28">
        <f t="shared" si="85"/>
        <v>3685642.8031999995</v>
      </c>
      <c r="AO575" s="12">
        <f t="shared" si="86"/>
        <v>288001.62031999999</v>
      </c>
      <c r="AP575" s="12">
        <f t="shared" si="86"/>
        <v>54083.909031999996</v>
      </c>
      <c r="AQ575" s="12">
        <f t="shared" si="86"/>
        <v>75255.993142347201</v>
      </c>
      <c r="AR575" s="12">
        <f t="shared" si="87"/>
        <v>3268301.2807056517</v>
      </c>
      <c r="BB575" s="28" t="e">
        <f>+#REF!-'Прил 2 оконч'!E575</f>
        <v>#REF!</v>
      </c>
    </row>
    <row r="576" spans="1:55" ht="15" customHeight="1" x14ac:dyDescent="0.25">
      <c r="A576" s="5">
        <f t="shared" si="89"/>
        <v>550</v>
      </c>
      <c r="B576" s="23">
        <f t="shared" si="88"/>
        <v>34</v>
      </c>
      <c r="C576" s="14" t="s">
        <v>1452</v>
      </c>
      <c r="D576" s="3" t="s">
        <v>403</v>
      </c>
      <c r="E576" s="27">
        <f t="shared" si="90"/>
        <v>5120820.9554111995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/>
      <c r="L576" s="29">
        <v>0</v>
      </c>
      <c r="M576" s="29">
        <v>0</v>
      </c>
      <c r="N576" s="29"/>
      <c r="O576" s="29">
        <v>4459999.4943992067</v>
      </c>
      <c r="P576" s="29">
        <v>0</v>
      </c>
      <c r="Q576" s="29">
        <v>0</v>
      </c>
      <c r="R576" s="29">
        <v>512082.09554112004</v>
      </c>
      <c r="S576" s="1">
        <v>51208.209554112007</v>
      </c>
      <c r="T576" s="147">
        <v>97531.155916761723</v>
      </c>
      <c r="U576" s="28"/>
      <c r="V576" s="2" t="s">
        <v>403</v>
      </c>
      <c r="W576" s="9">
        <v>3317809.5100000002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1516097.34</v>
      </c>
      <c r="AG576" s="9">
        <v>1278421.02</v>
      </c>
      <c r="AH576" s="9">
        <v>0</v>
      </c>
      <c r="AI576" s="9">
        <v>0</v>
      </c>
      <c r="AJ576" s="9">
        <v>436260.17</v>
      </c>
      <c r="AK576" s="9">
        <v>10000</v>
      </c>
      <c r="AL576" s="9">
        <v>57030.979999999996</v>
      </c>
      <c r="AN576" s="28">
        <f t="shared" si="85"/>
        <v>1803011.4454111992</v>
      </c>
      <c r="AO576" s="12">
        <f t="shared" si="86"/>
        <v>75821.925541120057</v>
      </c>
      <c r="AP576" s="12">
        <f t="shared" si="86"/>
        <v>41208.209554112007</v>
      </c>
      <c r="AQ576" s="12">
        <f t="shared" si="86"/>
        <v>40500.175916761727</v>
      </c>
      <c r="AR576" s="12">
        <f t="shared" si="87"/>
        <v>1645481.1343992054</v>
      </c>
      <c r="BB576" s="28" t="e">
        <f>+#REF!-'Прил 2 оконч'!E576</f>
        <v>#REF!</v>
      </c>
      <c r="BC576" s="9" t="s">
        <v>1458</v>
      </c>
    </row>
    <row r="577" spans="1:54" ht="15" customHeight="1" x14ac:dyDescent="0.25">
      <c r="A577" s="5">
        <f t="shared" si="89"/>
        <v>551</v>
      </c>
      <c r="B577" s="23">
        <f t="shared" si="88"/>
        <v>35</v>
      </c>
      <c r="C577" s="14" t="s">
        <v>1452</v>
      </c>
      <c r="D577" s="3" t="s">
        <v>404</v>
      </c>
      <c r="E577" s="27">
        <f t="shared" si="90"/>
        <v>2176365.4428672004</v>
      </c>
      <c r="F577" s="29">
        <v>0</v>
      </c>
      <c r="G577" s="29">
        <v>0</v>
      </c>
      <c r="H577" s="29">
        <v>1895514.1879269597</v>
      </c>
      <c r="I577" s="29">
        <v>0</v>
      </c>
      <c r="J577" s="29">
        <v>0</v>
      </c>
      <c r="K577" s="29"/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217636.54428672005</v>
      </c>
      <c r="S577" s="1">
        <v>21763.654428672005</v>
      </c>
      <c r="T577" s="147">
        <v>41451.056224848704</v>
      </c>
      <c r="U577" s="28"/>
      <c r="V577" s="2" t="s">
        <v>404</v>
      </c>
      <c r="W577" s="9">
        <v>6529884.3900000015</v>
      </c>
      <c r="X577" s="9">
        <v>3635011.25</v>
      </c>
      <c r="Y577" s="9">
        <v>0</v>
      </c>
      <c r="Z577" s="9">
        <v>664882.38</v>
      </c>
      <c r="AA577" s="9">
        <v>886846.27</v>
      </c>
      <c r="AB577" s="9">
        <v>0</v>
      </c>
      <c r="AC577" s="9">
        <v>0</v>
      </c>
      <c r="AD577" s="9">
        <v>265802.86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936065.27</v>
      </c>
      <c r="AK577" s="9">
        <v>10000</v>
      </c>
      <c r="AL577" s="9">
        <v>111276.36</v>
      </c>
      <c r="AN577" s="28">
        <f t="shared" si="85"/>
        <v>-4353518.9471328016</v>
      </c>
      <c r="AO577" s="12">
        <f t="shared" si="86"/>
        <v>-718428.72571328003</v>
      </c>
      <c r="AP577" s="12">
        <f t="shared" si="86"/>
        <v>11763.654428672005</v>
      </c>
      <c r="AQ577" s="12">
        <f t="shared" si="86"/>
        <v>-69825.303775151289</v>
      </c>
      <c r="AR577" s="12">
        <f t="shared" si="87"/>
        <v>-3577028.5720730424</v>
      </c>
      <c r="BB577" s="28" t="e">
        <f>+#REF!-'Прил 2 оконч'!E577</f>
        <v>#REF!</v>
      </c>
    </row>
    <row r="578" spans="1:54" ht="15" customHeight="1" x14ac:dyDescent="0.25">
      <c r="A578" s="5">
        <f t="shared" si="89"/>
        <v>552</v>
      </c>
      <c r="B578" s="23">
        <f t="shared" si="88"/>
        <v>36</v>
      </c>
      <c r="C578" s="14" t="s">
        <v>1452</v>
      </c>
      <c r="D578" s="3" t="s">
        <v>405</v>
      </c>
      <c r="E578" s="27">
        <f t="shared" si="90"/>
        <v>33805835.966304243</v>
      </c>
      <c r="F578" s="29">
        <v>6700361.0893385699</v>
      </c>
      <c r="G578" s="29">
        <v>3490874.7316903411</v>
      </c>
      <c r="H578" s="29">
        <v>1444478.386687834</v>
      </c>
      <c r="I578" s="29">
        <v>0</v>
      </c>
      <c r="J578" s="29">
        <v>0</v>
      </c>
      <c r="K578" s="29"/>
      <c r="L578" s="29">
        <v>547643.04082610249</v>
      </c>
      <c r="M578" s="29">
        <v>0</v>
      </c>
      <c r="N578" s="29">
        <v>0</v>
      </c>
      <c r="O578" s="29">
        <v>0</v>
      </c>
      <c r="P578" s="29">
        <v>17457525.241583157</v>
      </c>
      <c r="Q578" s="29">
        <v>0</v>
      </c>
      <c r="R578" s="29">
        <v>3178709.049390018</v>
      </c>
      <c r="S578" s="1">
        <v>338058.35966304236</v>
      </c>
      <c r="T578" s="147">
        <v>648186.06712517515</v>
      </c>
      <c r="U578" s="28"/>
      <c r="V578" s="2" t="s">
        <v>405</v>
      </c>
      <c r="W578" s="9">
        <v>11978579.939999999</v>
      </c>
      <c r="X578" s="9">
        <v>2525332.12</v>
      </c>
      <c r="Y578" s="9">
        <v>1282576.79</v>
      </c>
      <c r="Z578" s="9">
        <v>493563.59</v>
      </c>
      <c r="AA578" s="9">
        <v>0</v>
      </c>
      <c r="AB578" s="9">
        <v>0</v>
      </c>
      <c r="AC578" s="9">
        <v>0</v>
      </c>
      <c r="AD578" s="9">
        <v>509817.59999999998</v>
      </c>
      <c r="AE578" s="9">
        <v>0</v>
      </c>
      <c r="AF578" s="9">
        <v>0</v>
      </c>
      <c r="AG578" s="9">
        <v>0</v>
      </c>
      <c r="AH578" s="9">
        <v>6107568.9299999997</v>
      </c>
      <c r="AI578" s="9">
        <v>0</v>
      </c>
      <c r="AJ578" s="9">
        <v>806887.05</v>
      </c>
      <c r="AK578" s="9">
        <v>10000</v>
      </c>
      <c r="AL578" s="9">
        <v>222833.86</v>
      </c>
      <c r="AN578" s="28">
        <f t="shared" si="85"/>
        <v>21827256.026304245</v>
      </c>
      <c r="AO578" s="12">
        <f t="shared" si="86"/>
        <v>2371821.9993900182</v>
      </c>
      <c r="AP578" s="12">
        <f t="shared" si="86"/>
        <v>328058.35966304236</v>
      </c>
      <c r="AQ578" s="12">
        <f t="shared" si="86"/>
        <v>425352.20712517516</v>
      </c>
      <c r="AR578" s="12">
        <f t="shared" si="87"/>
        <v>18702023.460126009</v>
      </c>
      <c r="BB578" s="28" t="e">
        <f>+#REF!-'Прил 2 оконч'!E578</f>
        <v>#REF!</v>
      </c>
    </row>
    <row r="579" spans="1:54" ht="15" customHeight="1" x14ac:dyDescent="0.25">
      <c r="A579" s="5">
        <f t="shared" si="89"/>
        <v>553</v>
      </c>
      <c r="B579" s="23">
        <f t="shared" si="88"/>
        <v>37</v>
      </c>
      <c r="C579" s="14" t="s">
        <v>1452</v>
      </c>
      <c r="D579" s="3" t="s">
        <v>406</v>
      </c>
      <c r="E579" s="27">
        <f t="shared" si="90"/>
        <v>12428415.848861372</v>
      </c>
      <c r="F579" s="29">
        <v>6061746.8582748314</v>
      </c>
      <c r="G579" s="29">
        <v>2605155.66</v>
      </c>
      <c r="H579" s="29">
        <v>2187734.91</v>
      </c>
      <c r="I579" s="29">
        <v>0</v>
      </c>
      <c r="J579" s="29">
        <v>0</v>
      </c>
      <c r="K579" s="29"/>
      <c r="L579" s="29">
        <v>251675.45410878723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1074948.6007849383</v>
      </c>
      <c r="S579" s="1">
        <v>77360.2219424137</v>
      </c>
      <c r="T579" s="147">
        <v>169794.14375039996</v>
      </c>
      <c r="U579" s="28"/>
      <c r="V579" s="2" t="s">
        <v>406</v>
      </c>
      <c r="W579" s="9">
        <v>8085383.3600000003</v>
      </c>
      <c r="X579" s="9">
        <v>3841909.76</v>
      </c>
      <c r="Y579" s="9">
        <v>2047771.01</v>
      </c>
      <c r="Z579" s="9">
        <v>862900.37</v>
      </c>
      <c r="AA579" s="9">
        <v>0</v>
      </c>
      <c r="AB579" s="9">
        <v>0</v>
      </c>
      <c r="AC579" s="9">
        <v>0</v>
      </c>
      <c r="AD579" s="9">
        <v>258103.23</v>
      </c>
      <c r="AE579" s="9">
        <v>0</v>
      </c>
      <c r="AF579" s="9">
        <v>0</v>
      </c>
      <c r="AG579" s="9">
        <v>0</v>
      </c>
      <c r="AH579" s="9">
        <v>0</v>
      </c>
      <c r="AI579" s="9">
        <v>0</v>
      </c>
      <c r="AJ579" s="9">
        <v>901623.79</v>
      </c>
      <c r="AK579" s="9">
        <v>30000</v>
      </c>
      <c r="AL579" s="9">
        <v>143075.20000000001</v>
      </c>
      <c r="AN579" s="28">
        <f t="shared" si="85"/>
        <v>4343032.4888613718</v>
      </c>
      <c r="AO579" s="12">
        <f t="shared" si="86"/>
        <v>173324.81078493828</v>
      </c>
      <c r="AP579" s="12">
        <f t="shared" si="86"/>
        <v>47360.2219424137</v>
      </c>
      <c r="AQ579" s="12">
        <f t="shared" si="86"/>
        <v>26718.943750399951</v>
      </c>
      <c r="AR579" s="12">
        <f t="shared" si="87"/>
        <v>4095628.5123836198</v>
      </c>
      <c r="BB579" s="28" t="e">
        <f>+#REF!-'Прил 2 оконч'!E579</f>
        <v>#REF!</v>
      </c>
    </row>
    <row r="580" spans="1:54" ht="15" customHeight="1" x14ac:dyDescent="0.25">
      <c r="A580" s="5">
        <f t="shared" si="89"/>
        <v>554</v>
      </c>
      <c r="B580" s="23">
        <f t="shared" si="88"/>
        <v>38</v>
      </c>
      <c r="C580" s="14" t="s">
        <v>1452</v>
      </c>
      <c r="D580" s="3" t="s">
        <v>408</v>
      </c>
      <c r="E580" s="27">
        <f t="shared" si="90"/>
        <v>2176284.1411584001</v>
      </c>
      <c r="F580" s="29">
        <v>0</v>
      </c>
      <c r="G580" s="29">
        <v>0</v>
      </c>
      <c r="H580" s="29">
        <v>1895443.3778784731</v>
      </c>
      <c r="I580" s="29">
        <v>0</v>
      </c>
      <c r="J580" s="29">
        <v>0</v>
      </c>
      <c r="K580" s="29"/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217628.41411584002</v>
      </c>
      <c r="S580" s="1">
        <v>21762.841411584002</v>
      </c>
      <c r="T580" s="147">
        <v>41449.50775250289</v>
      </c>
      <c r="U580" s="28"/>
      <c r="V580" s="2" t="s">
        <v>408</v>
      </c>
      <c r="W580" s="9">
        <v>990911.24</v>
      </c>
      <c r="X580" s="9">
        <v>0</v>
      </c>
      <c r="Y580" s="9">
        <v>0</v>
      </c>
      <c r="Z580" s="9">
        <v>639042.44999999995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0</v>
      </c>
      <c r="AH580" s="9">
        <v>0</v>
      </c>
      <c r="AI580" s="9">
        <v>0</v>
      </c>
      <c r="AJ580" s="9">
        <v>308827.11</v>
      </c>
      <c r="AK580" s="9">
        <v>10000</v>
      </c>
      <c r="AL580" s="9">
        <v>13041.68</v>
      </c>
      <c r="AN580" s="28">
        <f t="shared" si="85"/>
        <v>1185372.9011584001</v>
      </c>
      <c r="AO580" s="12">
        <f t="shared" si="86"/>
        <v>-91198.69588415997</v>
      </c>
      <c r="AP580" s="12">
        <f t="shared" si="86"/>
        <v>11762.841411584002</v>
      </c>
      <c r="AQ580" s="12">
        <f t="shared" si="86"/>
        <v>28407.82775250289</v>
      </c>
      <c r="AR580" s="12">
        <f t="shared" si="87"/>
        <v>1236400.9278784732</v>
      </c>
      <c r="BB580" s="28" t="e">
        <f>+#REF!-'Прил 2 оконч'!E580</f>
        <v>#REF!</v>
      </c>
    </row>
    <row r="581" spans="1:54" ht="15" customHeight="1" x14ac:dyDescent="0.25">
      <c r="A581" s="5">
        <f t="shared" si="89"/>
        <v>555</v>
      </c>
      <c r="B581" s="23">
        <f t="shared" si="88"/>
        <v>39</v>
      </c>
      <c r="C581" s="14" t="s">
        <v>1452</v>
      </c>
      <c r="D581" s="3" t="s">
        <v>409</v>
      </c>
      <c r="E581" s="27">
        <f t="shared" si="90"/>
        <v>16852017.251946237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/>
      <c r="L581" s="29">
        <v>0</v>
      </c>
      <c r="M581" s="29">
        <v>0</v>
      </c>
      <c r="N581" s="29">
        <v>0</v>
      </c>
      <c r="O581" s="29">
        <v>0</v>
      </c>
      <c r="P581" s="29">
        <v>14677331.833651584</v>
      </c>
      <c r="Q581" s="29">
        <v>0</v>
      </c>
      <c r="R581" s="29">
        <v>1685201.7251946237</v>
      </c>
      <c r="S581" s="1">
        <v>168520.17251946239</v>
      </c>
      <c r="T581" s="147">
        <v>320963.52058056806</v>
      </c>
      <c r="U581" s="28"/>
      <c r="V581" s="2" t="s">
        <v>409</v>
      </c>
      <c r="W581" s="9">
        <v>3078115.03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9">
        <v>0</v>
      </c>
      <c r="AH581" s="9">
        <v>2524548.1</v>
      </c>
      <c r="AI581" s="9">
        <v>0</v>
      </c>
      <c r="AJ581" s="9">
        <v>472045.55</v>
      </c>
      <c r="AK581" s="9">
        <v>20000</v>
      </c>
      <c r="AL581" s="9">
        <v>51521.38</v>
      </c>
      <c r="AN581" s="28">
        <f t="shared" si="85"/>
        <v>13773902.221946238</v>
      </c>
      <c r="AO581" s="12">
        <f t="shared" si="86"/>
        <v>1213156.1751946236</v>
      </c>
      <c r="AP581" s="12">
        <f t="shared" si="86"/>
        <v>148520.17251946239</v>
      </c>
      <c r="AQ581" s="12">
        <f t="shared" si="86"/>
        <v>269442.14058056806</v>
      </c>
      <c r="AR581" s="12">
        <f t="shared" si="87"/>
        <v>12142783.733651584</v>
      </c>
      <c r="BB581" s="28" t="e">
        <f>+#REF!-'Прил 2 оконч'!E581</f>
        <v>#REF!</v>
      </c>
    </row>
    <row r="582" spans="1:54" ht="15" customHeight="1" x14ac:dyDescent="0.25">
      <c r="A582" s="5">
        <f t="shared" si="89"/>
        <v>556</v>
      </c>
      <c r="B582" s="23">
        <f t="shared" si="88"/>
        <v>40</v>
      </c>
      <c r="C582" s="14" t="s">
        <v>1452</v>
      </c>
      <c r="D582" s="3" t="s">
        <v>410</v>
      </c>
      <c r="E582" s="27">
        <f t="shared" si="90"/>
        <v>10214243.753999999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/>
      <c r="L582" s="29">
        <v>0</v>
      </c>
      <c r="M582" s="29">
        <v>0</v>
      </c>
      <c r="N582" s="29">
        <v>0</v>
      </c>
      <c r="O582" s="29">
        <v>8896136.4545213152</v>
      </c>
      <c r="P582" s="29">
        <v>0</v>
      </c>
      <c r="Q582" s="29">
        <v>0</v>
      </c>
      <c r="R582" s="29">
        <v>1021424.3753999999</v>
      </c>
      <c r="S582" s="1">
        <v>102142.43753999998</v>
      </c>
      <c r="T582" s="147">
        <v>194540.486538684</v>
      </c>
      <c r="U582" s="28"/>
      <c r="V582" s="2" t="s">
        <v>410</v>
      </c>
      <c r="W582" s="9">
        <v>4177673.2399999998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9">
        <v>3672419.75</v>
      </c>
      <c r="AH582" s="9">
        <v>0</v>
      </c>
      <c r="AI582" s="9">
        <v>0</v>
      </c>
      <c r="AJ582" s="9">
        <v>400306.15</v>
      </c>
      <c r="AK582" s="9">
        <v>10000</v>
      </c>
      <c r="AL582" s="9">
        <v>74947.34</v>
      </c>
      <c r="AN582" s="28">
        <f t="shared" si="85"/>
        <v>6036570.5139999986</v>
      </c>
      <c r="AO582" s="12">
        <f t="shared" si="86"/>
        <v>621118.22539999988</v>
      </c>
      <c r="AP582" s="12">
        <f t="shared" si="86"/>
        <v>92142.437539999984</v>
      </c>
      <c r="AQ582" s="12">
        <f t="shared" si="86"/>
        <v>119593.146538684</v>
      </c>
      <c r="AR582" s="12">
        <f t="shared" si="87"/>
        <v>5203716.7045213142</v>
      </c>
      <c r="BB582" s="28" t="e">
        <f>+#REF!-'Прил 2 оконч'!E582</f>
        <v>#REF!</v>
      </c>
    </row>
    <row r="583" spans="1:54" ht="15" customHeight="1" x14ac:dyDescent="0.25">
      <c r="A583" s="5">
        <f t="shared" si="89"/>
        <v>557</v>
      </c>
      <c r="B583" s="23">
        <f t="shared" si="88"/>
        <v>41</v>
      </c>
      <c r="C583" s="14" t="s">
        <v>1452</v>
      </c>
      <c r="D583" s="3" t="s">
        <v>412</v>
      </c>
      <c r="E583" s="27">
        <f t="shared" si="90"/>
        <v>8027157.5563795194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/>
      <c r="L583" s="29">
        <v>0</v>
      </c>
      <c r="M583" s="29">
        <v>0</v>
      </c>
      <c r="N583" s="29">
        <v>0</v>
      </c>
      <c r="O583" s="29">
        <v>0</v>
      </c>
      <c r="P583" s="29">
        <v>6991284.9823589679</v>
      </c>
      <c r="Q583" s="29">
        <v>0</v>
      </c>
      <c r="R583" s="29">
        <v>802715.75563795201</v>
      </c>
      <c r="S583" s="1">
        <v>80271.575563795195</v>
      </c>
      <c r="T583" s="147">
        <v>152885.24281880434</v>
      </c>
      <c r="U583" s="28"/>
      <c r="V583" s="2" t="s">
        <v>412</v>
      </c>
      <c r="W583" s="9">
        <v>2714482.66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2365883.2200000002</v>
      </c>
      <c r="AI583" s="9">
        <v>0</v>
      </c>
      <c r="AJ583" s="9">
        <v>270316.09999999998</v>
      </c>
      <c r="AK583" s="9">
        <v>20000</v>
      </c>
      <c r="AL583" s="9">
        <v>48283.34</v>
      </c>
      <c r="AN583" s="28">
        <f t="shared" si="85"/>
        <v>5312674.8963795193</v>
      </c>
      <c r="AO583" s="12">
        <f t="shared" si="86"/>
        <v>532399.65563795203</v>
      </c>
      <c r="AP583" s="12">
        <f t="shared" si="86"/>
        <v>60271.575563795195</v>
      </c>
      <c r="AQ583" s="12">
        <f t="shared" si="86"/>
        <v>104601.90281880434</v>
      </c>
      <c r="AR583" s="12">
        <f t="shared" si="87"/>
        <v>4615401.7623589681</v>
      </c>
      <c r="BB583" s="28" t="e">
        <f>+#REF!-'Прил 2 оконч'!E583</f>
        <v>#REF!</v>
      </c>
    </row>
    <row r="584" spans="1:54" ht="15" customHeight="1" x14ac:dyDescent="0.25">
      <c r="A584" s="5">
        <f t="shared" si="89"/>
        <v>558</v>
      </c>
      <c r="B584" s="23">
        <f t="shared" si="88"/>
        <v>42</v>
      </c>
      <c r="C584" s="14" t="s">
        <v>1452</v>
      </c>
      <c r="D584" s="3" t="s">
        <v>413</v>
      </c>
      <c r="E584" s="27">
        <f t="shared" si="90"/>
        <v>9768437.6600000001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/>
      <c r="L584" s="29">
        <v>0</v>
      </c>
      <c r="M584" s="29">
        <v>0</v>
      </c>
      <c r="N584" s="29">
        <v>0</v>
      </c>
      <c r="O584" s="29">
        <v>0</v>
      </c>
      <c r="P584" s="29">
        <v>9403121.0399999991</v>
      </c>
      <c r="Q584" s="29">
        <v>0</v>
      </c>
      <c r="R584" s="29">
        <v>264024.74</v>
      </c>
      <c r="S584" s="1">
        <v>20000</v>
      </c>
      <c r="T584" s="147">
        <v>81291.88</v>
      </c>
      <c r="U584" s="28"/>
      <c r="V584" s="2" t="s">
        <v>413</v>
      </c>
      <c r="W584" s="9">
        <v>3268477.08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0</v>
      </c>
      <c r="AH584" s="9">
        <v>2914963.3</v>
      </c>
      <c r="AI584" s="9">
        <v>0</v>
      </c>
      <c r="AJ584" s="9">
        <v>264024.74</v>
      </c>
      <c r="AK584" s="9">
        <v>20000</v>
      </c>
      <c r="AL584" s="9">
        <v>59489.04</v>
      </c>
      <c r="AN584" s="28">
        <f t="shared" si="85"/>
        <v>6499960.5800000001</v>
      </c>
      <c r="AO584" s="12">
        <f t="shared" si="86"/>
        <v>0</v>
      </c>
      <c r="AP584" s="12">
        <f t="shared" si="86"/>
        <v>0</v>
      </c>
      <c r="AQ584" s="12">
        <f t="shared" si="86"/>
        <v>21802.840000000004</v>
      </c>
      <c r="AR584" s="12">
        <f t="shared" si="87"/>
        <v>6478157.7400000002</v>
      </c>
      <c r="BB584" s="28" t="e">
        <f>+#REF!-'Прил 2 оконч'!E584</f>
        <v>#REF!</v>
      </c>
    </row>
    <row r="585" spans="1:54" ht="15" customHeight="1" x14ac:dyDescent="0.25">
      <c r="A585" s="5">
        <f t="shared" si="89"/>
        <v>559</v>
      </c>
      <c r="B585" s="23">
        <f t="shared" si="88"/>
        <v>43</v>
      </c>
      <c r="C585" s="14" t="s">
        <v>1452</v>
      </c>
      <c r="D585" s="3" t="s">
        <v>417</v>
      </c>
      <c r="E585" s="27">
        <f t="shared" si="90"/>
        <v>18271182.027343564</v>
      </c>
      <c r="F585" s="29">
        <v>8549181.3426631782</v>
      </c>
      <c r="G585" s="29">
        <v>3659238.9976893859</v>
      </c>
      <c r="H585" s="29">
        <v>0</v>
      </c>
      <c r="I585" s="29">
        <v>3450126.7111206804</v>
      </c>
      <c r="J585" s="29">
        <v>0</v>
      </c>
      <c r="K585" s="29"/>
      <c r="L585" s="29">
        <v>354950.33807556191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1724790.062425937</v>
      </c>
      <c r="S585" s="1">
        <v>182711.82027343565</v>
      </c>
      <c r="T585" s="147">
        <v>350182.75509538571</v>
      </c>
      <c r="U585" s="28"/>
      <c r="V585" s="2" t="s">
        <v>417</v>
      </c>
      <c r="W585" s="9">
        <v>11542805.420000002</v>
      </c>
      <c r="X585" s="9">
        <v>5425952.0899999999</v>
      </c>
      <c r="Y585" s="9">
        <v>2892079.22</v>
      </c>
      <c r="Z585" s="9">
        <v>0</v>
      </c>
      <c r="AA585" s="9">
        <v>1808260.4</v>
      </c>
      <c r="AB585" s="9">
        <v>0</v>
      </c>
      <c r="AC585" s="9">
        <v>0</v>
      </c>
      <c r="AD585" s="9">
        <v>364520.74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878061.51</v>
      </c>
      <c r="AK585" s="9">
        <v>10000</v>
      </c>
      <c r="AL585" s="9">
        <v>143931.46</v>
      </c>
      <c r="AN585" s="28">
        <f t="shared" si="85"/>
        <v>6728376.6073435619</v>
      </c>
      <c r="AO585" s="12">
        <f t="shared" ref="AO585:AQ637" si="91">+R585-AJ585</f>
        <v>846728.55242593703</v>
      </c>
      <c r="AP585" s="12">
        <f t="shared" si="91"/>
        <v>172711.82027343565</v>
      </c>
      <c r="AQ585" s="12">
        <f t="shared" si="91"/>
        <v>206251.29509538572</v>
      </c>
      <c r="AR585" s="12">
        <f t="shared" si="87"/>
        <v>5502684.9395488035</v>
      </c>
      <c r="BB585" s="28" t="e">
        <f>+#REF!-'Прил 2 оконч'!E585</f>
        <v>#REF!</v>
      </c>
    </row>
    <row r="586" spans="1:54" ht="15" customHeight="1" x14ac:dyDescent="0.25">
      <c r="A586" s="5">
        <f t="shared" si="89"/>
        <v>560</v>
      </c>
      <c r="B586" s="23">
        <f t="shared" si="88"/>
        <v>44</v>
      </c>
      <c r="C586" s="14" t="s">
        <v>1452</v>
      </c>
      <c r="D586" s="3" t="s">
        <v>423</v>
      </c>
      <c r="E586" s="27">
        <f t="shared" si="90"/>
        <v>8757819.8400000017</v>
      </c>
      <c r="F586" s="29">
        <v>4004514.1821484803</v>
      </c>
      <c r="G586" s="29">
        <v>2086346.4776985601</v>
      </c>
      <c r="H586" s="29">
        <v>863302.14653759997</v>
      </c>
      <c r="I586" s="29">
        <v>448610.79529728007</v>
      </c>
      <c r="J586" s="29">
        <v>0</v>
      </c>
      <c r="K586" s="29"/>
      <c r="L586" s="29">
        <v>327305.36184192001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771121.50719999999</v>
      </c>
      <c r="S586" s="1">
        <v>87578.198400000023</v>
      </c>
      <c r="T586" s="147">
        <v>169041.17087616003</v>
      </c>
      <c r="U586" s="28"/>
      <c r="V586" s="2" t="s">
        <v>423</v>
      </c>
      <c r="W586" s="9">
        <v>3927058.0799999996</v>
      </c>
      <c r="X586" s="9">
        <v>1500105.98</v>
      </c>
      <c r="Y586" s="9">
        <v>761880.42</v>
      </c>
      <c r="Z586" s="9">
        <v>293188.24</v>
      </c>
      <c r="AA586" s="9">
        <v>473006.02</v>
      </c>
      <c r="AB586" s="9">
        <v>0</v>
      </c>
      <c r="AC586" s="9">
        <v>0</v>
      </c>
      <c r="AD586" s="9">
        <v>302843.5</v>
      </c>
      <c r="AE586" s="9">
        <v>0</v>
      </c>
      <c r="AF586" s="9">
        <v>0</v>
      </c>
      <c r="AG586" s="9">
        <v>0</v>
      </c>
      <c r="AH586" s="9">
        <v>0</v>
      </c>
      <c r="AI586" s="9">
        <v>0</v>
      </c>
      <c r="AJ586" s="9">
        <v>498053.84</v>
      </c>
      <c r="AK586" s="9">
        <v>10000</v>
      </c>
      <c r="AL586" s="9">
        <v>67980.08</v>
      </c>
      <c r="AN586" s="28">
        <f t="shared" si="85"/>
        <v>4830761.7600000016</v>
      </c>
      <c r="AO586" s="12">
        <f t="shared" si="91"/>
        <v>273067.66719999997</v>
      </c>
      <c r="AP586" s="12">
        <f t="shared" si="91"/>
        <v>77578.198400000023</v>
      </c>
      <c r="AQ586" s="12">
        <f t="shared" si="91"/>
        <v>101061.09087616003</v>
      </c>
      <c r="AR586" s="12">
        <f t="shared" si="87"/>
        <v>4379054.8035238413</v>
      </c>
      <c r="BB586" s="28" t="e">
        <f>+#REF!-'Прил 2 оконч'!E586</f>
        <v>#REF!</v>
      </c>
    </row>
    <row r="587" spans="1:54" ht="15" customHeight="1" x14ac:dyDescent="0.25">
      <c r="A587" s="5">
        <f t="shared" si="89"/>
        <v>561</v>
      </c>
      <c r="B587" s="23">
        <f t="shared" si="88"/>
        <v>45</v>
      </c>
      <c r="C587" s="14" t="s">
        <v>1452</v>
      </c>
      <c r="D587" s="3" t="s">
        <v>424</v>
      </c>
      <c r="E587" s="27">
        <f t="shared" si="90"/>
        <v>17280414.083158389</v>
      </c>
      <c r="F587" s="29">
        <v>10767125.593739318</v>
      </c>
      <c r="G587" s="29">
        <v>0</v>
      </c>
      <c r="H587" s="29">
        <v>4113978.3002970773</v>
      </c>
      <c r="I587" s="29">
        <v>0</v>
      </c>
      <c r="J587" s="29">
        <v>0</v>
      </c>
      <c r="K587" s="29"/>
      <c r="L587" s="29">
        <v>447036.35546105617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1444274.3103040662</v>
      </c>
      <c r="S587" s="1">
        <v>172804.14083158388</v>
      </c>
      <c r="T587" s="147">
        <v>335195.38252528664</v>
      </c>
      <c r="U587" s="28"/>
      <c r="V587" s="2" t="s">
        <v>424</v>
      </c>
      <c r="W587" s="9">
        <v>16305332.420000002</v>
      </c>
      <c r="X587" s="9">
        <v>6839153.4800000004</v>
      </c>
      <c r="Y587" s="9">
        <v>3645327.74</v>
      </c>
      <c r="Z587" s="9">
        <v>1536087.14</v>
      </c>
      <c r="AA587" s="9">
        <v>2279225.87</v>
      </c>
      <c r="AB587" s="9">
        <v>0</v>
      </c>
      <c r="AC587" s="9">
        <v>0</v>
      </c>
      <c r="AD587" s="9">
        <v>459460.99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1214867.8999999999</v>
      </c>
      <c r="AK587" s="9">
        <v>10000</v>
      </c>
      <c r="AL587" s="9">
        <v>301209.3</v>
      </c>
      <c r="AN587" s="28">
        <f t="shared" si="85"/>
        <v>975081.66315838695</v>
      </c>
      <c r="AO587" s="12">
        <f t="shared" si="91"/>
        <v>229406.41030406626</v>
      </c>
      <c r="AP587" s="12">
        <f t="shared" si="91"/>
        <v>162804.14083158388</v>
      </c>
      <c r="AQ587" s="12">
        <f t="shared" si="91"/>
        <v>33986.082525286649</v>
      </c>
      <c r="AR587" s="12">
        <f t="shared" si="87"/>
        <v>548885.02949745022</v>
      </c>
      <c r="BB587" s="28" t="e">
        <f>+#REF!-'Прил 2 оконч'!E587</f>
        <v>#REF!</v>
      </c>
    </row>
    <row r="588" spans="1:54" ht="15" customHeight="1" x14ac:dyDescent="0.25">
      <c r="A588" s="5">
        <f t="shared" si="89"/>
        <v>562</v>
      </c>
      <c r="B588" s="23">
        <f t="shared" si="88"/>
        <v>46</v>
      </c>
      <c r="C588" s="14" t="s">
        <v>1452</v>
      </c>
      <c r="D588" s="3" t="s">
        <v>425</v>
      </c>
      <c r="E588" s="27">
        <f t="shared" si="90"/>
        <v>28963511.157484796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/>
      <c r="L588" s="29">
        <v>0</v>
      </c>
      <c r="M588" s="29">
        <v>0</v>
      </c>
      <c r="N588" s="29">
        <v>0</v>
      </c>
      <c r="O588" s="29">
        <v>0</v>
      </c>
      <c r="P588" s="29">
        <v>25225885.896656014</v>
      </c>
      <c r="Q588" s="29">
        <v>0</v>
      </c>
      <c r="R588" s="29">
        <v>2896351.11574848</v>
      </c>
      <c r="S588" s="1">
        <v>289635.11157484795</v>
      </c>
      <c r="T588" s="147">
        <v>551639.03350545547</v>
      </c>
      <c r="U588" s="28"/>
      <c r="V588" s="2" t="s">
        <v>425</v>
      </c>
      <c r="W588" s="9">
        <v>4819373.87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9">
        <v>0</v>
      </c>
      <c r="AH588" s="9">
        <v>4360062.8600000003</v>
      </c>
      <c r="AI588" s="9">
        <v>0</v>
      </c>
      <c r="AJ588" s="9">
        <v>340330.13</v>
      </c>
      <c r="AK588" s="9">
        <v>20000</v>
      </c>
      <c r="AL588" s="9">
        <v>88980.88</v>
      </c>
      <c r="AN588" s="28">
        <f t="shared" si="85"/>
        <v>24144137.287484795</v>
      </c>
      <c r="AO588" s="12">
        <f t="shared" si="91"/>
        <v>2556020.9857484801</v>
      </c>
      <c r="AP588" s="12">
        <f t="shared" si="91"/>
        <v>269635.11157484795</v>
      </c>
      <c r="AQ588" s="12">
        <f t="shared" si="91"/>
        <v>462658.15350545547</v>
      </c>
      <c r="AR588" s="12">
        <f t="shared" si="87"/>
        <v>20855823.036656011</v>
      </c>
      <c r="BB588" s="28" t="e">
        <f>+#REF!-'Прил 2 оконч'!E588</f>
        <v>#REF!</v>
      </c>
    </row>
    <row r="589" spans="1:54" ht="15" customHeight="1" x14ac:dyDescent="0.25">
      <c r="A589" s="5">
        <f t="shared" si="89"/>
        <v>563</v>
      </c>
      <c r="B589" s="23">
        <f t="shared" si="88"/>
        <v>47</v>
      </c>
      <c r="C589" s="14" t="s">
        <v>1452</v>
      </c>
      <c r="D589" s="3" t="s">
        <v>426</v>
      </c>
      <c r="E589" s="27">
        <f t="shared" si="90"/>
        <v>30023665.579999998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/>
      <c r="L589" s="29">
        <v>0</v>
      </c>
      <c r="M589" s="29">
        <v>0</v>
      </c>
      <c r="N589" s="29">
        <v>0</v>
      </c>
      <c r="O589" s="29">
        <v>0</v>
      </c>
      <c r="P589" s="29">
        <v>26149231.631563321</v>
      </c>
      <c r="Q589" s="29">
        <v>0</v>
      </c>
      <c r="R589" s="29">
        <v>3002366.5580000002</v>
      </c>
      <c r="S589" s="1">
        <v>300236.65580000001</v>
      </c>
      <c r="T589" s="147">
        <v>571830.73463667999</v>
      </c>
      <c r="U589" s="28"/>
      <c r="V589" s="2" t="s">
        <v>426</v>
      </c>
      <c r="W589" s="9">
        <v>9766092.8900000006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9">
        <v>0</v>
      </c>
      <c r="AH589" s="9">
        <v>9143623.7799999993</v>
      </c>
      <c r="AI589" s="9">
        <v>0</v>
      </c>
      <c r="AJ589" s="9">
        <v>405864.55</v>
      </c>
      <c r="AK589" s="9">
        <v>20000</v>
      </c>
      <c r="AL589" s="9">
        <v>186604.56</v>
      </c>
      <c r="AN589" s="28">
        <f t="shared" si="85"/>
        <v>20257572.689999998</v>
      </c>
      <c r="AO589" s="12">
        <f t="shared" si="91"/>
        <v>2596502.0080000004</v>
      </c>
      <c r="AP589" s="12">
        <f t="shared" si="91"/>
        <v>280236.65580000001</v>
      </c>
      <c r="AQ589" s="12">
        <f t="shared" si="91"/>
        <v>385226.17463667999</v>
      </c>
      <c r="AR589" s="12">
        <f t="shared" si="87"/>
        <v>16995607.851563316</v>
      </c>
      <c r="BB589" s="28" t="e">
        <f>+#REF!-'Прил 2 оконч'!E589</f>
        <v>#REF!</v>
      </c>
    </row>
    <row r="590" spans="1:54" ht="15" customHeight="1" x14ac:dyDescent="0.25">
      <c r="A590" s="5">
        <f t="shared" si="89"/>
        <v>564</v>
      </c>
      <c r="B590" s="23">
        <f t="shared" si="88"/>
        <v>48</v>
      </c>
      <c r="C590" s="14" t="s">
        <v>1452</v>
      </c>
      <c r="D590" s="3" t="s">
        <v>427</v>
      </c>
      <c r="E590" s="27">
        <f t="shared" si="90"/>
        <v>25511422.093157522</v>
      </c>
      <c r="F590" s="29">
        <v>16911190.537727538</v>
      </c>
      <c r="G590" s="29">
        <v>0</v>
      </c>
      <c r="H590" s="29">
        <v>4997419.1719132271</v>
      </c>
      <c r="I590" s="29">
        <v>0</v>
      </c>
      <c r="J590" s="29">
        <v>0</v>
      </c>
      <c r="K590" s="29"/>
      <c r="L590" s="29">
        <v>751340.59200890723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2100830.3516356419</v>
      </c>
      <c r="S590" s="1">
        <v>255114.22093157526</v>
      </c>
      <c r="T590" s="147">
        <v>495527.21894063265</v>
      </c>
      <c r="U590" s="28"/>
      <c r="V590" s="2" t="s">
        <v>427</v>
      </c>
      <c r="W590" s="9">
        <v>13255861.369999999</v>
      </c>
      <c r="X590" s="9">
        <v>9611774.8200000003</v>
      </c>
      <c r="Y590" s="9">
        <v>0</v>
      </c>
      <c r="Z590" s="9">
        <v>1758096.27</v>
      </c>
      <c r="AA590" s="9">
        <v>0</v>
      </c>
      <c r="AB590" s="9">
        <v>0</v>
      </c>
      <c r="AC590" s="9">
        <v>0</v>
      </c>
      <c r="AD590" s="9">
        <v>702841.62</v>
      </c>
      <c r="AE590" s="9">
        <v>0</v>
      </c>
      <c r="AF590" s="9">
        <v>0</v>
      </c>
      <c r="AG590" s="9">
        <v>0</v>
      </c>
      <c r="AH590" s="9">
        <v>0</v>
      </c>
      <c r="AI590" s="9">
        <v>0</v>
      </c>
      <c r="AJ590" s="9">
        <v>906766.78</v>
      </c>
      <c r="AK590" s="9">
        <v>10000</v>
      </c>
      <c r="AL590" s="9">
        <v>246381.88</v>
      </c>
      <c r="AN590" s="28">
        <f t="shared" si="85"/>
        <v>12255560.723157523</v>
      </c>
      <c r="AO590" s="12">
        <f t="shared" si="91"/>
        <v>1194063.5716356419</v>
      </c>
      <c r="AP590" s="12">
        <f t="shared" si="91"/>
        <v>245114.22093157526</v>
      </c>
      <c r="AQ590" s="12">
        <f t="shared" si="91"/>
        <v>249145.33894063265</v>
      </c>
      <c r="AR590" s="12">
        <f t="shared" si="87"/>
        <v>10567237.591649674</v>
      </c>
      <c r="BB590" s="28" t="e">
        <f>+#REF!-'Прил 2 оконч'!E590</f>
        <v>#REF!</v>
      </c>
    </row>
    <row r="591" spans="1:54" ht="15" customHeight="1" x14ac:dyDescent="0.25">
      <c r="A591" s="5">
        <f t="shared" si="89"/>
        <v>565</v>
      </c>
      <c r="B591" s="23">
        <f t="shared" si="88"/>
        <v>49</v>
      </c>
      <c r="C591" s="14" t="s">
        <v>1452</v>
      </c>
      <c r="D591" s="3" t="s">
        <v>428</v>
      </c>
      <c r="E591" s="27">
        <f t="shared" si="90"/>
        <v>8468147.2933200002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/>
      <c r="L591" s="29">
        <v>0</v>
      </c>
      <c r="M591" s="29">
        <v>0</v>
      </c>
      <c r="N591" s="29">
        <v>0</v>
      </c>
      <c r="O591" s="29">
        <v>7375366.7577062268</v>
      </c>
      <c r="P591" s="29">
        <v>0</v>
      </c>
      <c r="Q591" s="29">
        <v>0</v>
      </c>
      <c r="R591" s="29">
        <v>846814.72933200002</v>
      </c>
      <c r="S591" s="1">
        <v>84681.472933199999</v>
      </c>
      <c r="T591" s="147">
        <v>161284.33334857272</v>
      </c>
      <c r="U591" s="28"/>
      <c r="V591" s="2" t="s">
        <v>428</v>
      </c>
      <c r="W591" s="9">
        <v>3504472.58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3039603.98</v>
      </c>
      <c r="AH591" s="9">
        <v>0</v>
      </c>
      <c r="AI591" s="9">
        <v>0</v>
      </c>
      <c r="AJ591" s="9">
        <v>372835.86</v>
      </c>
      <c r="AK591" s="9">
        <v>10000</v>
      </c>
      <c r="AL591" s="9">
        <v>62032.74</v>
      </c>
      <c r="AN591" s="28">
        <f t="shared" si="85"/>
        <v>4963674.7133200001</v>
      </c>
      <c r="AO591" s="12">
        <f t="shared" si="91"/>
        <v>473978.86933200003</v>
      </c>
      <c r="AP591" s="12">
        <f t="shared" si="91"/>
        <v>74681.472933199999</v>
      </c>
      <c r="AQ591" s="12">
        <f t="shared" si="91"/>
        <v>99251.593348572729</v>
      </c>
      <c r="AR591" s="12">
        <f t="shared" si="87"/>
        <v>4315762.7777062273</v>
      </c>
      <c r="BB591" s="28" t="e">
        <f>+#REF!-'Прил 2 оконч'!E591</f>
        <v>#REF!</v>
      </c>
    </row>
    <row r="592" spans="1:54" ht="15" customHeight="1" x14ac:dyDescent="0.25">
      <c r="A592" s="5">
        <f t="shared" si="89"/>
        <v>566</v>
      </c>
      <c r="B592" s="23">
        <f t="shared" si="88"/>
        <v>50</v>
      </c>
      <c r="C592" s="14" t="s">
        <v>1452</v>
      </c>
      <c r="D592" s="3" t="s">
        <v>429</v>
      </c>
      <c r="E592" s="27">
        <f t="shared" si="90"/>
        <v>11567038.0161024</v>
      </c>
      <c r="F592" s="29">
        <v>0</v>
      </c>
      <c r="G592" s="29">
        <v>0</v>
      </c>
      <c r="H592" s="29">
        <v>10074358.028276447</v>
      </c>
      <c r="I592" s="29">
        <v>0</v>
      </c>
      <c r="J592" s="29">
        <v>0</v>
      </c>
      <c r="K592" s="29"/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1156703.80161024</v>
      </c>
      <c r="S592" s="1">
        <v>115670.380161024</v>
      </c>
      <c r="T592" s="147">
        <v>220305.80605468628</v>
      </c>
      <c r="U592" s="28"/>
      <c r="V592" s="2" t="s">
        <v>429</v>
      </c>
      <c r="W592" s="9">
        <v>43202614.759999998</v>
      </c>
      <c r="X592" s="9">
        <v>19409456.289999999</v>
      </c>
      <c r="Y592" s="9">
        <v>11004200.800000001</v>
      </c>
      <c r="Z592" s="9">
        <v>3550196.85</v>
      </c>
      <c r="AA592" s="9">
        <v>4735392.1900000004</v>
      </c>
      <c r="AB592" s="9">
        <v>0</v>
      </c>
      <c r="AC592" s="9">
        <v>0</v>
      </c>
      <c r="AD592" s="9">
        <v>1419277.28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2235345.9700000002</v>
      </c>
      <c r="AK592" s="9">
        <v>20000</v>
      </c>
      <c r="AL592" s="9">
        <v>818745.38</v>
      </c>
      <c r="AN592" s="28">
        <f t="shared" si="85"/>
        <v>-31635576.743897598</v>
      </c>
      <c r="AO592" s="12">
        <f t="shared" si="91"/>
        <v>-1078642.1683897602</v>
      </c>
      <c r="AP592" s="12">
        <f t="shared" si="91"/>
        <v>95670.380161024004</v>
      </c>
      <c r="AQ592" s="12">
        <f t="shared" si="91"/>
        <v>-598439.57394531369</v>
      </c>
      <c r="AR592" s="12">
        <f t="shared" si="87"/>
        <v>-30054165.381723549</v>
      </c>
      <c r="BB592" s="28" t="e">
        <f>+#REF!-'Прил 2 оконч'!E592</f>
        <v>#REF!</v>
      </c>
    </row>
    <row r="593" spans="1:54" ht="15" customHeight="1" x14ac:dyDescent="0.25">
      <c r="A593" s="5">
        <f t="shared" si="89"/>
        <v>567</v>
      </c>
      <c r="B593" s="23">
        <f t="shared" si="88"/>
        <v>51</v>
      </c>
      <c r="C593" s="14" t="s">
        <v>1452</v>
      </c>
      <c r="D593" s="3" t="s">
        <v>430</v>
      </c>
      <c r="E593" s="27">
        <f t="shared" si="90"/>
        <v>10293363.937999999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/>
      <c r="L593" s="29">
        <v>0</v>
      </c>
      <c r="M593" s="29">
        <v>0</v>
      </c>
      <c r="N593" s="29">
        <v>0</v>
      </c>
      <c r="O593" s="29">
        <v>8965046.4952568505</v>
      </c>
      <c r="P593" s="29">
        <v>0</v>
      </c>
      <c r="Q593" s="29">
        <v>0</v>
      </c>
      <c r="R593" s="29">
        <v>1029336.3938</v>
      </c>
      <c r="S593" s="1">
        <v>102933.63937999999</v>
      </c>
      <c r="T593" s="147">
        <v>196047.40956314799</v>
      </c>
      <c r="U593" s="28"/>
      <c r="V593" s="2" t="s">
        <v>430</v>
      </c>
      <c r="W593" s="9">
        <v>4203184.9399999995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3701094.28</v>
      </c>
      <c r="AH593" s="9">
        <v>0</v>
      </c>
      <c r="AI593" s="9">
        <v>0</v>
      </c>
      <c r="AJ593" s="9">
        <v>396558.12</v>
      </c>
      <c r="AK593" s="9">
        <v>10000</v>
      </c>
      <c r="AL593" s="9">
        <v>75532.539999999994</v>
      </c>
      <c r="AN593" s="28">
        <f t="shared" si="85"/>
        <v>6090178.9979999997</v>
      </c>
      <c r="AO593" s="12">
        <f t="shared" si="91"/>
        <v>632778.27379999997</v>
      </c>
      <c r="AP593" s="12">
        <f t="shared" si="91"/>
        <v>92933.639379999993</v>
      </c>
      <c r="AQ593" s="12">
        <f t="shared" si="91"/>
        <v>120514.86956314799</v>
      </c>
      <c r="AR593" s="12">
        <f t="shared" si="87"/>
        <v>5243952.2152568521</v>
      </c>
      <c r="BB593" s="28" t="e">
        <f>+#REF!-'Прил 2 оконч'!E593</f>
        <v>#REF!</v>
      </c>
    </row>
    <row r="594" spans="1:54" ht="15" customHeight="1" x14ac:dyDescent="0.25">
      <c r="A594" s="5">
        <f t="shared" si="89"/>
        <v>568</v>
      </c>
      <c r="B594" s="23">
        <f t="shared" si="88"/>
        <v>52</v>
      </c>
      <c r="C594" s="14" t="s">
        <v>1452</v>
      </c>
      <c r="D594" s="3" t="s">
        <v>431</v>
      </c>
      <c r="E594" s="27">
        <f t="shared" si="90"/>
        <v>26420103.173131198</v>
      </c>
      <c r="F594" s="29">
        <v>0</v>
      </c>
      <c r="G594" s="29">
        <v>0</v>
      </c>
      <c r="H594" s="29">
        <v>3550073.2194016906</v>
      </c>
      <c r="I594" s="29">
        <v>0</v>
      </c>
      <c r="J594" s="29">
        <v>0</v>
      </c>
      <c r="K594" s="29"/>
      <c r="L594" s="29">
        <v>0</v>
      </c>
      <c r="M594" s="29">
        <v>0</v>
      </c>
      <c r="N594" s="29">
        <v>0</v>
      </c>
      <c r="O594" s="29">
        <v>0</v>
      </c>
      <c r="P594" s="29">
        <v>19460621.319649618</v>
      </c>
      <c r="Q594" s="29">
        <v>0</v>
      </c>
      <c r="R594" s="29">
        <v>2642010.3173131198</v>
      </c>
      <c r="S594" s="1">
        <v>264201.03173131199</v>
      </c>
      <c r="T594" s="147">
        <v>503197.28503545688</v>
      </c>
      <c r="U594" s="28"/>
      <c r="V594" s="2" t="s">
        <v>431</v>
      </c>
      <c r="W594" s="9">
        <v>23864871.349999998</v>
      </c>
      <c r="X594" s="9">
        <v>5905352.21</v>
      </c>
      <c r="Y594" s="9">
        <v>3147603.62</v>
      </c>
      <c r="Z594" s="9">
        <v>1326353.55</v>
      </c>
      <c r="AA594" s="9">
        <v>1968025.96</v>
      </c>
      <c r="AB594" s="9">
        <v>0</v>
      </c>
      <c r="AC594" s="9">
        <v>0</v>
      </c>
      <c r="AD594" s="9">
        <v>396727.3</v>
      </c>
      <c r="AE594" s="9">
        <v>0</v>
      </c>
      <c r="AF594" s="9">
        <v>5279290.4000000004</v>
      </c>
      <c r="AG594" s="9">
        <v>0</v>
      </c>
      <c r="AH594" s="9">
        <v>3381625.84</v>
      </c>
      <c r="AI594" s="9">
        <v>0</v>
      </c>
      <c r="AJ594" s="9">
        <v>1993056.15</v>
      </c>
      <c r="AK594" s="9">
        <v>20000</v>
      </c>
      <c r="AL594" s="9">
        <v>436836.32000000007</v>
      </c>
      <c r="AN594" s="28">
        <f t="shared" si="85"/>
        <v>2555231.8231311999</v>
      </c>
      <c r="AO594" s="12">
        <f t="shared" si="91"/>
        <v>648954.16731311986</v>
      </c>
      <c r="AP594" s="12">
        <f t="shared" si="91"/>
        <v>244201.03173131199</v>
      </c>
      <c r="AQ594" s="12">
        <f t="shared" si="91"/>
        <v>66360.965035456815</v>
      </c>
      <c r="AR594" s="12">
        <f t="shared" si="87"/>
        <v>1595715.6590513112</v>
      </c>
      <c r="BB594" s="28" t="e">
        <f>+#REF!-'Прил 2 оконч'!E594</f>
        <v>#REF!</v>
      </c>
    </row>
    <row r="595" spans="1:54" ht="15" customHeight="1" x14ac:dyDescent="0.25">
      <c r="A595" s="5">
        <f t="shared" si="89"/>
        <v>569</v>
      </c>
      <c r="B595" s="23">
        <f t="shared" si="88"/>
        <v>53</v>
      </c>
      <c r="C595" s="14" t="s">
        <v>1452</v>
      </c>
      <c r="D595" s="3" t="s">
        <v>432</v>
      </c>
      <c r="E595" s="27">
        <f t="shared" si="90"/>
        <v>3616995.4497331204</v>
      </c>
      <c r="F595" s="29">
        <v>0</v>
      </c>
      <c r="G595" s="29">
        <v>0</v>
      </c>
      <c r="H595" s="29">
        <v>3150236.6549268602</v>
      </c>
      <c r="I595" s="29">
        <v>0</v>
      </c>
      <c r="J595" s="29">
        <v>0</v>
      </c>
      <c r="K595" s="29"/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361699.54497331206</v>
      </c>
      <c r="S595" s="1">
        <v>36169.954497331208</v>
      </c>
      <c r="T595" s="147">
        <v>68889.295335617018</v>
      </c>
      <c r="U595" s="28"/>
      <c r="V595" s="2" t="s">
        <v>432</v>
      </c>
      <c r="W595" s="9">
        <v>1586297.1700000002</v>
      </c>
      <c r="X595" s="9">
        <v>0</v>
      </c>
      <c r="Y595" s="9">
        <v>0</v>
      </c>
      <c r="Z595" s="9">
        <v>1149185.99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383658.4</v>
      </c>
      <c r="AK595" s="9">
        <v>10000</v>
      </c>
      <c r="AL595" s="9">
        <v>23452.78</v>
      </c>
      <c r="AN595" s="28">
        <f t="shared" si="85"/>
        <v>2030698.2797331202</v>
      </c>
      <c r="AO595" s="12">
        <f t="shared" si="91"/>
        <v>-21958.855026687961</v>
      </c>
      <c r="AP595" s="12">
        <f t="shared" si="91"/>
        <v>26169.954497331208</v>
      </c>
      <c r="AQ595" s="12">
        <f t="shared" si="91"/>
        <v>45436.515335617019</v>
      </c>
      <c r="AR595" s="12">
        <f t="shared" si="87"/>
        <v>1981050.6649268598</v>
      </c>
      <c r="BB595" s="28" t="e">
        <f>+#REF!-'Прил 2 оконч'!E595</f>
        <v>#REF!</v>
      </c>
    </row>
    <row r="596" spans="1:54" ht="15" customHeight="1" x14ac:dyDescent="0.25">
      <c r="A596" s="5">
        <f t="shared" si="89"/>
        <v>570</v>
      </c>
      <c r="B596" s="23">
        <f t="shared" si="88"/>
        <v>54</v>
      </c>
      <c r="C596" s="14" t="s">
        <v>1452</v>
      </c>
      <c r="D596" s="3" t="s">
        <v>433</v>
      </c>
      <c r="E596" s="27">
        <f t="shared" si="90"/>
        <v>11134371.560000001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/>
      <c r="L596" s="29">
        <v>0</v>
      </c>
      <c r="M596" s="29">
        <v>0</v>
      </c>
      <c r="N596" s="29">
        <v>0</v>
      </c>
      <c r="O596" s="29">
        <v>0</v>
      </c>
      <c r="P596" s="29">
        <v>9697525.4476682395</v>
      </c>
      <c r="Q596" s="29">
        <v>0</v>
      </c>
      <c r="R596" s="29">
        <v>1113437.1560000002</v>
      </c>
      <c r="S596" s="1">
        <v>111343.71560000001</v>
      </c>
      <c r="T596" s="147">
        <v>212065.24073176002</v>
      </c>
      <c r="U596" s="28"/>
      <c r="V596" s="2" t="s">
        <v>433</v>
      </c>
      <c r="W596" s="9">
        <v>3714070.93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9">
        <v>0</v>
      </c>
      <c r="AH596" s="9">
        <v>3372444.95</v>
      </c>
      <c r="AI596" s="9">
        <v>0</v>
      </c>
      <c r="AJ596" s="9">
        <v>242800.58000000002</v>
      </c>
      <c r="AK596" s="9">
        <v>10000</v>
      </c>
      <c r="AL596" s="9">
        <v>68825.399999999994</v>
      </c>
      <c r="AN596" s="28">
        <f t="shared" si="85"/>
        <v>7420300.6300000008</v>
      </c>
      <c r="AO596" s="12">
        <f t="shared" si="91"/>
        <v>870636.57600000012</v>
      </c>
      <c r="AP596" s="12">
        <f t="shared" si="91"/>
        <v>101343.71560000001</v>
      </c>
      <c r="AQ596" s="12">
        <f t="shared" si="91"/>
        <v>143239.84073176002</v>
      </c>
      <c r="AR596" s="12">
        <f t="shared" si="87"/>
        <v>6305080.4976682402</v>
      </c>
      <c r="BB596" s="28" t="e">
        <f>+#REF!-'Прил 2 оконч'!E596</f>
        <v>#REF!</v>
      </c>
    </row>
    <row r="597" spans="1:54" ht="15" customHeight="1" x14ac:dyDescent="0.25">
      <c r="A597" s="5">
        <f t="shared" si="89"/>
        <v>571</v>
      </c>
      <c r="B597" s="23">
        <f t="shared" si="88"/>
        <v>55</v>
      </c>
      <c r="C597" s="14" t="s">
        <v>1452</v>
      </c>
      <c r="D597" s="3" t="s">
        <v>435</v>
      </c>
      <c r="E597" s="27">
        <f t="shared" si="90"/>
        <v>1494102.9876364802</v>
      </c>
      <c r="F597" s="29">
        <v>0</v>
      </c>
      <c r="G597" s="29">
        <v>0</v>
      </c>
      <c r="H597" s="29">
        <v>0</v>
      </c>
      <c r="I597" s="29">
        <v>1257431.0979829112</v>
      </c>
      <c r="J597" s="29">
        <v>0</v>
      </c>
      <c r="K597" s="29"/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194233.38839274243</v>
      </c>
      <c r="S597" s="1">
        <v>14941.029876364802</v>
      </c>
      <c r="T597" s="147">
        <v>27497.471384461784</v>
      </c>
      <c r="U597" s="28"/>
      <c r="V597" s="2" t="s">
        <v>435</v>
      </c>
      <c r="W597" s="9">
        <v>1408770.6600000001</v>
      </c>
      <c r="X597" s="9">
        <v>0</v>
      </c>
      <c r="Y597" s="9">
        <v>0</v>
      </c>
      <c r="Z597" s="9">
        <v>0</v>
      </c>
      <c r="AA597" s="9">
        <v>902948.91</v>
      </c>
      <c r="AB597" s="9">
        <v>0</v>
      </c>
      <c r="AC597" s="9">
        <v>0</v>
      </c>
      <c r="AD597" s="9">
        <v>270629.09000000003</v>
      </c>
      <c r="AE597" s="9">
        <v>0</v>
      </c>
      <c r="AF597" s="9">
        <v>0</v>
      </c>
      <c r="AG597" s="9">
        <v>0</v>
      </c>
      <c r="AH597" s="9">
        <v>0</v>
      </c>
      <c r="AI597" s="9">
        <v>0</v>
      </c>
      <c r="AJ597" s="9">
        <v>181242.1</v>
      </c>
      <c r="AK597" s="9">
        <v>5000</v>
      </c>
      <c r="AL597" s="9">
        <v>23950.560000000001</v>
      </c>
      <c r="AN597" s="28">
        <f t="shared" si="85"/>
        <v>85332.327636480099</v>
      </c>
      <c r="AO597" s="12">
        <f t="shared" si="91"/>
        <v>12991.288392742426</v>
      </c>
      <c r="AP597" s="12">
        <f t="shared" si="91"/>
        <v>9941.0298763648025</v>
      </c>
      <c r="AQ597" s="12">
        <f t="shared" si="91"/>
        <v>3546.9113844617823</v>
      </c>
      <c r="AR597" s="12">
        <f t="shared" si="87"/>
        <v>58853.097982911087</v>
      </c>
      <c r="BB597" s="28" t="e">
        <f>+#REF!-'Прил 2 оконч'!E597</f>
        <v>#REF!</v>
      </c>
    </row>
    <row r="598" spans="1:54" ht="15" customHeight="1" x14ac:dyDescent="0.25">
      <c r="A598" s="5">
        <f t="shared" si="89"/>
        <v>572</v>
      </c>
      <c r="B598" s="23">
        <f t="shared" si="88"/>
        <v>56</v>
      </c>
      <c r="C598" s="14" t="s">
        <v>1452</v>
      </c>
      <c r="D598" s="3" t="s">
        <v>437</v>
      </c>
      <c r="E598" s="27">
        <f t="shared" si="90"/>
        <v>28182039.725548808</v>
      </c>
      <c r="F598" s="29">
        <v>0</v>
      </c>
      <c r="G598" s="29">
        <v>0</v>
      </c>
      <c r="H598" s="29">
        <v>7320555.2426483203</v>
      </c>
      <c r="I598" s="29">
        <v>0</v>
      </c>
      <c r="J598" s="29">
        <v>0</v>
      </c>
      <c r="K598" s="29"/>
      <c r="L598" s="29">
        <v>0</v>
      </c>
      <c r="M598" s="29">
        <v>0</v>
      </c>
      <c r="N598" s="29">
        <v>0</v>
      </c>
      <c r="O598" s="29">
        <v>17224704.984477315</v>
      </c>
      <c r="P598" s="29">
        <v>0</v>
      </c>
      <c r="Q598" s="29">
        <v>0</v>
      </c>
      <c r="R598" s="29">
        <v>2818203.9725548807</v>
      </c>
      <c r="S598" s="1">
        <v>281820.39725548803</v>
      </c>
      <c r="T598" s="147">
        <v>536755.1286128026</v>
      </c>
      <c r="U598" s="28"/>
      <c r="V598" s="2" t="s">
        <v>437</v>
      </c>
      <c r="W598" s="9">
        <v>36352388.409999996</v>
      </c>
      <c r="X598" s="9">
        <v>13507566.77</v>
      </c>
      <c r="Y598" s="9">
        <v>7995078.9699999997</v>
      </c>
      <c r="Z598" s="9">
        <v>2579388.06</v>
      </c>
      <c r="AA598" s="9">
        <v>3440489.26</v>
      </c>
      <c r="AB598" s="9">
        <v>0</v>
      </c>
      <c r="AC598" s="9">
        <v>0</v>
      </c>
      <c r="AD598" s="9">
        <v>1031172.94</v>
      </c>
      <c r="AE598" s="9">
        <v>0</v>
      </c>
      <c r="AF598" s="9">
        <v>0</v>
      </c>
      <c r="AG598" s="9">
        <v>4984889.3099999996</v>
      </c>
      <c r="AH598" s="9">
        <v>0</v>
      </c>
      <c r="AI598" s="9">
        <v>0</v>
      </c>
      <c r="AJ598" s="9">
        <v>2099342.1800000002</v>
      </c>
      <c r="AK598" s="9">
        <v>20000</v>
      </c>
      <c r="AL598" s="9">
        <v>684460.91999999993</v>
      </c>
      <c r="AN598" s="28">
        <f t="shared" ref="AN598:AN654" si="92">+E598-W598</f>
        <v>-8170348.6844511889</v>
      </c>
      <c r="AO598" s="12">
        <f t="shared" si="91"/>
        <v>718861.79255488049</v>
      </c>
      <c r="AP598" s="12">
        <f t="shared" si="91"/>
        <v>261820.39725548803</v>
      </c>
      <c r="AQ598" s="12">
        <f t="shared" si="91"/>
        <v>-147705.79138719733</v>
      </c>
      <c r="AR598" s="12">
        <f t="shared" ref="AR598:AR654" si="93">+AN598-AO598-AP598-AQ598</f>
        <v>-9003325.0828743614</v>
      </c>
      <c r="BB598" s="28" t="e">
        <f>+#REF!-'Прил 2 оконч'!E598</f>
        <v>#REF!</v>
      </c>
    </row>
    <row r="599" spans="1:54" ht="15" customHeight="1" x14ac:dyDescent="0.25">
      <c r="A599" s="5">
        <f t="shared" si="89"/>
        <v>573</v>
      </c>
      <c r="B599" s="23">
        <f t="shared" si="88"/>
        <v>57</v>
      </c>
      <c r="C599" s="14" t="s">
        <v>104</v>
      </c>
      <c r="D599" s="3" t="s">
        <v>438</v>
      </c>
      <c r="E599" s="27">
        <f t="shared" si="90"/>
        <v>3558231.55</v>
      </c>
      <c r="F599" s="29">
        <v>0</v>
      </c>
      <c r="G599" s="29">
        <v>243009.46546758001</v>
      </c>
      <c r="H599" s="29">
        <v>93716.409727079998</v>
      </c>
      <c r="I599" s="29">
        <v>362845.05141107994</v>
      </c>
      <c r="J599" s="29">
        <v>0</v>
      </c>
      <c r="K599" s="29"/>
      <c r="L599" s="29">
        <v>169045.69815672003</v>
      </c>
      <c r="M599" s="29">
        <v>0</v>
      </c>
      <c r="N599" s="29">
        <v>828551.01147839997</v>
      </c>
      <c r="O599" s="29">
        <v>0</v>
      </c>
      <c r="P599" s="29">
        <v>1413961.7069260199</v>
      </c>
      <c r="Q599" s="29">
        <v>0</v>
      </c>
      <c r="R599" s="29">
        <v>343485.79370000004</v>
      </c>
      <c r="S599" s="1">
        <v>35582.315499999997</v>
      </c>
      <c r="T599" s="147">
        <v>68034.097633119993</v>
      </c>
      <c r="U599" s="28"/>
      <c r="V599" s="2" t="s">
        <v>438</v>
      </c>
      <c r="W599" s="9">
        <v>3414169.1</v>
      </c>
      <c r="X599" s="9">
        <v>0</v>
      </c>
      <c r="Y599" s="9">
        <v>247467.13</v>
      </c>
      <c r="Z599" s="9">
        <v>95436.75</v>
      </c>
      <c r="AA599" s="9">
        <v>382390.65</v>
      </c>
      <c r="AB599" s="9">
        <v>0</v>
      </c>
      <c r="AC599" s="9">
        <v>0</v>
      </c>
      <c r="AD599" s="9">
        <v>156336.53</v>
      </c>
      <c r="AE599" s="9">
        <v>0</v>
      </c>
      <c r="AF599" s="9">
        <v>834375.03</v>
      </c>
      <c r="AG599" s="9">
        <v>0</v>
      </c>
      <c r="AH599" s="9">
        <v>1439897.68</v>
      </c>
      <c r="AI599" s="9">
        <v>0</v>
      </c>
      <c r="AJ599" s="9">
        <v>163859.15000000002</v>
      </c>
      <c r="AK599" s="9">
        <v>30000</v>
      </c>
      <c r="AL599" s="9">
        <v>64406.180000000008</v>
      </c>
      <c r="AN599" s="28">
        <f t="shared" si="92"/>
        <v>144062.44999999972</v>
      </c>
      <c r="AO599" s="12">
        <f t="shared" si="91"/>
        <v>179626.64370000002</v>
      </c>
      <c r="AP599" s="12">
        <f t="shared" si="91"/>
        <v>5582.315499999997</v>
      </c>
      <c r="AQ599" s="12">
        <f t="shared" si="91"/>
        <v>3627.9176331199851</v>
      </c>
      <c r="AR599" s="12">
        <f t="shared" si="93"/>
        <v>-44774.426833120277</v>
      </c>
      <c r="BB599" s="28" t="e">
        <f>+#REF!-'Прил 2 оконч'!E599</f>
        <v>#REF!</v>
      </c>
    </row>
    <row r="600" spans="1:54" ht="15" customHeight="1" x14ac:dyDescent="0.25">
      <c r="A600" s="5">
        <f t="shared" si="89"/>
        <v>574</v>
      </c>
      <c r="B600" s="23">
        <f t="shared" si="88"/>
        <v>58</v>
      </c>
      <c r="C600" s="14" t="s">
        <v>104</v>
      </c>
      <c r="D600" s="3" t="s">
        <v>439</v>
      </c>
      <c r="E600" s="27">
        <f t="shared" si="90"/>
        <v>3558231.55</v>
      </c>
      <c r="F600" s="29">
        <v>0</v>
      </c>
      <c r="G600" s="29">
        <v>243009.46546758001</v>
      </c>
      <c r="H600" s="29">
        <v>93716.409727079998</v>
      </c>
      <c r="I600" s="29">
        <v>362845.05141107994</v>
      </c>
      <c r="J600" s="29">
        <v>0</v>
      </c>
      <c r="K600" s="29"/>
      <c r="L600" s="29">
        <v>169045.69815672003</v>
      </c>
      <c r="M600" s="29">
        <v>0</v>
      </c>
      <c r="N600" s="29">
        <v>828551.01147839997</v>
      </c>
      <c r="O600" s="29">
        <v>0</v>
      </c>
      <c r="P600" s="29">
        <v>1413961.7069260199</v>
      </c>
      <c r="Q600" s="29">
        <v>0</v>
      </c>
      <c r="R600" s="29">
        <v>343485.79370000004</v>
      </c>
      <c r="S600" s="1">
        <v>35582.315499999997</v>
      </c>
      <c r="T600" s="147">
        <v>68034.097633119993</v>
      </c>
      <c r="U600" s="28"/>
      <c r="V600" s="2" t="s">
        <v>439</v>
      </c>
      <c r="W600" s="9">
        <v>3414169.1</v>
      </c>
      <c r="X600" s="9">
        <v>0</v>
      </c>
      <c r="Y600" s="9">
        <v>247467.13</v>
      </c>
      <c r="Z600" s="9">
        <v>95436.75</v>
      </c>
      <c r="AA600" s="9">
        <v>382390.65</v>
      </c>
      <c r="AB600" s="9">
        <v>0</v>
      </c>
      <c r="AC600" s="9">
        <v>0</v>
      </c>
      <c r="AD600" s="9">
        <v>156336.53</v>
      </c>
      <c r="AE600" s="9">
        <v>0</v>
      </c>
      <c r="AF600" s="9">
        <v>834375.03</v>
      </c>
      <c r="AG600" s="9">
        <v>0</v>
      </c>
      <c r="AH600" s="9">
        <v>1439897.68</v>
      </c>
      <c r="AI600" s="9">
        <v>0</v>
      </c>
      <c r="AJ600" s="9">
        <v>163859.15000000002</v>
      </c>
      <c r="AK600" s="9">
        <v>30000</v>
      </c>
      <c r="AL600" s="9">
        <v>64406.180000000008</v>
      </c>
      <c r="AN600" s="28">
        <f t="shared" si="92"/>
        <v>144062.44999999972</v>
      </c>
      <c r="AO600" s="12">
        <f t="shared" si="91"/>
        <v>179626.64370000002</v>
      </c>
      <c r="AP600" s="12">
        <f t="shared" si="91"/>
        <v>5582.315499999997</v>
      </c>
      <c r="AQ600" s="12">
        <f t="shared" si="91"/>
        <v>3627.9176331199851</v>
      </c>
      <c r="AR600" s="12">
        <f t="shared" si="93"/>
        <v>-44774.426833120277</v>
      </c>
      <c r="BB600" s="28" t="e">
        <f>+#REF!-'Прил 2 оконч'!E600</f>
        <v>#REF!</v>
      </c>
    </row>
    <row r="601" spans="1:54" ht="15" customHeight="1" x14ac:dyDescent="0.25">
      <c r="A601" s="5">
        <f t="shared" si="89"/>
        <v>575</v>
      </c>
      <c r="B601" s="23">
        <f t="shared" si="88"/>
        <v>59</v>
      </c>
      <c r="C601" s="14" t="s">
        <v>104</v>
      </c>
      <c r="D601" s="3" t="s">
        <v>440</v>
      </c>
      <c r="E601" s="27">
        <f t="shared" si="90"/>
        <v>3551428.04</v>
      </c>
      <c r="F601" s="29">
        <v>0</v>
      </c>
      <c r="G601" s="29">
        <v>242544.82021812003</v>
      </c>
      <c r="H601" s="29">
        <v>93537.219651120002</v>
      </c>
      <c r="I601" s="29">
        <v>362151.28174847993</v>
      </c>
      <c r="J601" s="29">
        <v>0</v>
      </c>
      <c r="K601" s="29"/>
      <c r="L601" s="29">
        <v>168722.46735960001</v>
      </c>
      <c r="M601" s="29">
        <v>0</v>
      </c>
      <c r="N601" s="29">
        <v>826966.78040340007</v>
      </c>
      <c r="O601" s="29">
        <v>0</v>
      </c>
      <c r="P601" s="29">
        <v>1411258.1437764601</v>
      </c>
      <c r="Q601" s="29">
        <v>0</v>
      </c>
      <c r="R601" s="29">
        <v>342829.03330000001</v>
      </c>
      <c r="S601" s="1">
        <v>35514.280400000003</v>
      </c>
      <c r="T601" s="147">
        <v>67904.013142819997</v>
      </c>
      <c r="U601" s="28"/>
      <c r="V601" s="2" t="s">
        <v>440</v>
      </c>
      <c r="W601" s="9">
        <v>3407641.05</v>
      </c>
      <c r="X601" s="9">
        <v>0</v>
      </c>
      <c r="Y601" s="9">
        <v>246989.54</v>
      </c>
      <c r="Z601" s="9">
        <v>95252.57</v>
      </c>
      <c r="AA601" s="9">
        <v>381652.69</v>
      </c>
      <c r="AB601" s="9">
        <v>0</v>
      </c>
      <c r="AC601" s="9">
        <v>0</v>
      </c>
      <c r="AD601" s="9">
        <v>156034.82</v>
      </c>
      <c r="AE601" s="9">
        <v>0</v>
      </c>
      <c r="AF601" s="9">
        <v>832764.8</v>
      </c>
      <c r="AG601" s="9">
        <v>0</v>
      </c>
      <c r="AH601" s="9">
        <v>1437118.87</v>
      </c>
      <c r="AI601" s="9">
        <v>0</v>
      </c>
      <c r="AJ601" s="9">
        <v>163545.84</v>
      </c>
      <c r="AK601" s="9">
        <v>30000</v>
      </c>
      <c r="AL601" s="9">
        <v>64281.920000000006</v>
      </c>
      <c r="AN601" s="28">
        <f t="shared" si="92"/>
        <v>143786.99000000022</v>
      </c>
      <c r="AO601" s="12">
        <f t="shared" si="91"/>
        <v>179283.19330000001</v>
      </c>
      <c r="AP601" s="12">
        <f t="shared" si="91"/>
        <v>5514.2804000000033</v>
      </c>
      <c r="AQ601" s="12">
        <f t="shared" si="91"/>
        <v>3622.093142819991</v>
      </c>
      <c r="AR601" s="12">
        <f t="shared" si="93"/>
        <v>-44632.576842819784</v>
      </c>
      <c r="BB601" s="28" t="e">
        <f>+#REF!-'Прил 2 оконч'!E601</f>
        <v>#REF!</v>
      </c>
    </row>
    <row r="602" spans="1:54" ht="15" customHeight="1" x14ac:dyDescent="0.25">
      <c r="A602" s="5">
        <f t="shared" si="89"/>
        <v>576</v>
      </c>
      <c r="B602" s="23">
        <f t="shared" si="88"/>
        <v>60</v>
      </c>
      <c r="C602" s="14" t="s">
        <v>104</v>
      </c>
      <c r="D602" s="3" t="s">
        <v>441</v>
      </c>
      <c r="E602" s="27">
        <f t="shared" si="90"/>
        <v>1625532.5499999998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/>
      <c r="L602" s="29">
        <v>0</v>
      </c>
      <c r="M602" s="29">
        <v>0</v>
      </c>
      <c r="N602" s="29">
        <v>0</v>
      </c>
      <c r="O602" s="29">
        <v>0</v>
      </c>
      <c r="P602" s="29">
        <v>1415764.0765526998</v>
      </c>
      <c r="Q602" s="29">
        <v>0</v>
      </c>
      <c r="R602" s="29">
        <v>162553.255</v>
      </c>
      <c r="S602" s="1">
        <v>16255.325500000001</v>
      </c>
      <c r="T602" s="147">
        <v>30959.892947299999</v>
      </c>
      <c r="U602" s="28"/>
      <c r="V602" s="2" t="s">
        <v>441</v>
      </c>
      <c r="W602" s="9">
        <v>1559718.22</v>
      </c>
      <c r="X602" s="9">
        <v>0</v>
      </c>
      <c r="Y602" s="9">
        <v>0</v>
      </c>
      <c r="Z602" s="9">
        <v>0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9">
        <v>0</v>
      </c>
      <c r="AH602" s="9">
        <v>1425764.11</v>
      </c>
      <c r="AI602" s="9">
        <v>0</v>
      </c>
      <c r="AJ602" s="9">
        <v>74856.89</v>
      </c>
      <c r="AK602" s="9">
        <v>30000</v>
      </c>
      <c r="AL602" s="9">
        <v>29097.22</v>
      </c>
      <c r="AN602" s="28">
        <f t="shared" si="92"/>
        <v>65814.329999999842</v>
      </c>
      <c r="AO602" s="12">
        <f t="shared" si="91"/>
        <v>87696.365000000005</v>
      </c>
      <c r="AP602" s="12">
        <f t="shared" si="91"/>
        <v>-13744.674499999999</v>
      </c>
      <c r="AQ602" s="12">
        <f t="shared" si="91"/>
        <v>1862.6729472999978</v>
      </c>
      <c r="AR602" s="12">
        <f t="shared" si="93"/>
        <v>-10000.033447300162</v>
      </c>
      <c r="BB602" s="28" t="e">
        <f>+#REF!-'Прил 2 оконч'!E602</f>
        <v>#REF!</v>
      </c>
    </row>
    <row r="603" spans="1:54" ht="15" customHeight="1" x14ac:dyDescent="0.25">
      <c r="A603" s="5">
        <f t="shared" ref="A603:A666" si="94">+A602+1</f>
        <v>577</v>
      </c>
      <c r="B603" s="23">
        <f t="shared" ref="B603:B666" si="95">B602+1</f>
        <v>61</v>
      </c>
      <c r="C603" s="14" t="s">
        <v>104</v>
      </c>
      <c r="D603" s="3" t="s">
        <v>442</v>
      </c>
      <c r="E603" s="27">
        <f t="shared" si="90"/>
        <v>3575240.3100000005</v>
      </c>
      <c r="F603" s="29">
        <v>0</v>
      </c>
      <c r="G603" s="29">
        <v>244171.08294600001</v>
      </c>
      <c r="H603" s="29">
        <v>94164.384916979994</v>
      </c>
      <c r="I603" s="29">
        <v>364579.49660747999</v>
      </c>
      <c r="J603" s="29">
        <v>0</v>
      </c>
      <c r="K603" s="29"/>
      <c r="L603" s="29">
        <v>169853.75596895997</v>
      </c>
      <c r="M603" s="29">
        <v>0</v>
      </c>
      <c r="N603" s="29">
        <v>832511.57595480001</v>
      </c>
      <c r="O603" s="29">
        <v>0</v>
      </c>
      <c r="P603" s="29">
        <v>1420720.6060903799</v>
      </c>
      <c r="Q603" s="29">
        <v>0</v>
      </c>
      <c r="R603" s="29">
        <v>345127.69589999999</v>
      </c>
      <c r="S603" s="1">
        <v>35752.403100000003</v>
      </c>
      <c r="T603" s="147">
        <v>68359.308515399985</v>
      </c>
      <c r="U603" s="28"/>
      <c r="V603" s="2" t="s">
        <v>442</v>
      </c>
      <c r="W603" s="9">
        <v>3430489.21</v>
      </c>
      <c r="X603" s="9">
        <v>0</v>
      </c>
      <c r="Y603" s="9">
        <v>248661.05</v>
      </c>
      <c r="Z603" s="9">
        <v>95897.21</v>
      </c>
      <c r="AA603" s="9">
        <v>384235.57</v>
      </c>
      <c r="AB603" s="9">
        <v>0</v>
      </c>
      <c r="AC603" s="9">
        <v>0</v>
      </c>
      <c r="AD603" s="9">
        <v>157090.79</v>
      </c>
      <c r="AE603" s="9">
        <v>0</v>
      </c>
      <c r="AF603" s="9">
        <v>838400.58</v>
      </c>
      <c r="AG603" s="9">
        <v>0</v>
      </c>
      <c r="AH603" s="9">
        <v>1446844.67</v>
      </c>
      <c r="AI603" s="9">
        <v>0</v>
      </c>
      <c r="AJ603" s="9">
        <v>164642.40000000002</v>
      </c>
      <c r="AK603" s="9">
        <v>30000</v>
      </c>
      <c r="AL603" s="9">
        <v>64716.94</v>
      </c>
      <c r="AN603" s="28">
        <f t="shared" si="92"/>
        <v>144751.10000000056</v>
      </c>
      <c r="AO603" s="12">
        <f t="shared" si="91"/>
        <v>180485.29589999997</v>
      </c>
      <c r="AP603" s="12">
        <f t="shared" si="91"/>
        <v>5752.4031000000032</v>
      </c>
      <c r="AQ603" s="12">
        <f t="shared" si="91"/>
        <v>3642.3685153999832</v>
      </c>
      <c r="AR603" s="12">
        <f t="shared" si="93"/>
        <v>-45128.967515399396</v>
      </c>
      <c r="BB603" s="28" t="e">
        <f>+#REF!-'Прил 2 оконч'!E603</f>
        <v>#REF!</v>
      </c>
    </row>
    <row r="604" spans="1:54" ht="15" customHeight="1" x14ac:dyDescent="0.25">
      <c r="A604" s="5">
        <f t="shared" si="94"/>
        <v>578</v>
      </c>
      <c r="B604" s="23">
        <f t="shared" si="95"/>
        <v>62</v>
      </c>
      <c r="C604" s="14" t="s">
        <v>104</v>
      </c>
      <c r="D604" s="3" t="s">
        <v>443</v>
      </c>
      <c r="E604" s="27">
        <f t="shared" si="90"/>
        <v>3560499.38</v>
      </c>
      <c r="F604" s="29">
        <v>0</v>
      </c>
      <c r="G604" s="29">
        <v>243164.34721739998</v>
      </c>
      <c r="H604" s="29">
        <v>93776.139752400006</v>
      </c>
      <c r="I604" s="29">
        <v>363076.31357592001</v>
      </c>
      <c r="J604" s="29">
        <v>0</v>
      </c>
      <c r="K604" s="29"/>
      <c r="L604" s="29">
        <v>169153.43536223998</v>
      </c>
      <c r="M604" s="29">
        <v>0</v>
      </c>
      <c r="N604" s="29">
        <v>829079.08556759998</v>
      </c>
      <c r="O604" s="29">
        <v>0</v>
      </c>
      <c r="P604" s="29">
        <v>1414862.8917393603</v>
      </c>
      <c r="Q604" s="29">
        <v>0</v>
      </c>
      <c r="R604" s="29">
        <v>343704.71400000004</v>
      </c>
      <c r="S604" s="1">
        <v>35604.993799999997</v>
      </c>
      <c r="T604" s="147">
        <v>68077.458985079997</v>
      </c>
      <c r="U604" s="28"/>
      <c r="V604" s="2" t="s">
        <v>443</v>
      </c>
      <c r="W604" s="9">
        <v>3416345.11</v>
      </c>
      <c r="X604" s="9">
        <v>0</v>
      </c>
      <c r="Y604" s="9">
        <v>247626.31</v>
      </c>
      <c r="Z604" s="9">
        <v>95498.15</v>
      </c>
      <c r="AA604" s="9">
        <v>382636.64</v>
      </c>
      <c r="AB604" s="9">
        <v>0</v>
      </c>
      <c r="AC604" s="9">
        <v>0</v>
      </c>
      <c r="AD604" s="9">
        <v>156437.09</v>
      </c>
      <c r="AE604" s="9">
        <v>0</v>
      </c>
      <c r="AF604" s="9">
        <v>834911.76</v>
      </c>
      <c r="AG604" s="9">
        <v>0</v>
      </c>
      <c r="AH604" s="9">
        <v>1440823.93</v>
      </c>
      <c r="AI604" s="9">
        <v>0</v>
      </c>
      <c r="AJ604" s="9">
        <v>163963.57</v>
      </c>
      <c r="AK604" s="9">
        <v>30000</v>
      </c>
      <c r="AL604" s="9">
        <v>64447.66</v>
      </c>
      <c r="AN604" s="28">
        <f t="shared" si="92"/>
        <v>144154.27000000002</v>
      </c>
      <c r="AO604" s="12">
        <f t="shared" si="91"/>
        <v>179741.14400000003</v>
      </c>
      <c r="AP604" s="12">
        <f t="shared" si="91"/>
        <v>5604.9937999999966</v>
      </c>
      <c r="AQ604" s="12">
        <f t="shared" si="91"/>
        <v>3629.7989850799931</v>
      </c>
      <c r="AR604" s="12">
        <f t="shared" si="93"/>
        <v>-44821.66678508</v>
      </c>
      <c r="BB604" s="28" t="e">
        <f>+#REF!-'Прил 2 оконч'!E604</f>
        <v>#REF!</v>
      </c>
    </row>
    <row r="605" spans="1:54" ht="15" customHeight="1" x14ac:dyDescent="0.25">
      <c r="A605" s="5">
        <f t="shared" si="94"/>
        <v>579</v>
      </c>
      <c r="B605" s="23">
        <f t="shared" si="95"/>
        <v>63</v>
      </c>
      <c r="C605" s="14" t="s">
        <v>104</v>
      </c>
      <c r="D605" s="3" t="s">
        <v>444</v>
      </c>
      <c r="E605" s="27">
        <f t="shared" si="90"/>
        <v>940744.16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/>
      <c r="L605" s="29">
        <v>0</v>
      </c>
      <c r="M605" s="29">
        <v>0</v>
      </c>
      <c r="N605" s="29">
        <v>828551.01147839997</v>
      </c>
      <c r="O605" s="29">
        <v>0</v>
      </c>
      <c r="P605" s="29">
        <v>0</v>
      </c>
      <c r="Q605" s="29">
        <v>0</v>
      </c>
      <c r="R605" s="29">
        <v>84666.974400000006</v>
      </c>
      <c r="S605" s="1">
        <v>9407.4416000000001</v>
      </c>
      <c r="T605" s="147">
        <v>18118.732521599999</v>
      </c>
      <c r="U605" s="28"/>
      <c r="V605" s="2" t="s">
        <v>444</v>
      </c>
      <c r="W605" s="9">
        <v>902656.61999999988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812747.95</v>
      </c>
      <c r="AG605" s="9">
        <v>0</v>
      </c>
      <c r="AH605" s="9">
        <v>0</v>
      </c>
      <c r="AI605" s="9">
        <v>0</v>
      </c>
      <c r="AJ605" s="9">
        <v>43321.97</v>
      </c>
      <c r="AK605" s="9">
        <v>30000</v>
      </c>
      <c r="AL605" s="9">
        <v>16586.7</v>
      </c>
      <c r="AN605" s="28">
        <f t="shared" si="92"/>
        <v>38087.540000000154</v>
      </c>
      <c r="AO605" s="12">
        <f t="shared" si="91"/>
        <v>41345.004400000005</v>
      </c>
      <c r="AP605" s="12">
        <f t="shared" si="91"/>
        <v>-20592.558400000002</v>
      </c>
      <c r="AQ605" s="12">
        <f t="shared" si="91"/>
        <v>1532.0325215999983</v>
      </c>
      <c r="AR605" s="12">
        <f t="shared" si="93"/>
        <v>15803.061478400152</v>
      </c>
      <c r="BB605" s="28" t="e">
        <f>+#REF!-'Прил 2 оконч'!E605</f>
        <v>#REF!</v>
      </c>
    </row>
    <row r="606" spans="1:54" ht="15" customHeight="1" x14ac:dyDescent="0.25">
      <c r="A606" s="5">
        <f t="shared" si="94"/>
        <v>580</v>
      </c>
      <c r="B606" s="23">
        <f t="shared" si="95"/>
        <v>64</v>
      </c>
      <c r="C606" s="14" t="s">
        <v>104</v>
      </c>
      <c r="D606" s="3" t="s">
        <v>445</v>
      </c>
      <c r="E606" s="27">
        <f t="shared" si="90"/>
        <v>1937851.2300000002</v>
      </c>
      <c r="F606" s="29">
        <v>0</v>
      </c>
      <c r="G606" s="29">
        <v>243396.67419689998</v>
      </c>
      <c r="H606" s="29">
        <v>93865.734790379996</v>
      </c>
      <c r="I606" s="29">
        <v>363423.20261520002</v>
      </c>
      <c r="J606" s="29">
        <v>0</v>
      </c>
      <c r="K606" s="29"/>
      <c r="L606" s="29">
        <v>169315.05076079999</v>
      </c>
      <c r="M606" s="29">
        <v>0</v>
      </c>
      <c r="N606" s="29">
        <v>829871.19670139998</v>
      </c>
      <c r="O606" s="29">
        <v>0</v>
      </c>
      <c r="P606" s="29">
        <v>0</v>
      </c>
      <c r="Q606" s="29">
        <v>0</v>
      </c>
      <c r="R606" s="29">
        <v>181428.10390000002</v>
      </c>
      <c r="S606" s="1">
        <v>19378.512299999999</v>
      </c>
      <c r="T606" s="147">
        <v>37172.754735319999</v>
      </c>
      <c r="U606" s="28"/>
      <c r="V606" s="2" t="s">
        <v>445</v>
      </c>
      <c r="W606" s="9">
        <v>1859394.5100000002</v>
      </c>
      <c r="X606" s="9">
        <v>0</v>
      </c>
      <c r="Y606" s="9">
        <v>245930.65</v>
      </c>
      <c r="Z606" s="9">
        <v>94844.21</v>
      </c>
      <c r="AA606" s="9">
        <v>380016.5</v>
      </c>
      <c r="AB606" s="9">
        <v>0</v>
      </c>
      <c r="AC606" s="9">
        <v>0</v>
      </c>
      <c r="AD606" s="9">
        <v>155365.88</v>
      </c>
      <c r="AE606" s="9">
        <v>0</v>
      </c>
      <c r="AF606" s="9">
        <v>829194.63</v>
      </c>
      <c r="AG606" s="9">
        <v>0</v>
      </c>
      <c r="AH606" s="9">
        <v>0</v>
      </c>
      <c r="AI606" s="9">
        <v>0</v>
      </c>
      <c r="AJ606" s="9">
        <v>89239.52</v>
      </c>
      <c r="AK606" s="9">
        <v>30000</v>
      </c>
      <c r="AL606" s="9">
        <v>34803.119999999995</v>
      </c>
      <c r="AN606" s="28">
        <f t="shared" si="92"/>
        <v>78456.719999999972</v>
      </c>
      <c r="AO606" s="12">
        <f t="shared" si="91"/>
        <v>92188.583900000012</v>
      </c>
      <c r="AP606" s="12">
        <f t="shared" si="91"/>
        <v>-10621.487700000001</v>
      </c>
      <c r="AQ606" s="12">
        <f t="shared" si="91"/>
        <v>2369.6347353200035</v>
      </c>
      <c r="AR606" s="12">
        <f t="shared" si="93"/>
        <v>-5480.0109353200423</v>
      </c>
      <c r="BB606" s="28" t="e">
        <f>+#REF!-'Прил 2 оконч'!E606</f>
        <v>#REF!</v>
      </c>
    </row>
    <row r="607" spans="1:54" ht="15" customHeight="1" x14ac:dyDescent="0.25">
      <c r="A607" s="5">
        <f t="shared" si="94"/>
        <v>581</v>
      </c>
      <c r="B607" s="23">
        <f t="shared" si="95"/>
        <v>65</v>
      </c>
      <c r="C607" s="14" t="s">
        <v>104</v>
      </c>
      <c r="D607" s="3" t="s">
        <v>106</v>
      </c>
      <c r="E607" s="27">
        <f t="shared" si="90"/>
        <v>2529788.92</v>
      </c>
      <c r="F607" s="29">
        <v>0</v>
      </c>
      <c r="G607" s="29">
        <v>0</v>
      </c>
      <c r="H607" s="29">
        <v>2203329.77902968</v>
      </c>
      <c r="I607" s="29">
        <v>0</v>
      </c>
      <c r="J607" s="29">
        <v>0</v>
      </c>
      <c r="K607" s="29"/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252978.89199999999</v>
      </c>
      <c r="S607" s="1">
        <v>25297.889200000001</v>
      </c>
      <c r="T607" s="147">
        <v>48182.359770319999</v>
      </c>
      <c r="U607" s="28"/>
      <c r="V607" s="2" t="s">
        <v>106</v>
      </c>
      <c r="W607" s="9">
        <v>4036687.39</v>
      </c>
      <c r="X607" s="9">
        <v>0</v>
      </c>
      <c r="Y607" s="9">
        <v>0</v>
      </c>
      <c r="Z607" s="9">
        <v>748979.92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2981122.7</v>
      </c>
      <c r="AG607" s="9">
        <v>0</v>
      </c>
      <c r="AH607" s="9">
        <v>0</v>
      </c>
      <c r="AI607" s="9">
        <v>0</v>
      </c>
      <c r="AJ607" s="9">
        <v>200460.22999999998</v>
      </c>
      <c r="AK607" s="9">
        <v>10000</v>
      </c>
      <c r="AL607" s="9">
        <v>76124.539999999994</v>
      </c>
      <c r="AN607" s="28">
        <f t="shared" si="92"/>
        <v>-1506898.4700000002</v>
      </c>
      <c r="AO607" s="12">
        <f t="shared" si="91"/>
        <v>52518.662000000011</v>
      </c>
      <c r="AP607" s="12">
        <f t="shared" si="91"/>
        <v>15297.889200000001</v>
      </c>
      <c r="AQ607" s="12">
        <f t="shared" si="91"/>
        <v>-27942.180229679994</v>
      </c>
      <c r="AR607" s="12">
        <f t="shared" si="93"/>
        <v>-1546772.8409703204</v>
      </c>
      <c r="BB607" s="28" t="e">
        <f>+#REF!-'Прил 2 оконч'!E607</f>
        <v>#REF!</v>
      </c>
    </row>
    <row r="608" spans="1:54" ht="15" customHeight="1" x14ac:dyDescent="0.25">
      <c r="A608" s="5">
        <f t="shared" si="94"/>
        <v>582</v>
      </c>
      <c r="B608" s="23">
        <f t="shared" si="95"/>
        <v>66</v>
      </c>
      <c r="C608" s="14" t="s">
        <v>104</v>
      </c>
      <c r="D608" s="3" t="s">
        <v>446</v>
      </c>
      <c r="E608" s="27">
        <f t="shared" si="90"/>
        <v>3195914.9599999995</v>
      </c>
      <c r="F608" s="29">
        <v>0</v>
      </c>
      <c r="G608" s="29">
        <v>0</v>
      </c>
      <c r="H608" s="29">
        <v>2783494.9180718395</v>
      </c>
      <c r="I608" s="29">
        <v>0</v>
      </c>
      <c r="J608" s="29">
        <v>0</v>
      </c>
      <c r="K608" s="29"/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319591.49600000004</v>
      </c>
      <c r="S608" s="1">
        <v>31959.149600000001</v>
      </c>
      <c r="T608" s="147">
        <v>60869.396328159986</v>
      </c>
      <c r="U608" s="28"/>
      <c r="V608" s="2" t="s">
        <v>446</v>
      </c>
      <c r="W608" s="9">
        <v>1473644.71</v>
      </c>
      <c r="X608" s="9">
        <v>0</v>
      </c>
      <c r="Y608" s="9">
        <v>0</v>
      </c>
      <c r="Z608" s="9">
        <v>930699.32</v>
      </c>
      <c r="AA608" s="9">
        <v>0</v>
      </c>
      <c r="AB608" s="9">
        <v>0</v>
      </c>
      <c r="AC608" s="9">
        <v>0</v>
      </c>
      <c r="AD608" s="9">
        <v>261339.61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227278.46</v>
      </c>
      <c r="AK608" s="9">
        <v>5000</v>
      </c>
      <c r="AL608" s="9">
        <v>24327.32</v>
      </c>
      <c r="AN608" s="28">
        <f t="shared" si="92"/>
        <v>1722270.2499999995</v>
      </c>
      <c r="AO608" s="12">
        <f t="shared" si="91"/>
        <v>92313.036000000051</v>
      </c>
      <c r="AP608" s="12">
        <f t="shared" si="91"/>
        <v>26959.149600000001</v>
      </c>
      <c r="AQ608" s="12">
        <f t="shared" si="91"/>
        <v>36542.076328159987</v>
      </c>
      <c r="AR608" s="12">
        <f t="shared" si="93"/>
        <v>1566455.9880718396</v>
      </c>
      <c r="BB608" s="28" t="e">
        <f>+#REF!-'Прил 2 оконч'!E608</f>
        <v>#REF!</v>
      </c>
    </row>
    <row r="609" spans="1:54" ht="15" customHeight="1" x14ac:dyDescent="0.25">
      <c r="A609" s="5">
        <f t="shared" si="94"/>
        <v>583</v>
      </c>
      <c r="B609" s="23">
        <f t="shared" si="95"/>
        <v>67</v>
      </c>
      <c r="C609" s="14" t="s">
        <v>104</v>
      </c>
      <c r="D609" s="3" t="s">
        <v>109</v>
      </c>
      <c r="E609" s="27">
        <f t="shared" ref="E609:E671" si="96">SUBTOTAL(9,F609:T609)</f>
        <v>8597371.7899999991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/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7487915.3499876596</v>
      </c>
      <c r="R609" s="29">
        <v>859737.179</v>
      </c>
      <c r="S609" s="1">
        <v>85973.717899999989</v>
      </c>
      <c r="T609" s="147">
        <v>163745.54311234</v>
      </c>
      <c r="U609" s="28"/>
      <c r="V609" s="2" t="s">
        <v>109</v>
      </c>
      <c r="W609" s="9">
        <v>7317806.2100000009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4071139.4</v>
      </c>
      <c r="AI609" s="9">
        <v>2554100.39</v>
      </c>
      <c r="AJ609" s="9">
        <v>527357.43999999994</v>
      </c>
      <c r="AK609" s="9">
        <v>10000</v>
      </c>
      <c r="AL609" s="9">
        <v>135208.97999999998</v>
      </c>
      <c r="AN609" s="28">
        <f t="shared" si="92"/>
        <v>1279565.5799999982</v>
      </c>
      <c r="AO609" s="12">
        <f t="shared" si="91"/>
        <v>332379.73900000006</v>
      </c>
      <c r="AP609" s="12">
        <f t="shared" si="91"/>
        <v>75973.717899999989</v>
      </c>
      <c r="AQ609" s="12">
        <f t="shared" si="91"/>
        <v>28536.563112340024</v>
      </c>
      <c r="AR609" s="12">
        <f t="shared" si="93"/>
        <v>842675.55998765805</v>
      </c>
      <c r="BB609" s="28" t="e">
        <f>+#REF!-'Прил 2 оконч'!E609</f>
        <v>#REF!</v>
      </c>
    </row>
    <row r="610" spans="1:54" ht="15" customHeight="1" x14ac:dyDescent="0.25">
      <c r="A610" s="5">
        <f t="shared" si="94"/>
        <v>584</v>
      </c>
      <c r="B610" s="23">
        <f t="shared" si="95"/>
        <v>68</v>
      </c>
      <c r="C610" s="14" t="s">
        <v>104</v>
      </c>
      <c r="D610" s="3" t="s">
        <v>447</v>
      </c>
      <c r="E610" s="27">
        <f t="shared" si="96"/>
        <v>5671305.6500000004</v>
      </c>
      <c r="F610" s="29">
        <v>0</v>
      </c>
      <c r="G610" s="29">
        <v>0</v>
      </c>
      <c r="H610" s="29">
        <v>4939446.3410900999</v>
      </c>
      <c r="I610" s="29">
        <v>0</v>
      </c>
      <c r="J610" s="29">
        <v>0</v>
      </c>
      <c r="K610" s="29"/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567130.56500000006</v>
      </c>
      <c r="S610" s="1">
        <v>56713.056500000006</v>
      </c>
      <c r="T610" s="147">
        <v>108015.6874099</v>
      </c>
      <c r="U610" s="28"/>
      <c r="V610" s="2" t="s">
        <v>447</v>
      </c>
      <c r="W610" s="9">
        <v>1988116.7799999998</v>
      </c>
      <c r="X610" s="9">
        <v>0</v>
      </c>
      <c r="Y610" s="9">
        <v>0</v>
      </c>
      <c r="Z610" s="9">
        <v>1299203.43</v>
      </c>
      <c r="AA610" s="9">
        <v>0</v>
      </c>
      <c r="AB610" s="9">
        <v>0</v>
      </c>
      <c r="AC610" s="9">
        <v>0</v>
      </c>
      <c r="AD610" s="9">
        <v>368275.6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256607.57</v>
      </c>
      <c r="AK610" s="9">
        <v>3333.33</v>
      </c>
      <c r="AL610" s="9">
        <v>34030.18</v>
      </c>
      <c r="AN610" s="28">
        <f t="shared" si="92"/>
        <v>3683188.8700000006</v>
      </c>
      <c r="AO610" s="12">
        <f t="shared" si="91"/>
        <v>310522.99500000005</v>
      </c>
      <c r="AP610" s="12">
        <f t="shared" si="91"/>
        <v>53379.726500000004</v>
      </c>
      <c r="AQ610" s="12">
        <f t="shared" si="91"/>
        <v>73985.50740989999</v>
      </c>
      <c r="AR610" s="12">
        <f t="shared" si="93"/>
        <v>3245300.6410901006</v>
      </c>
      <c r="BB610" s="28" t="e">
        <f>+#REF!-'Прил 2 оконч'!E610</f>
        <v>#REF!</v>
      </c>
    </row>
    <row r="611" spans="1:54" ht="15" customHeight="1" x14ac:dyDescent="0.25">
      <c r="A611" s="5">
        <f t="shared" si="94"/>
        <v>585</v>
      </c>
      <c r="B611" s="23">
        <f t="shared" si="95"/>
        <v>69</v>
      </c>
      <c r="C611" s="14" t="s">
        <v>104</v>
      </c>
      <c r="D611" s="3" t="s">
        <v>448</v>
      </c>
      <c r="E611" s="27">
        <f t="shared" si="96"/>
        <v>2338396.14</v>
      </c>
      <c r="F611" s="29">
        <v>0</v>
      </c>
      <c r="G611" s="29">
        <v>571668.53858562</v>
      </c>
      <c r="H611" s="29">
        <v>220463.52345612002</v>
      </c>
      <c r="I611" s="29">
        <v>853576.22846748005</v>
      </c>
      <c r="J611" s="29">
        <v>0</v>
      </c>
      <c r="K611" s="29"/>
      <c r="L611" s="29">
        <v>397672.18082759995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226947.11490000002</v>
      </c>
      <c r="S611" s="1">
        <v>23383.9614</v>
      </c>
      <c r="T611" s="147">
        <v>44684.592363180003</v>
      </c>
      <c r="U611" s="28"/>
      <c r="V611" s="2" t="s">
        <v>448</v>
      </c>
      <c r="W611" s="9">
        <v>2152773.7399999998</v>
      </c>
      <c r="X611" s="9">
        <v>0</v>
      </c>
      <c r="Y611" s="9">
        <v>579325.87</v>
      </c>
      <c r="Z611" s="9">
        <v>223419.5</v>
      </c>
      <c r="AA611" s="9">
        <v>895184.82</v>
      </c>
      <c r="AB611" s="9">
        <v>0</v>
      </c>
      <c r="AC611" s="9">
        <v>0</v>
      </c>
      <c r="AD611" s="9">
        <v>365987.21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16735.580000000002</v>
      </c>
      <c r="AK611" s="9">
        <v>10000</v>
      </c>
      <c r="AL611" s="9">
        <v>42120.76</v>
      </c>
      <c r="AN611" s="28">
        <f t="shared" si="92"/>
        <v>185622.40000000037</v>
      </c>
      <c r="AO611" s="12">
        <f t="shared" si="91"/>
        <v>210211.53490000003</v>
      </c>
      <c r="AP611" s="12">
        <f t="shared" si="91"/>
        <v>13383.9614</v>
      </c>
      <c r="AQ611" s="12">
        <f t="shared" si="91"/>
        <v>2563.8323631800013</v>
      </c>
      <c r="AR611" s="12">
        <f t="shared" si="93"/>
        <v>-40536.928663179657</v>
      </c>
      <c r="BB611" s="28" t="e">
        <f>+#REF!-'Прил 2 оконч'!E611</f>
        <v>#REF!</v>
      </c>
    </row>
    <row r="612" spans="1:54" ht="15" customHeight="1" x14ac:dyDescent="0.25">
      <c r="A612" s="5">
        <f t="shared" si="94"/>
        <v>586</v>
      </c>
      <c r="B612" s="23">
        <f t="shared" si="95"/>
        <v>70</v>
      </c>
      <c r="C612" s="14" t="s">
        <v>104</v>
      </c>
      <c r="D612" s="3" t="s">
        <v>449</v>
      </c>
      <c r="E612" s="27">
        <f t="shared" si="96"/>
        <v>10532880.890000001</v>
      </c>
      <c r="F612" s="29">
        <v>0</v>
      </c>
      <c r="G612" s="29">
        <v>0</v>
      </c>
      <c r="H612" s="29">
        <v>539214.05775006011</v>
      </c>
      <c r="I612" s="29">
        <v>0</v>
      </c>
      <c r="J612" s="29">
        <v>0</v>
      </c>
      <c r="K612" s="29"/>
      <c r="L612" s="29">
        <v>0</v>
      </c>
      <c r="M612" s="29">
        <v>0</v>
      </c>
      <c r="N612" s="29">
        <v>0</v>
      </c>
      <c r="O612" s="29">
        <v>0</v>
      </c>
      <c r="P612" s="29">
        <v>4448331.6324917404</v>
      </c>
      <c r="Q612" s="29">
        <v>4186109.0524272607</v>
      </c>
      <c r="R612" s="29">
        <v>1053288.0889999999</v>
      </c>
      <c r="S612" s="1">
        <v>105328.8089</v>
      </c>
      <c r="T612" s="147">
        <v>200609.24943093999</v>
      </c>
      <c r="U612" s="28"/>
      <c r="V612" s="2" t="s">
        <v>449</v>
      </c>
      <c r="W612" s="9">
        <v>7755408.7800000003</v>
      </c>
      <c r="X612" s="9">
        <v>941220.46</v>
      </c>
      <c r="Y612" s="9">
        <v>0</v>
      </c>
      <c r="Z612" s="9">
        <v>183955.89</v>
      </c>
      <c r="AA612" s="9">
        <v>0</v>
      </c>
      <c r="AB612" s="9">
        <v>0</v>
      </c>
      <c r="AC612" s="9">
        <v>0</v>
      </c>
      <c r="AD612" s="9">
        <v>178380.38</v>
      </c>
      <c r="AE612" s="9">
        <v>0</v>
      </c>
      <c r="AF612" s="9">
        <v>1892131.24</v>
      </c>
      <c r="AG612" s="9">
        <v>0</v>
      </c>
      <c r="AH612" s="9">
        <v>2276365.75</v>
      </c>
      <c r="AI612" s="9">
        <v>1428117.79</v>
      </c>
      <c r="AJ612" s="9">
        <v>684417.45</v>
      </c>
      <c r="AK612" s="9">
        <v>10333.34</v>
      </c>
      <c r="AL612" s="9">
        <v>140819.82</v>
      </c>
      <c r="AN612" s="28">
        <f t="shared" si="92"/>
        <v>2777472.1100000003</v>
      </c>
      <c r="AO612" s="12">
        <f t="shared" si="91"/>
        <v>368870.63899999997</v>
      </c>
      <c r="AP612" s="12">
        <f t="shared" si="91"/>
        <v>94995.468900000007</v>
      </c>
      <c r="AQ612" s="12">
        <f t="shared" si="91"/>
        <v>59789.429430939985</v>
      </c>
      <c r="AR612" s="12">
        <f t="shared" si="93"/>
        <v>2253816.57266906</v>
      </c>
      <c r="BB612" s="28" t="e">
        <f>+#REF!-'Прил 2 оконч'!E612</f>
        <v>#REF!</v>
      </c>
    </row>
    <row r="613" spans="1:54" ht="15" customHeight="1" x14ac:dyDescent="0.25">
      <c r="A613" s="5">
        <f t="shared" si="94"/>
        <v>587</v>
      </c>
      <c r="B613" s="23">
        <f t="shared" si="95"/>
        <v>71</v>
      </c>
      <c r="C613" s="14" t="s">
        <v>104</v>
      </c>
      <c r="D613" s="3" t="s">
        <v>450</v>
      </c>
      <c r="E613" s="27">
        <f t="shared" si="96"/>
        <v>10447038.340000002</v>
      </c>
      <c r="F613" s="29">
        <v>0</v>
      </c>
      <c r="G613" s="29">
        <v>0</v>
      </c>
      <c r="H613" s="29">
        <v>534819.48515225993</v>
      </c>
      <c r="I613" s="29">
        <v>0</v>
      </c>
      <c r="J613" s="29">
        <v>0</v>
      </c>
      <c r="K613" s="29"/>
      <c r="L613" s="29">
        <v>0</v>
      </c>
      <c r="M613" s="29">
        <v>0</v>
      </c>
      <c r="N613" s="29">
        <v>0</v>
      </c>
      <c r="O613" s="29">
        <v>0</v>
      </c>
      <c r="P613" s="29">
        <v>4412077.9109555399</v>
      </c>
      <c r="Q613" s="29">
        <v>4151992.4342685603</v>
      </c>
      <c r="R613" s="29">
        <v>1044703.834</v>
      </c>
      <c r="S613" s="1">
        <v>104470.38340000001</v>
      </c>
      <c r="T613" s="147">
        <v>198974.29222363996</v>
      </c>
      <c r="U613" s="28"/>
      <c r="V613" s="2" t="s">
        <v>450</v>
      </c>
      <c r="W613" s="9">
        <v>7697744.9800000004</v>
      </c>
      <c r="X613" s="9">
        <v>933516.86</v>
      </c>
      <c r="Y613" s="9">
        <v>0</v>
      </c>
      <c r="Z613" s="9">
        <v>182450.26</v>
      </c>
      <c r="AA613" s="9">
        <v>0</v>
      </c>
      <c r="AB613" s="9">
        <v>0</v>
      </c>
      <c r="AC613" s="9">
        <v>0</v>
      </c>
      <c r="AD613" s="9">
        <v>176920.4</v>
      </c>
      <c r="AE613" s="9">
        <v>0</v>
      </c>
      <c r="AF613" s="9">
        <v>1876644.73</v>
      </c>
      <c r="AG613" s="9">
        <v>0</v>
      </c>
      <c r="AH613" s="9">
        <v>2257734.4</v>
      </c>
      <c r="AI613" s="9">
        <v>1416429.09</v>
      </c>
      <c r="AJ613" s="9">
        <v>684381.96</v>
      </c>
      <c r="AK613" s="9">
        <v>10000</v>
      </c>
      <c r="AL613" s="9">
        <v>139667.28</v>
      </c>
      <c r="AN613" s="28">
        <f t="shared" si="92"/>
        <v>2749293.3600000013</v>
      </c>
      <c r="AO613" s="12">
        <f t="shared" si="91"/>
        <v>360321.87400000007</v>
      </c>
      <c r="AP613" s="12">
        <f t="shared" si="91"/>
        <v>94470.383400000006</v>
      </c>
      <c r="AQ613" s="12">
        <f t="shared" si="91"/>
        <v>59307.012223639962</v>
      </c>
      <c r="AR613" s="12">
        <f t="shared" si="93"/>
        <v>2235194.0903763613</v>
      </c>
      <c r="BB613" s="28" t="e">
        <f>+#REF!-'Прил 2 оконч'!E613</f>
        <v>#REF!</v>
      </c>
    </row>
    <row r="614" spans="1:54" ht="15" customHeight="1" x14ac:dyDescent="0.25">
      <c r="A614" s="5">
        <f t="shared" si="94"/>
        <v>588</v>
      </c>
      <c r="B614" s="23">
        <f t="shared" si="95"/>
        <v>72</v>
      </c>
      <c r="C614" s="14" t="s">
        <v>104</v>
      </c>
      <c r="D614" s="3" t="s">
        <v>451</v>
      </c>
      <c r="E614" s="27">
        <f t="shared" si="96"/>
        <v>6447926.6599999992</v>
      </c>
      <c r="F614" s="29">
        <v>752239.31649047998</v>
      </c>
      <c r="G614" s="29">
        <v>268952.16291720001</v>
      </c>
      <c r="H614" s="29">
        <v>103721.18896818001</v>
      </c>
      <c r="I614" s="29">
        <v>401580.90436043998</v>
      </c>
      <c r="J614" s="29">
        <v>0</v>
      </c>
      <c r="K614" s="29"/>
      <c r="L614" s="29">
        <v>187092.32263007999</v>
      </c>
      <c r="M614" s="29">
        <v>0</v>
      </c>
      <c r="N614" s="29">
        <v>917003.71206359996</v>
      </c>
      <c r="O614" s="29">
        <v>0</v>
      </c>
      <c r="P614" s="29">
        <v>1564910.4549300598</v>
      </c>
      <c r="Q614" s="29">
        <v>1450242.4280362199</v>
      </c>
      <c r="R614" s="29">
        <v>614243.94929999998</v>
      </c>
      <c r="S614" s="1">
        <v>64479.266599999995</v>
      </c>
      <c r="T614" s="147">
        <v>123460.95370374002</v>
      </c>
      <c r="U614" s="28"/>
      <c r="V614" s="2" t="s">
        <v>451</v>
      </c>
      <c r="W614" s="9">
        <v>5963981.4000000004</v>
      </c>
      <c r="X614" s="9">
        <v>752330.28</v>
      </c>
      <c r="Y614" s="9">
        <v>275029.15999999997</v>
      </c>
      <c r="Z614" s="9">
        <v>106066.17</v>
      </c>
      <c r="AA614" s="9">
        <v>424980.03</v>
      </c>
      <c r="AB614" s="9">
        <v>0</v>
      </c>
      <c r="AC614" s="9">
        <v>0</v>
      </c>
      <c r="AD614" s="9">
        <v>173748.75</v>
      </c>
      <c r="AE614" s="9">
        <v>0</v>
      </c>
      <c r="AF614" s="9">
        <v>927304.88</v>
      </c>
      <c r="AG614" s="9">
        <v>0</v>
      </c>
      <c r="AH614" s="9">
        <v>1600268.56</v>
      </c>
      <c r="AI614" s="9">
        <v>1483008.72</v>
      </c>
      <c r="AJ614" s="9">
        <v>74046.149999999994</v>
      </c>
      <c r="AK614" s="9">
        <v>10000</v>
      </c>
      <c r="AL614" s="9">
        <v>117198.7</v>
      </c>
      <c r="AN614" s="28">
        <f t="shared" si="92"/>
        <v>483945.25999999885</v>
      </c>
      <c r="AO614" s="12">
        <f t="shared" si="91"/>
        <v>540197.79929999996</v>
      </c>
      <c r="AP614" s="12">
        <f t="shared" si="91"/>
        <v>54479.266599999995</v>
      </c>
      <c r="AQ614" s="12">
        <f t="shared" si="91"/>
        <v>6262.253703740018</v>
      </c>
      <c r="AR614" s="12">
        <f t="shared" si="93"/>
        <v>-116994.05960374113</v>
      </c>
      <c r="BB614" s="28" t="e">
        <f>+#REF!-'Прил 2 оконч'!E614</f>
        <v>#REF!</v>
      </c>
    </row>
    <row r="615" spans="1:54" ht="15" customHeight="1" x14ac:dyDescent="0.25">
      <c r="A615" s="5">
        <f t="shared" si="94"/>
        <v>589</v>
      </c>
      <c r="B615" s="23">
        <f t="shared" si="95"/>
        <v>73</v>
      </c>
      <c r="C615" s="14" t="s">
        <v>104</v>
      </c>
      <c r="D615" s="3" t="s">
        <v>452</v>
      </c>
      <c r="E615" s="27">
        <f t="shared" si="96"/>
        <v>5100370.22</v>
      </c>
      <c r="F615" s="29">
        <v>504254.60360730003</v>
      </c>
      <c r="G615" s="29">
        <v>0</v>
      </c>
      <c r="H615" s="29">
        <v>144581.43846762</v>
      </c>
      <c r="I615" s="29">
        <v>0</v>
      </c>
      <c r="J615" s="29">
        <v>0</v>
      </c>
      <c r="K615" s="29"/>
      <c r="L615" s="29">
        <v>51458.191375080009</v>
      </c>
      <c r="M615" s="29">
        <v>0</v>
      </c>
      <c r="N615" s="29">
        <v>1458725.7659183999</v>
      </c>
      <c r="O615" s="29">
        <v>0</v>
      </c>
      <c r="P615" s="29">
        <v>1192747.4385409802</v>
      </c>
      <c r="Q615" s="29">
        <v>1122436.7417760002</v>
      </c>
      <c r="R615" s="29">
        <v>477320.55450000003</v>
      </c>
      <c r="S615" s="1">
        <v>51003.702200000007</v>
      </c>
      <c r="T615" s="147">
        <v>97841.783614620028</v>
      </c>
      <c r="U615" s="28"/>
      <c r="V615" s="2" t="s">
        <v>452</v>
      </c>
      <c r="W615" s="9">
        <v>2329443.0299999998</v>
      </c>
      <c r="X615" s="9">
        <v>249437.88</v>
      </c>
      <c r="Y615" s="9">
        <v>0</v>
      </c>
      <c r="Z615" s="9">
        <v>48751.13</v>
      </c>
      <c r="AA615" s="9">
        <v>0</v>
      </c>
      <c r="AB615" s="9">
        <v>0</v>
      </c>
      <c r="AC615" s="9">
        <v>0</v>
      </c>
      <c r="AD615" s="9">
        <v>47273.54</v>
      </c>
      <c r="AE615" s="9">
        <v>0</v>
      </c>
      <c r="AF615" s="9">
        <v>501443.83</v>
      </c>
      <c r="AG615" s="9">
        <v>0</v>
      </c>
      <c r="AH615" s="9">
        <v>603271.85</v>
      </c>
      <c r="AI615" s="9">
        <v>378473.14</v>
      </c>
      <c r="AJ615" s="9">
        <v>433472.26</v>
      </c>
      <c r="AK615" s="9">
        <v>10000</v>
      </c>
      <c r="AL615" s="9">
        <v>37319.4</v>
      </c>
      <c r="AN615" s="28">
        <f t="shared" si="92"/>
        <v>2770927.19</v>
      </c>
      <c r="AO615" s="12">
        <f t="shared" si="91"/>
        <v>43848.294500000018</v>
      </c>
      <c r="AP615" s="12">
        <f t="shared" si="91"/>
        <v>41003.702200000007</v>
      </c>
      <c r="AQ615" s="12">
        <f t="shared" si="91"/>
        <v>60522.383614620026</v>
      </c>
      <c r="AR615" s="12">
        <f t="shared" si="93"/>
        <v>2625552.8096853797</v>
      </c>
      <c r="BB615" s="28" t="e">
        <f>+#REF!-'Прил 2 оконч'!E615</f>
        <v>#REF!</v>
      </c>
    </row>
    <row r="616" spans="1:54" ht="15" customHeight="1" x14ac:dyDescent="0.25">
      <c r="A616" s="5">
        <f t="shared" si="94"/>
        <v>590</v>
      </c>
      <c r="B616" s="23">
        <f t="shared" si="95"/>
        <v>74</v>
      </c>
      <c r="C616" s="14" t="s">
        <v>104</v>
      </c>
      <c r="D616" s="3" t="s">
        <v>453</v>
      </c>
      <c r="E616" s="27">
        <f t="shared" si="96"/>
        <v>9908604.8200000003</v>
      </c>
      <c r="F616" s="29">
        <v>1243399.109778</v>
      </c>
      <c r="G616" s="29">
        <v>436484.48827199999</v>
      </c>
      <c r="H616" s="29">
        <v>162931.69384800002</v>
      </c>
      <c r="I616" s="29">
        <v>694657.93781999999</v>
      </c>
      <c r="J616" s="29">
        <v>0</v>
      </c>
      <c r="K616" s="29"/>
      <c r="L616" s="29">
        <v>293374.45485600003</v>
      </c>
      <c r="M616" s="29">
        <v>0</v>
      </c>
      <c r="N616" s="29">
        <v>1517070.0897240001</v>
      </c>
      <c r="O616" s="29">
        <v>0</v>
      </c>
      <c r="P616" s="29">
        <v>2656012.9951320007</v>
      </c>
      <c r="Q616" s="29">
        <v>2452624.8518940005</v>
      </c>
      <c r="R616" s="29">
        <v>200999.19</v>
      </c>
      <c r="S616" s="29">
        <v>44254.29</v>
      </c>
      <c r="T616" s="147">
        <v>206795.71867600005</v>
      </c>
      <c r="U616" s="28"/>
      <c r="V616" s="2" t="s">
        <v>453</v>
      </c>
      <c r="W616" s="9">
        <v>9507431.1800000016</v>
      </c>
      <c r="X616" s="9">
        <v>1158181.99</v>
      </c>
      <c r="Y616" s="9">
        <v>423396.24</v>
      </c>
      <c r="Z616" s="9">
        <v>163284.57</v>
      </c>
      <c r="AA616" s="9">
        <v>654239.55000000005</v>
      </c>
      <c r="AB616" s="9">
        <v>0</v>
      </c>
      <c r="AC616" s="9">
        <v>0</v>
      </c>
      <c r="AD616" s="9">
        <v>267479.17</v>
      </c>
      <c r="AE616" s="9">
        <v>0</v>
      </c>
      <c r="AF616" s="9">
        <v>1427548.27</v>
      </c>
      <c r="AG616" s="9">
        <v>0</v>
      </c>
      <c r="AH616" s="9">
        <v>2463548.61</v>
      </c>
      <c r="AI616" s="9">
        <v>2283031.84</v>
      </c>
      <c r="AJ616" s="9">
        <v>456298.30000000005</v>
      </c>
      <c r="AK616" s="9">
        <v>30000</v>
      </c>
      <c r="AL616" s="9">
        <v>180422.64</v>
      </c>
      <c r="AN616" s="28">
        <f t="shared" si="92"/>
        <v>401173.63999999873</v>
      </c>
      <c r="AO616" s="12">
        <f t="shared" si="91"/>
        <v>-255299.11000000004</v>
      </c>
      <c r="AP616" s="12">
        <f t="shared" si="91"/>
        <v>14254.29</v>
      </c>
      <c r="AQ616" s="12">
        <f t="shared" si="91"/>
        <v>26373.078676000034</v>
      </c>
      <c r="AR616" s="12">
        <f t="shared" si="93"/>
        <v>615845.38132399879</v>
      </c>
      <c r="BB616" s="28" t="e">
        <f>+#REF!-'Прил 2 оконч'!E616</f>
        <v>#REF!</v>
      </c>
    </row>
    <row r="617" spans="1:54" ht="15" customHeight="1" x14ac:dyDescent="0.25">
      <c r="A617" s="5">
        <f t="shared" si="94"/>
        <v>591</v>
      </c>
      <c r="B617" s="23">
        <f t="shared" si="95"/>
        <v>75</v>
      </c>
      <c r="C617" s="14" t="s">
        <v>104</v>
      </c>
      <c r="D617" s="3" t="s">
        <v>454</v>
      </c>
      <c r="E617" s="27">
        <f t="shared" si="96"/>
        <v>15725291.893853102</v>
      </c>
      <c r="F617" s="29">
        <v>1982569.0893960001</v>
      </c>
      <c r="G617" s="29">
        <v>707536.40189400013</v>
      </c>
      <c r="H617" s="29">
        <v>266161.51669800002</v>
      </c>
      <c r="I617" s="29">
        <v>1114341.1656299999</v>
      </c>
      <c r="J617" s="29">
        <v>0</v>
      </c>
      <c r="K617" s="29"/>
      <c r="L617" s="29">
        <v>465595.215624</v>
      </c>
      <c r="M617" s="29">
        <v>0</v>
      </c>
      <c r="N617" s="29">
        <v>2428059.3594599999</v>
      </c>
      <c r="O617" s="29">
        <v>0</v>
      </c>
      <c r="P617" s="29">
        <v>4233842.7148080012</v>
      </c>
      <c r="Q617" s="29">
        <v>3915159.305526</v>
      </c>
      <c r="R617" s="29">
        <v>236339.21393736167</v>
      </c>
      <c r="S617" s="29">
        <v>45191.42</v>
      </c>
      <c r="T617" s="147">
        <v>330496.49087974051</v>
      </c>
      <c r="U617" s="28"/>
      <c r="V617" s="2" t="s">
        <v>454</v>
      </c>
      <c r="W617" s="9">
        <v>15088615.68</v>
      </c>
      <c r="X617" s="9">
        <v>1840335.09</v>
      </c>
      <c r="Y617" s="9">
        <v>672770.74</v>
      </c>
      <c r="Z617" s="9">
        <v>259456.91</v>
      </c>
      <c r="AA617" s="9">
        <v>1039577.54</v>
      </c>
      <c r="AB617" s="9">
        <v>0</v>
      </c>
      <c r="AC617" s="9">
        <v>0</v>
      </c>
      <c r="AD617" s="9">
        <v>425020.69</v>
      </c>
      <c r="AE617" s="9">
        <v>0</v>
      </c>
      <c r="AF617" s="9">
        <v>2268354.39</v>
      </c>
      <c r="AG617" s="9">
        <v>0</v>
      </c>
      <c r="AH617" s="9">
        <v>3914544.52</v>
      </c>
      <c r="AI617" s="9">
        <v>3627705.85</v>
      </c>
      <c r="AJ617" s="9">
        <v>724160.85</v>
      </c>
      <c r="AK617" s="9">
        <v>30000</v>
      </c>
      <c r="AL617" s="9">
        <v>286689.09999999998</v>
      </c>
      <c r="AN617" s="28">
        <f t="shared" si="92"/>
        <v>636676.21385310218</v>
      </c>
      <c r="AO617" s="12">
        <f t="shared" si="91"/>
        <v>-487821.63606263831</v>
      </c>
      <c r="AP617" s="12">
        <f t="shared" si="91"/>
        <v>15191.419999999998</v>
      </c>
      <c r="AQ617" s="12">
        <f t="shared" si="91"/>
        <v>43807.390879740531</v>
      </c>
      <c r="AR617" s="12">
        <f t="shared" si="93"/>
        <v>1065499.0390360001</v>
      </c>
      <c r="BB617" s="28" t="e">
        <f>+#REF!-'Прил 2 оконч'!E617</f>
        <v>#REF!</v>
      </c>
    </row>
    <row r="618" spans="1:54" ht="15" customHeight="1" x14ac:dyDescent="0.25">
      <c r="A618" s="5">
        <f t="shared" si="94"/>
        <v>592</v>
      </c>
      <c r="B618" s="23">
        <f t="shared" si="95"/>
        <v>76</v>
      </c>
      <c r="C618" s="14" t="s">
        <v>104</v>
      </c>
      <c r="D618" s="3" t="s">
        <v>455</v>
      </c>
      <c r="E618" s="27">
        <f t="shared" si="96"/>
        <v>15638032.311990665</v>
      </c>
      <c r="F618" s="29">
        <v>1971394.0743420001</v>
      </c>
      <c r="G618" s="29">
        <v>703458.66376800009</v>
      </c>
      <c r="H618" s="29">
        <v>264611.95252799999</v>
      </c>
      <c r="I618" s="29">
        <v>1108033.716762</v>
      </c>
      <c r="J618" s="29">
        <v>0</v>
      </c>
      <c r="K618" s="29"/>
      <c r="L618" s="29">
        <v>463011.63333600003</v>
      </c>
      <c r="M618" s="29">
        <v>0</v>
      </c>
      <c r="N618" s="29">
        <v>2414358.9888179996</v>
      </c>
      <c r="O618" s="29">
        <v>0</v>
      </c>
      <c r="P618" s="29">
        <v>4210140.8662320003</v>
      </c>
      <c r="Q618" s="29">
        <v>3892756.9692479996</v>
      </c>
      <c r="R618" s="29">
        <v>236019.06203419669</v>
      </c>
      <c r="S618" s="29">
        <v>45619.56</v>
      </c>
      <c r="T618" s="147">
        <v>328626.82492246822</v>
      </c>
      <c r="U618" s="28"/>
      <c r="V618" s="2" t="s">
        <v>455</v>
      </c>
      <c r="W618" s="9">
        <v>15004889.009999998</v>
      </c>
      <c r="X618" s="9">
        <v>1830101.7</v>
      </c>
      <c r="Y618" s="9">
        <v>669029.74</v>
      </c>
      <c r="Z618" s="9">
        <v>258014.18</v>
      </c>
      <c r="AA618" s="9">
        <v>1033796.84</v>
      </c>
      <c r="AB618" s="9">
        <v>0</v>
      </c>
      <c r="AC618" s="9">
        <v>0</v>
      </c>
      <c r="AD618" s="9">
        <v>422657.31</v>
      </c>
      <c r="AE618" s="9">
        <v>0</v>
      </c>
      <c r="AF618" s="9">
        <v>2255740.9500000002</v>
      </c>
      <c r="AG618" s="9">
        <v>0</v>
      </c>
      <c r="AH618" s="9">
        <v>3892777.25</v>
      </c>
      <c r="AI618" s="9">
        <v>3607533.6</v>
      </c>
      <c r="AJ618" s="9">
        <v>720142.5</v>
      </c>
      <c r="AK618" s="9">
        <v>30000</v>
      </c>
      <c r="AL618" s="9">
        <v>285094.94</v>
      </c>
      <c r="AN618" s="28">
        <f t="shared" si="92"/>
        <v>633143.30199066736</v>
      </c>
      <c r="AO618" s="12">
        <f t="shared" si="91"/>
        <v>-484123.43796580331</v>
      </c>
      <c r="AP618" s="12">
        <f t="shared" si="91"/>
        <v>15619.559999999998</v>
      </c>
      <c r="AQ618" s="12">
        <f t="shared" si="91"/>
        <v>43531.88492246822</v>
      </c>
      <c r="AR618" s="12">
        <f t="shared" si="93"/>
        <v>1058115.2950340025</v>
      </c>
      <c r="BB618" s="28" t="e">
        <f>+#REF!-'Прил 2 оконч'!E618</f>
        <v>#REF!</v>
      </c>
    </row>
    <row r="619" spans="1:54" ht="15" customHeight="1" x14ac:dyDescent="0.25">
      <c r="A619" s="5">
        <f t="shared" si="94"/>
        <v>593</v>
      </c>
      <c r="B619" s="23">
        <f t="shared" si="95"/>
        <v>77</v>
      </c>
      <c r="C619" s="14" t="s">
        <v>104</v>
      </c>
      <c r="D619" s="3" t="s">
        <v>456</v>
      </c>
      <c r="E619" s="27">
        <f t="shared" si="96"/>
        <v>8014451.5700000012</v>
      </c>
      <c r="F619" s="29">
        <v>1140473.6608859999</v>
      </c>
      <c r="G619" s="29">
        <v>0</v>
      </c>
      <c r="H619" s="29">
        <v>146300.50428000002</v>
      </c>
      <c r="I619" s="29">
        <v>0</v>
      </c>
      <c r="J619" s="29">
        <v>0</v>
      </c>
      <c r="K619" s="29"/>
      <c r="L619" s="29">
        <v>270232.12082999997</v>
      </c>
      <c r="M619" s="29">
        <v>0</v>
      </c>
      <c r="N619" s="29">
        <v>1389641.9158020001</v>
      </c>
      <c r="O619" s="29">
        <v>0</v>
      </c>
      <c r="P619" s="29">
        <v>2438958.4582440001</v>
      </c>
      <c r="Q619" s="29">
        <v>2254032.7098240005</v>
      </c>
      <c r="R619" s="29">
        <v>163617.78</v>
      </c>
      <c r="S619" s="29">
        <v>44130.979999999996</v>
      </c>
      <c r="T619" s="147">
        <v>167063.440134</v>
      </c>
      <c r="U619" s="28"/>
      <c r="V619" s="2" t="s">
        <v>456</v>
      </c>
      <c r="W619" s="9">
        <v>7689966.6500000004</v>
      </c>
      <c r="X619" s="9">
        <v>1065982.33</v>
      </c>
      <c r="Y619" s="9">
        <v>0</v>
      </c>
      <c r="Z619" s="9">
        <v>150285.94</v>
      </c>
      <c r="AA619" s="9">
        <v>0</v>
      </c>
      <c r="AB619" s="9">
        <v>0</v>
      </c>
      <c r="AC619" s="9">
        <v>0</v>
      </c>
      <c r="AD619" s="9">
        <v>246185.9</v>
      </c>
      <c r="AE619" s="9">
        <v>0</v>
      </c>
      <c r="AF619" s="9">
        <v>1313905.1200000001</v>
      </c>
      <c r="AG619" s="9">
        <v>0</v>
      </c>
      <c r="AH619" s="9">
        <v>2267432.33</v>
      </c>
      <c r="AI619" s="9">
        <v>2101285.9900000002</v>
      </c>
      <c r="AJ619" s="9">
        <v>369071.16</v>
      </c>
      <c r="AK619" s="9">
        <v>30000</v>
      </c>
      <c r="AL619" s="9">
        <v>145817.88</v>
      </c>
      <c r="AN619" s="28">
        <f t="shared" si="92"/>
        <v>324484.92000000086</v>
      </c>
      <c r="AO619" s="12">
        <f t="shared" si="91"/>
        <v>-205453.37999999998</v>
      </c>
      <c r="AP619" s="12">
        <f t="shared" si="91"/>
        <v>14130.979999999996</v>
      </c>
      <c r="AQ619" s="12">
        <f t="shared" si="91"/>
        <v>21245.560133999999</v>
      </c>
      <c r="AR619" s="12">
        <f t="shared" si="93"/>
        <v>494561.75986600085</v>
      </c>
      <c r="BB619" s="28" t="e">
        <f>+#REF!-'Прил 2 оконч'!E619</f>
        <v>#REF!</v>
      </c>
    </row>
    <row r="620" spans="1:54" ht="15" customHeight="1" x14ac:dyDescent="0.25">
      <c r="A620" s="5">
        <f t="shared" si="94"/>
        <v>594</v>
      </c>
      <c r="B620" s="23">
        <f t="shared" si="95"/>
        <v>78</v>
      </c>
      <c r="C620" s="14" t="s">
        <v>104</v>
      </c>
      <c r="D620" s="3" t="s">
        <v>457</v>
      </c>
      <c r="E620" s="27">
        <f t="shared" si="96"/>
        <v>2293840.42</v>
      </c>
      <c r="F620" s="29">
        <v>943755.90929256007</v>
      </c>
      <c r="G620" s="29">
        <v>0</v>
      </c>
      <c r="H620" s="29">
        <v>576950.84846699995</v>
      </c>
      <c r="I620" s="29">
        <v>439929.92612436</v>
      </c>
      <c r="J620" s="29">
        <v>0</v>
      </c>
      <c r="K620" s="29"/>
      <c r="L620" s="29">
        <v>46894.9827066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219469.69759999998</v>
      </c>
      <c r="S620" s="1">
        <v>22938.404200000004</v>
      </c>
      <c r="T620" s="147">
        <v>43900.65160948001</v>
      </c>
      <c r="U620" s="28"/>
      <c r="V620" s="2" t="s">
        <v>457</v>
      </c>
      <c r="W620" s="9">
        <v>1472829.9699999997</v>
      </c>
      <c r="X620" s="9">
        <v>765115.82</v>
      </c>
      <c r="Y620" s="9">
        <v>0</v>
      </c>
      <c r="Z620" s="9">
        <v>150699.35</v>
      </c>
      <c r="AA620" s="9">
        <v>229469.86</v>
      </c>
      <c r="AB620" s="9">
        <v>0</v>
      </c>
      <c r="AC620" s="9">
        <v>0</v>
      </c>
      <c r="AD620" s="9">
        <v>42717.64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250582.36</v>
      </c>
      <c r="AK620" s="9">
        <v>10000</v>
      </c>
      <c r="AL620" s="9">
        <v>24244.94</v>
      </c>
      <c r="AN620" s="28">
        <f t="shared" si="92"/>
        <v>821010.45000000019</v>
      </c>
      <c r="AO620" s="12">
        <f t="shared" si="91"/>
        <v>-31112.662400000001</v>
      </c>
      <c r="AP620" s="12">
        <f t="shared" si="91"/>
        <v>12938.404200000004</v>
      </c>
      <c r="AQ620" s="12">
        <f t="shared" si="91"/>
        <v>19655.711609480011</v>
      </c>
      <c r="AR620" s="12">
        <f t="shared" si="93"/>
        <v>819528.99659052026</v>
      </c>
      <c r="BB620" s="28" t="e">
        <f>+#REF!-'Прил 2 оконч'!E620</f>
        <v>#REF!</v>
      </c>
    </row>
    <row r="621" spans="1:54" ht="15" customHeight="1" x14ac:dyDescent="0.25">
      <c r="A621" s="5">
        <f t="shared" si="94"/>
        <v>595</v>
      </c>
      <c r="B621" s="23">
        <f t="shared" si="95"/>
        <v>79</v>
      </c>
      <c r="C621" s="14" t="s">
        <v>104</v>
      </c>
      <c r="D621" s="3" t="s">
        <v>458</v>
      </c>
      <c r="E621" s="27">
        <f t="shared" si="96"/>
        <v>3219157.04</v>
      </c>
      <c r="F621" s="29">
        <v>1741134.4213972802</v>
      </c>
      <c r="G621" s="29">
        <v>0</v>
      </c>
      <c r="H621" s="29">
        <v>499223.44711008004</v>
      </c>
      <c r="I621" s="29">
        <v>425443.60992000002</v>
      </c>
      <c r="J621" s="29">
        <v>0</v>
      </c>
      <c r="K621" s="29"/>
      <c r="L621" s="29">
        <v>177679.34772671998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281303.4768</v>
      </c>
      <c r="S621" s="1">
        <v>32191.570400000001</v>
      </c>
      <c r="T621" s="147">
        <v>62181.166645920006</v>
      </c>
      <c r="U621" s="28"/>
      <c r="V621" s="2" t="s">
        <v>458</v>
      </c>
      <c r="W621" s="9">
        <v>1769325.4500000002</v>
      </c>
      <c r="X621" s="9">
        <v>857836.77</v>
      </c>
      <c r="Y621" s="9">
        <v>0</v>
      </c>
      <c r="Z621" s="9">
        <v>167659.04</v>
      </c>
      <c r="AA621" s="9">
        <v>270486.26</v>
      </c>
      <c r="AB621" s="9">
        <v>0</v>
      </c>
      <c r="AC621" s="9">
        <v>0</v>
      </c>
      <c r="AD621" s="9">
        <v>162577.49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250999.37</v>
      </c>
      <c r="AK621" s="9">
        <v>10000</v>
      </c>
      <c r="AL621" s="9">
        <v>29766.52</v>
      </c>
      <c r="AN621" s="28">
        <f t="shared" si="92"/>
        <v>1449831.5899999999</v>
      </c>
      <c r="AO621" s="12">
        <f t="shared" si="91"/>
        <v>30304.106800000009</v>
      </c>
      <c r="AP621" s="12">
        <f t="shared" si="91"/>
        <v>22191.570400000001</v>
      </c>
      <c r="AQ621" s="12">
        <f t="shared" si="91"/>
        <v>32414.646645920006</v>
      </c>
      <c r="AR621" s="12">
        <f t="shared" si="93"/>
        <v>1364921.2661540797</v>
      </c>
      <c r="BB621" s="28" t="e">
        <f>+#REF!-'Прил 2 оконч'!E621</f>
        <v>#REF!</v>
      </c>
    </row>
    <row r="622" spans="1:54" ht="15" customHeight="1" x14ac:dyDescent="0.25">
      <c r="A622" s="5">
        <f t="shared" si="94"/>
        <v>596</v>
      </c>
      <c r="B622" s="23">
        <f t="shared" si="95"/>
        <v>80</v>
      </c>
      <c r="C622" s="14" t="s">
        <v>104</v>
      </c>
      <c r="D622" s="3" t="s">
        <v>459</v>
      </c>
      <c r="E622" s="27">
        <f t="shared" si="96"/>
        <v>6351355.9299999997</v>
      </c>
      <c r="F622" s="29">
        <v>1319645.0192616598</v>
      </c>
      <c r="G622" s="29">
        <v>802983.70469520008</v>
      </c>
      <c r="H622" s="29">
        <v>378372.70067058003</v>
      </c>
      <c r="I622" s="29">
        <v>0</v>
      </c>
      <c r="J622" s="29">
        <v>0</v>
      </c>
      <c r="K622" s="29"/>
      <c r="L622" s="29">
        <v>134667.18168371997</v>
      </c>
      <c r="M622" s="29">
        <v>0</v>
      </c>
      <c r="N622" s="29">
        <v>0</v>
      </c>
      <c r="O622" s="29">
        <v>0</v>
      </c>
      <c r="P622" s="29">
        <v>0</v>
      </c>
      <c r="Q622" s="29">
        <v>2937440.8278188398</v>
      </c>
      <c r="R622" s="29">
        <v>592860.32070000004</v>
      </c>
      <c r="S622" s="1">
        <v>63513.559300000001</v>
      </c>
      <c r="T622" s="147">
        <v>121872.61587000001</v>
      </c>
      <c r="U622" s="28"/>
      <c r="V622" s="2" t="s">
        <v>459</v>
      </c>
      <c r="W622" s="9">
        <v>2782163.25</v>
      </c>
      <c r="X622" s="9">
        <v>654657.99</v>
      </c>
      <c r="Y622" s="9">
        <v>332491.39</v>
      </c>
      <c r="Z622" s="9">
        <v>127948.98</v>
      </c>
      <c r="AA622" s="9">
        <v>0</v>
      </c>
      <c r="AB622" s="9">
        <v>0</v>
      </c>
      <c r="AC622" s="9">
        <v>0</v>
      </c>
      <c r="AD622" s="9">
        <v>124070.98</v>
      </c>
      <c r="AE622" s="9">
        <v>0</v>
      </c>
      <c r="AF622" s="9">
        <v>0</v>
      </c>
      <c r="AG622" s="9">
        <v>0</v>
      </c>
      <c r="AH622" s="9">
        <v>0</v>
      </c>
      <c r="AI622" s="9">
        <v>993315.34</v>
      </c>
      <c r="AJ622" s="9">
        <v>474117.67</v>
      </c>
      <c r="AK622" s="9">
        <v>8000</v>
      </c>
      <c r="AL622" s="9">
        <v>45560.900000000009</v>
      </c>
      <c r="AN622" s="28">
        <f t="shared" si="92"/>
        <v>3569192.6799999997</v>
      </c>
      <c r="AO622" s="12">
        <f t="shared" si="91"/>
        <v>118742.65070000006</v>
      </c>
      <c r="AP622" s="12">
        <f t="shared" si="91"/>
        <v>55513.559300000001</v>
      </c>
      <c r="AQ622" s="12">
        <f t="shared" si="91"/>
        <v>76311.71587</v>
      </c>
      <c r="AR622" s="12">
        <f t="shared" si="93"/>
        <v>3318624.7541299998</v>
      </c>
      <c r="BB622" s="28" t="e">
        <f>+#REF!-'Прил 2 оконч'!E622</f>
        <v>#REF!</v>
      </c>
    </row>
    <row r="623" spans="1:54" ht="15" customHeight="1" x14ac:dyDescent="0.25">
      <c r="A623" s="5">
        <f t="shared" si="94"/>
        <v>597</v>
      </c>
      <c r="B623" s="23">
        <f t="shared" si="95"/>
        <v>81</v>
      </c>
      <c r="C623" s="14" t="s">
        <v>104</v>
      </c>
      <c r="D623" s="3" t="s">
        <v>1415</v>
      </c>
      <c r="E623" s="27">
        <f t="shared" si="96"/>
        <v>5451689.1200000001</v>
      </c>
      <c r="F623" s="29">
        <v>363290.72287871997</v>
      </c>
      <c r="G623" s="29">
        <v>214615.05863657998</v>
      </c>
      <c r="H623" s="29">
        <v>58541.42568665999</v>
      </c>
      <c r="I623" s="29">
        <v>381755.57045975997</v>
      </c>
      <c r="J623" s="29">
        <v>86354.575628579987</v>
      </c>
      <c r="K623" s="29"/>
      <c r="L623" s="29">
        <v>163401.1566474</v>
      </c>
      <c r="M623" s="29">
        <v>0</v>
      </c>
      <c r="N623" s="29">
        <v>1223176.6177218002</v>
      </c>
      <c r="O623" s="29">
        <v>0</v>
      </c>
      <c r="P623" s="29">
        <v>715119.65295203996</v>
      </c>
      <c r="Q623" s="29">
        <v>1540149.79012062</v>
      </c>
      <c r="R623" s="29">
        <v>546973.40320000006</v>
      </c>
      <c r="S623" s="1">
        <v>54516.891200000005</v>
      </c>
      <c r="T623" s="147">
        <v>103794.25486784001</v>
      </c>
      <c r="U623" s="28"/>
      <c r="V623" s="2" t="s">
        <v>460</v>
      </c>
      <c r="W623" s="9">
        <v>5030472.62</v>
      </c>
      <c r="X623" s="9">
        <v>362994.95</v>
      </c>
      <c r="Y623" s="9">
        <v>219259.22</v>
      </c>
      <c r="Z623" s="9">
        <v>59807.32</v>
      </c>
      <c r="AA623" s="9">
        <v>403621.3</v>
      </c>
      <c r="AB623" s="9">
        <v>113794.49</v>
      </c>
      <c r="AC623" s="9">
        <v>0</v>
      </c>
      <c r="AD623" s="9">
        <v>151606.66</v>
      </c>
      <c r="AE623" s="9">
        <v>0</v>
      </c>
      <c r="AF623" s="9">
        <v>1235758.21</v>
      </c>
      <c r="AG623" s="9">
        <v>0</v>
      </c>
      <c r="AH623" s="9">
        <v>730593.81</v>
      </c>
      <c r="AI623" s="9">
        <v>1573475.17</v>
      </c>
      <c r="AJ623" s="9">
        <v>50563.29</v>
      </c>
      <c r="AK623" s="9">
        <v>10000</v>
      </c>
      <c r="AL623" s="9">
        <v>98998.200000000012</v>
      </c>
      <c r="AN623" s="28">
        <f t="shared" si="92"/>
        <v>421216.5</v>
      </c>
      <c r="AO623" s="12">
        <f t="shared" si="91"/>
        <v>496410.11320000008</v>
      </c>
      <c r="AP623" s="12">
        <f t="shared" si="91"/>
        <v>44516.891200000005</v>
      </c>
      <c r="AQ623" s="12">
        <f t="shared" si="91"/>
        <v>4796.0548678399937</v>
      </c>
      <c r="AR623" s="12">
        <f t="shared" si="93"/>
        <v>-124506.55926784009</v>
      </c>
      <c r="BB623" s="28" t="e">
        <f>+#REF!-'Прил 2 оконч'!E623</f>
        <v>#REF!</v>
      </c>
    </row>
    <row r="624" spans="1:54" ht="15" customHeight="1" x14ac:dyDescent="0.25">
      <c r="A624" s="5">
        <f t="shared" si="94"/>
        <v>598</v>
      </c>
      <c r="B624" s="23">
        <f t="shared" si="95"/>
        <v>82</v>
      </c>
      <c r="C624" s="14" t="s">
        <v>104</v>
      </c>
      <c r="D624" s="3" t="s">
        <v>461</v>
      </c>
      <c r="E624" s="27">
        <f t="shared" si="96"/>
        <v>9199388.6099999994</v>
      </c>
      <c r="F624" s="29">
        <v>1073235.1927042201</v>
      </c>
      <c r="G624" s="29">
        <v>383719.53953382</v>
      </c>
      <c r="H624" s="29">
        <v>147981.13773029999</v>
      </c>
      <c r="I624" s="29">
        <v>572943.67738271994</v>
      </c>
      <c r="J624" s="29">
        <v>0</v>
      </c>
      <c r="K624" s="29"/>
      <c r="L624" s="29">
        <v>266928.43064327998</v>
      </c>
      <c r="M624" s="29">
        <v>0</v>
      </c>
      <c r="N624" s="29">
        <v>1308307.9244634002</v>
      </c>
      <c r="O624" s="29">
        <v>0</v>
      </c>
      <c r="P624" s="29">
        <v>2232689.6906269197</v>
      </c>
      <c r="Q624" s="29">
        <v>2069090.4838350599</v>
      </c>
      <c r="R624" s="29">
        <v>876354.38370000012</v>
      </c>
      <c r="S624" s="1">
        <v>91993.886100000018</v>
      </c>
      <c r="T624" s="147">
        <v>176144.26328028005</v>
      </c>
      <c r="U624" s="28"/>
      <c r="V624" s="2" t="s">
        <v>461</v>
      </c>
      <c r="W624" s="9">
        <v>8826929.2399999984</v>
      </c>
      <c r="X624" s="9">
        <v>1075008.52</v>
      </c>
      <c r="Y624" s="9">
        <v>392990.53</v>
      </c>
      <c r="Z624" s="9">
        <v>151558.47</v>
      </c>
      <c r="AA624" s="9">
        <v>607256.09</v>
      </c>
      <c r="AB624" s="9">
        <v>0</v>
      </c>
      <c r="AC624" s="9">
        <v>0</v>
      </c>
      <c r="AD624" s="9">
        <v>248270.48</v>
      </c>
      <c r="AE624" s="9">
        <v>0</v>
      </c>
      <c r="AF624" s="9">
        <v>1325030.5900000001</v>
      </c>
      <c r="AG624" s="9">
        <v>0</v>
      </c>
      <c r="AH624" s="9">
        <v>2286631.77</v>
      </c>
      <c r="AI624" s="9">
        <v>2119078.6</v>
      </c>
      <c r="AJ624" s="9">
        <v>423638.37000000005</v>
      </c>
      <c r="AK624" s="9">
        <v>30000</v>
      </c>
      <c r="AL624" s="9">
        <v>167465.81999999998</v>
      </c>
      <c r="AN624" s="28">
        <f t="shared" si="92"/>
        <v>372459.37000000104</v>
      </c>
      <c r="AO624" s="12">
        <f t="shared" si="91"/>
        <v>452716.01370000007</v>
      </c>
      <c r="AP624" s="12">
        <f t="shared" si="91"/>
        <v>61993.886100000018</v>
      </c>
      <c r="AQ624" s="12">
        <f t="shared" si="91"/>
        <v>8678.4432802800729</v>
      </c>
      <c r="AR624" s="12">
        <f t="shared" si="93"/>
        <v>-150928.9730802791</v>
      </c>
      <c r="BB624" s="28" t="e">
        <f>+#REF!-'Прил 2 оконч'!E624</f>
        <v>#REF!</v>
      </c>
    </row>
    <row r="625" spans="1:54" ht="15" customHeight="1" x14ac:dyDescent="0.25">
      <c r="A625" s="5">
        <f t="shared" si="94"/>
        <v>599</v>
      </c>
      <c r="B625" s="23">
        <f t="shared" si="95"/>
        <v>83</v>
      </c>
      <c r="C625" s="14" t="s">
        <v>104</v>
      </c>
      <c r="D625" s="3" t="s">
        <v>462</v>
      </c>
      <c r="E625" s="27">
        <f t="shared" si="96"/>
        <v>6074752.6600000011</v>
      </c>
      <c r="F625" s="29">
        <v>708703.44169716001</v>
      </c>
      <c r="G625" s="29">
        <v>253386.54270552</v>
      </c>
      <c r="H625" s="29">
        <v>97718.321423520014</v>
      </c>
      <c r="I625" s="29">
        <v>378339.39764039998</v>
      </c>
      <c r="J625" s="29">
        <v>0</v>
      </c>
      <c r="K625" s="29"/>
      <c r="L625" s="29">
        <v>176264.34027384</v>
      </c>
      <c r="M625" s="29">
        <v>0</v>
      </c>
      <c r="N625" s="29">
        <v>863932.08995100006</v>
      </c>
      <c r="O625" s="29">
        <v>0</v>
      </c>
      <c r="P625" s="29">
        <v>1474341.2026438201</v>
      </c>
      <c r="Q625" s="29">
        <v>1366309.5926533202</v>
      </c>
      <c r="R625" s="29">
        <v>578694.55810000002</v>
      </c>
      <c r="S625" s="1">
        <v>60747.526600000005</v>
      </c>
      <c r="T625" s="147">
        <v>116315.64631142</v>
      </c>
      <c r="U625" s="28"/>
      <c r="V625" s="2" t="s">
        <v>462</v>
      </c>
      <c r="W625" s="9">
        <v>5828801.71</v>
      </c>
      <c r="X625" s="9">
        <v>708566.23</v>
      </c>
      <c r="Y625" s="9">
        <v>259030.34</v>
      </c>
      <c r="Z625" s="9">
        <v>99896.15</v>
      </c>
      <c r="AA625" s="9">
        <v>400258.38</v>
      </c>
      <c r="AB625" s="9">
        <v>0</v>
      </c>
      <c r="AC625" s="9">
        <v>0</v>
      </c>
      <c r="AD625" s="9">
        <v>163641.56</v>
      </c>
      <c r="AE625" s="9">
        <v>0</v>
      </c>
      <c r="AF625" s="9">
        <v>873362.31</v>
      </c>
      <c r="AG625" s="9">
        <v>0</v>
      </c>
      <c r="AH625" s="9">
        <v>1507178.81</v>
      </c>
      <c r="AI625" s="9">
        <v>1396740.13</v>
      </c>
      <c r="AJ625" s="9">
        <v>279746.68</v>
      </c>
      <c r="AK625" s="9">
        <v>30000</v>
      </c>
      <c r="AL625" s="9">
        <v>110381.12</v>
      </c>
      <c r="AN625" s="28">
        <f t="shared" si="92"/>
        <v>245950.95000000112</v>
      </c>
      <c r="AO625" s="12">
        <f t="shared" si="91"/>
        <v>298947.87810000003</v>
      </c>
      <c r="AP625" s="12">
        <f t="shared" si="91"/>
        <v>30747.526600000005</v>
      </c>
      <c r="AQ625" s="12">
        <f t="shared" si="91"/>
        <v>5934.5263114200061</v>
      </c>
      <c r="AR625" s="12">
        <f t="shared" si="93"/>
        <v>-89678.981011418931</v>
      </c>
      <c r="BB625" s="28" t="e">
        <f>+#REF!-'Прил 2 оконч'!E625</f>
        <v>#REF!</v>
      </c>
    </row>
    <row r="626" spans="1:54" ht="15" customHeight="1" x14ac:dyDescent="0.25">
      <c r="A626" s="5">
        <f t="shared" si="94"/>
        <v>600</v>
      </c>
      <c r="B626" s="23">
        <f t="shared" si="95"/>
        <v>84</v>
      </c>
      <c r="C626" s="14" t="s">
        <v>104</v>
      </c>
      <c r="D626" s="3" t="s">
        <v>463</v>
      </c>
      <c r="E626" s="27">
        <f t="shared" si="96"/>
        <v>8215397.5</v>
      </c>
      <c r="F626" s="29">
        <v>958439.09789628</v>
      </c>
      <c r="G626" s="29">
        <v>342675.87583151995</v>
      </c>
      <c r="H626" s="29">
        <v>132152.68102049999</v>
      </c>
      <c r="I626" s="29">
        <v>511660.09579188004</v>
      </c>
      <c r="J626" s="29">
        <v>0</v>
      </c>
      <c r="K626" s="29"/>
      <c r="L626" s="29">
        <v>238377.0546108</v>
      </c>
      <c r="M626" s="29">
        <v>0</v>
      </c>
      <c r="N626" s="29">
        <v>1168367.8240332</v>
      </c>
      <c r="O626" s="29">
        <v>0</v>
      </c>
      <c r="P626" s="29">
        <v>1993875.2534861998</v>
      </c>
      <c r="Q626" s="29">
        <v>1847775.0541429201</v>
      </c>
      <c r="R626" s="29">
        <v>782617.18449999997</v>
      </c>
      <c r="S626" s="1">
        <v>82153.975000000006</v>
      </c>
      <c r="T626" s="147">
        <v>157303.40368670004</v>
      </c>
      <c r="U626" s="28"/>
      <c r="V626" s="2" t="s">
        <v>463</v>
      </c>
      <c r="W626" s="9">
        <v>7882777.4099999992</v>
      </c>
      <c r="X626" s="9">
        <v>959610.76</v>
      </c>
      <c r="Y626" s="9">
        <v>350804.62</v>
      </c>
      <c r="Z626" s="9">
        <v>135289.31</v>
      </c>
      <c r="AA626" s="9">
        <v>542069.66</v>
      </c>
      <c r="AB626" s="9">
        <v>0</v>
      </c>
      <c r="AC626" s="9">
        <v>0</v>
      </c>
      <c r="AD626" s="9">
        <v>221619.65</v>
      </c>
      <c r="AE626" s="9">
        <v>0</v>
      </c>
      <c r="AF626" s="9">
        <v>1182793.98</v>
      </c>
      <c r="AG626" s="9">
        <v>0</v>
      </c>
      <c r="AH626" s="9">
        <v>2041171.24</v>
      </c>
      <c r="AI626" s="9">
        <v>1891604.22</v>
      </c>
      <c r="AJ626" s="9">
        <v>378324.91000000003</v>
      </c>
      <c r="AK626" s="9">
        <v>30000</v>
      </c>
      <c r="AL626" s="9">
        <v>149489.06</v>
      </c>
      <c r="AN626" s="28">
        <f t="shared" si="92"/>
        <v>332620.09000000078</v>
      </c>
      <c r="AO626" s="12">
        <f t="shared" si="91"/>
        <v>404292.27449999994</v>
      </c>
      <c r="AP626" s="12">
        <f t="shared" si="91"/>
        <v>52153.975000000006</v>
      </c>
      <c r="AQ626" s="12">
        <f t="shared" si="91"/>
        <v>7814.3436867000419</v>
      </c>
      <c r="AR626" s="12">
        <f t="shared" si="93"/>
        <v>-131640.50318669921</v>
      </c>
      <c r="BB626" s="28" t="e">
        <f>+#REF!-'Прил 2 оконч'!E626</f>
        <v>#REF!</v>
      </c>
    </row>
    <row r="627" spans="1:54" ht="15" customHeight="1" x14ac:dyDescent="0.25">
      <c r="A627" s="5">
        <f t="shared" si="94"/>
        <v>601</v>
      </c>
      <c r="B627" s="23">
        <f t="shared" si="95"/>
        <v>85</v>
      </c>
      <c r="C627" s="14" t="s">
        <v>104</v>
      </c>
      <c r="D627" s="3" t="s">
        <v>464</v>
      </c>
      <c r="E627" s="27">
        <f t="shared" si="96"/>
        <v>6041334.0900000008</v>
      </c>
      <c r="F627" s="29">
        <v>704804.70105864003</v>
      </c>
      <c r="G627" s="29">
        <v>251992.60695713997</v>
      </c>
      <c r="H627" s="29">
        <v>97180.751195639998</v>
      </c>
      <c r="I627" s="29">
        <v>376258.06340471999</v>
      </c>
      <c r="J627" s="29">
        <v>0</v>
      </c>
      <c r="K627" s="29"/>
      <c r="L627" s="29">
        <v>175294.67665332</v>
      </c>
      <c r="M627" s="29">
        <v>0</v>
      </c>
      <c r="N627" s="29">
        <v>859179.40553340013</v>
      </c>
      <c r="O627" s="29">
        <v>0</v>
      </c>
      <c r="P627" s="29">
        <v>1466230.5219046799</v>
      </c>
      <c r="Q627" s="29">
        <v>1358793.2247951599</v>
      </c>
      <c r="R627" s="29">
        <v>575511.02960000001</v>
      </c>
      <c r="S627" s="1">
        <v>60413.340900000003</v>
      </c>
      <c r="T627" s="147">
        <v>115675.76799729999</v>
      </c>
      <c r="U627" s="28"/>
      <c r="V627" s="2" t="s">
        <v>464</v>
      </c>
      <c r="W627" s="9">
        <v>5796736.169999999</v>
      </c>
      <c r="X627" s="9">
        <v>704647.05</v>
      </c>
      <c r="Y627" s="9">
        <v>257597.61</v>
      </c>
      <c r="Z627" s="9">
        <v>99343.62</v>
      </c>
      <c r="AA627" s="9">
        <v>398044.5</v>
      </c>
      <c r="AB627" s="9">
        <v>0</v>
      </c>
      <c r="AC627" s="9">
        <v>0</v>
      </c>
      <c r="AD627" s="9">
        <v>162736.43</v>
      </c>
      <c r="AE627" s="9">
        <v>0</v>
      </c>
      <c r="AF627" s="9">
        <v>868531.64</v>
      </c>
      <c r="AG627" s="9">
        <v>0</v>
      </c>
      <c r="AH627" s="9">
        <v>1498842.42</v>
      </c>
      <c r="AI627" s="9">
        <v>1389014.58</v>
      </c>
      <c r="AJ627" s="9">
        <v>278207.72000000003</v>
      </c>
      <c r="AK627" s="9">
        <v>30000</v>
      </c>
      <c r="AL627" s="9">
        <v>109770.6</v>
      </c>
      <c r="AN627" s="28">
        <f t="shared" si="92"/>
        <v>244597.92000000179</v>
      </c>
      <c r="AO627" s="12">
        <f t="shared" si="91"/>
        <v>297303.30959999998</v>
      </c>
      <c r="AP627" s="12">
        <f t="shared" si="91"/>
        <v>30413.340900000003</v>
      </c>
      <c r="AQ627" s="12">
        <f t="shared" si="91"/>
        <v>5905.1679972999846</v>
      </c>
      <c r="AR627" s="12">
        <f t="shared" si="93"/>
        <v>-89023.898497298185</v>
      </c>
      <c r="BB627" s="28" t="e">
        <f>+#REF!-'Прил 2 оконч'!E627</f>
        <v>#REF!</v>
      </c>
    </row>
    <row r="628" spans="1:54" ht="15" customHeight="1" x14ac:dyDescent="0.25">
      <c r="A628" s="5">
        <f t="shared" si="94"/>
        <v>602</v>
      </c>
      <c r="B628" s="23">
        <f t="shared" si="95"/>
        <v>86</v>
      </c>
      <c r="C628" s="14" t="s">
        <v>104</v>
      </c>
      <c r="D628" s="3" t="s">
        <v>465</v>
      </c>
      <c r="E628" s="27">
        <f t="shared" si="96"/>
        <v>6245558.6600000001</v>
      </c>
      <c r="F628" s="29">
        <v>728630.30564142007</v>
      </c>
      <c r="G628" s="29">
        <v>260511.10319724001</v>
      </c>
      <c r="H628" s="29">
        <v>100465.90258824</v>
      </c>
      <c r="I628" s="29">
        <v>388977.29731979995</v>
      </c>
      <c r="J628" s="29">
        <v>0</v>
      </c>
      <c r="K628" s="29"/>
      <c r="L628" s="29">
        <v>181220.43394307999</v>
      </c>
      <c r="M628" s="29">
        <v>0</v>
      </c>
      <c r="N628" s="29">
        <v>888223.57732080005</v>
      </c>
      <c r="O628" s="29">
        <v>0</v>
      </c>
      <c r="P628" s="29">
        <v>1515795.7824433201</v>
      </c>
      <c r="Q628" s="29">
        <v>1404726.6158633402</v>
      </c>
      <c r="R628" s="29">
        <v>594965.92000000004</v>
      </c>
      <c r="S628" s="1">
        <v>62455.586600000002</v>
      </c>
      <c r="T628" s="147">
        <v>119586.13508276001</v>
      </c>
      <c r="U628" s="28"/>
      <c r="V628" s="2" t="s">
        <v>465</v>
      </c>
      <c r="W628" s="9">
        <v>5992692.2299999995</v>
      </c>
      <c r="X628" s="9">
        <v>728597.53</v>
      </c>
      <c r="Y628" s="9">
        <v>266353.18</v>
      </c>
      <c r="Z628" s="9">
        <v>102720.24</v>
      </c>
      <c r="AA628" s="9">
        <v>411573.77</v>
      </c>
      <c r="AB628" s="9">
        <v>0</v>
      </c>
      <c r="AC628" s="9">
        <v>0</v>
      </c>
      <c r="AD628" s="9">
        <v>168267.74</v>
      </c>
      <c r="AE628" s="9">
        <v>0</v>
      </c>
      <c r="AF628" s="9">
        <v>898052.44</v>
      </c>
      <c r="AG628" s="9">
        <v>0</v>
      </c>
      <c r="AH628" s="9">
        <v>1549787.06</v>
      </c>
      <c r="AI628" s="9">
        <v>1436226.26</v>
      </c>
      <c r="AJ628" s="9">
        <v>287612.40999999997</v>
      </c>
      <c r="AK628" s="9">
        <v>30000</v>
      </c>
      <c r="AL628" s="9">
        <v>113501.6</v>
      </c>
      <c r="AN628" s="28">
        <f t="shared" si="92"/>
        <v>252866.43000000063</v>
      </c>
      <c r="AO628" s="12">
        <f t="shared" si="91"/>
        <v>307353.51000000007</v>
      </c>
      <c r="AP628" s="12">
        <f t="shared" si="91"/>
        <v>32455.586600000002</v>
      </c>
      <c r="AQ628" s="12">
        <f t="shared" si="91"/>
        <v>6084.535082760005</v>
      </c>
      <c r="AR628" s="12">
        <f t="shared" si="93"/>
        <v>-93027.201682759449</v>
      </c>
      <c r="BB628" s="28" t="e">
        <f>+#REF!-'Прил 2 оконч'!E628</f>
        <v>#REF!</v>
      </c>
    </row>
    <row r="629" spans="1:54" ht="15" customHeight="1" x14ac:dyDescent="0.25">
      <c r="A629" s="5">
        <f t="shared" si="94"/>
        <v>603</v>
      </c>
      <c r="B629" s="23">
        <f t="shared" si="95"/>
        <v>87</v>
      </c>
      <c r="C629" s="14" t="s">
        <v>104</v>
      </c>
      <c r="D629" s="3" t="s">
        <v>466</v>
      </c>
      <c r="E629" s="27">
        <f t="shared" si="96"/>
        <v>3220023.74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/>
      <c r="L629" s="29">
        <v>0</v>
      </c>
      <c r="M629" s="29">
        <v>0</v>
      </c>
      <c r="N629" s="29">
        <v>0</v>
      </c>
      <c r="O629" s="29">
        <v>0</v>
      </c>
      <c r="P629" s="29">
        <v>2804492.5564479604</v>
      </c>
      <c r="Q629" s="29">
        <v>0</v>
      </c>
      <c r="R629" s="29">
        <v>322002.37400000007</v>
      </c>
      <c r="S629" s="1">
        <v>32200.237400000002</v>
      </c>
      <c r="T629" s="147">
        <v>61328.572152040011</v>
      </c>
      <c r="U629" s="28"/>
      <c r="V629" s="2" t="s">
        <v>466</v>
      </c>
      <c r="W629" s="9">
        <v>2952179.5300000003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2853140.22</v>
      </c>
      <c r="AI629" s="9">
        <v>0</v>
      </c>
      <c r="AJ629" s="9">
        <v>10811.95</v>
      </c>
      <c r="AK629" s="9">
        <v>30000</v>
      </c>
      <c r="AL629" s="9">
        <v>58227.360000000001</v>
      </c>
      <c r="AN629" s="28">
        <f t="shared" si="92"/>
        <v>267844.20999999996</v>
      </c>
      <c r="AO629" s="12">
        <f t="shared" si="91"/>
        <v>311190.42400000006</v>
      </c>
      <c r="AP629" s="12">
        <f t="shared" si="91"/>
        <v>2200.2374000000018</v>
      </c>
      <c r="AQ629" s="12">
        <f t="shared" si="91"/>
        <v>3101.2121520400106</v>
      </c>
      <c r="AR629" s="12">
        <f t="shared" si="93"/>
        <v>-48647.663552040103</v>
      </c>
      <c r="BB629" s="28" t="e">
        <f>+#REF!-'Прил 2 оконч'!E629</f>
        <v>#REF!</v>
      </c>
    </row>
    <row r="630" spans="1:54" ht="15" customHeight="1" x14ac:dyDescent="0.25">
      <c r="A630" s="5">
        <f t="shared" si="94"/>
        <v>604</v>
      </c>
      <c r="B630" s="23">
        <f t="shared" si="95"/>
        <v>88</v>
      </c>
      <c r="C630" s="14" t="s">
        <v>104</v>
      </c>
      <c r="D630" s="3" t="s">
        <v>467</v>
      </c>
      <c r="E630" s="27">
        <f t="shared" si="96"/>
        <v>14748756.759999998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/>
      <c r="L630" s="29">
        <v>0</v>
      </c>
      <c r="M630" s="29">
        <v>0</v>
      </c>
      <c r="N630" s="29">
        <v>3003431.4051461997</v>
      </c>
      <c r="O630" s="29">
        <v>0</v>
      </c>
      <c r="P630" s="29">
        <v>5125498.5329729998</v>
      </c>
      <c r="Q630" s="29">
        <v>4749930.2170870192</v>
      </c>
      <c r="R630" s="29">
        <v>1440774.4497</v>
      </c>
      <c r="S630" s="1">
        <v>147487.56759999998</v>
      </c>
      <c r="T630" s="147">
        <v>281634.58749377995</v>
      </c>
      <c r="U630" s="28"/>
      <c r="V630" s="2" t="s">
        <v>467</v>
      </c>
      <c r="W630" s="9">
        <v>13506391.890000001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3045921.56</v>
      </c>
      <c r="AG630" s="9">
        <v>0</v>
      </c>
      <c r="AH630" s="9">
        <v>5256407.74</v>
      </c>
      <c r="AI630" s="9">
        <v>4871243.93</v>
      </c>
      <c r="AJ630" s="9">
        <v>33970.239999999998</v>
      </c>
      <c r="AK630" s="9">
        <v>30000</v>
      </c>
      <c r="AL630" s="9">
        <v>268848.42</v>
      </c>
      <c r="AN630" s="28">
        <f t="shared" si="92"/>
        <v>1242364.8699999973</v>
      </c>
      <c r="AO630" s="12">
        <f t="shared" si="91"/>
        <v>1406804.2097</v>
      </c>
      <c r="AP630" s="12">
        <f t="shared" si="91"/>
        <v>117487.56759999998</v>
      </c>
      <c r="AQ630" s="12">
        <f t="shared" si="91"/>
        <v>12786.167493779969</v>
      </c>
      <c r="AR630" s="12">
        <f t="shared" si="93"/>
        <v>-294713.07479378261</v>
      </c>
      <c r="BB630" s="28" t="e">
        <f>+#REF!-'Прил 2 оконч'!E630</f>
        <v>#REF!</v>
      </c>
    </row>
    <row r="631" spans="1:54" ht="15" customHeight="1" x14ac:dyDescent="0.25">
      <c r="A631" s="5">
        <f t="shared" si="94"/>
        <v>605</v>
      </c>
      <c r="B631" s="23">
        <f t="shared" si="95"/>
        <v>89</v>
      </c>
      <c r="C631" s="14" t="s">
        <v>104</v>
      </c>
      <c r="D631" s="3" t="s">
        <v>468</v>
      </c>
      <c r="E631" s="27">
        <f t="shared" si="96"/>
        <v>18690261.329999998</v>
      </c>
      <c r="F631" s="29">
        <v>2180476.0112444405</v>
      </c>
      <c r="G631" s="29">
        <v>779597.29207374004</v>
      </c>
      <c r="H631" s="29">
        <v>300651.08244822</v>
      </c>
      <c r="I631" s="29">
        <v>1164041.16118668</v>
      </c>
      <c r="J631" s="29">
        <v>0</v>
      </c>
      <c r="K631" s="29"/>
      <c r="L631" s="29">
        <v>542314.52921856008</v>
      </c>
      <c r="M631" s="29">
        <v>0</v>
      </c>
      <c r="N631" s="29">
        <v>2658069.7970400001</v>
      </c>
      <c r="O631" s="29">
        <v>0</v>
      </c>
      <c r="P631" s="29">
        <v>4536122.5240988992</v>
      </c>
      <c r="Q631" s="29">
        <v>4203740.4361743005</v>
      </c>
      <c r="R631" s="29">
        <v>1780476.1973000001</v>
      </c>
      <c r="S631" s="1">
        <v>186902.6133</v>
      </c>
      <c r="T631" s="147">
        <v>357869.68591515993</v>
      </c>
      <c r="U631" s="28"/>
      <c r="V631" s="2" t="s">
        <v>468</v>
      </c>
      <c r="W631" s="9">
        <v>17107473.440000001</v>
      </c>
      <c r="X631" s="9">
        <v>2188052.4500000002</v>
      </c>
      <c r="Y631" s="9">
        <v>799885.68</v>
      </c>
      <c r="Z631" s="9">
        <v>308479.33</v>
      </c>
      <c r="AA631" s="9">
        <v>1235997.83</v>
      </c>
      <c r="AB631" s="9">
        <v>0</v>
      </c>
      <c r="AC631" s="9">
        <v>0</v>
      </c>
      <c r="AD631" s="9">
        <v>505325.13</v>
      </c>
      <c r="AE631" s="9">
        <v>0</v>
      </c>
      <c r="AF631" s="9">
        <v>2696942.75</v>
      </c>
      <c r="AG631" s="9">
        <v>0</v>
      </c>
      <c r="AH631" s="9">
        <v>4654168.0199999996</v>
      </c>
      <c r="AI631" s="9">
        <v>4313133.37</v>
      </c>
      <c r="AJ631" s="9">
        <v>34632.04</v>
      </c>
      <c r="AK631" s="9">
        <v>30000</v>
      </c>
      <c r="AL631" s="9">
        <v>340856.84</v>
      </c>
      <c r="AN631" s="28">
        <f t="shared" si="92"/>
        <v>1582787.8899999969</v>
      </c>
      <c r="AO631" s="12">
        <f t="shared" si="91"/>
        <v>1745844.1573000001</v>
      </c>
      <c r="AP631" s="12">
        <f t="shared" si="91"/>
        <v>156902.6133</v>
      </c>
      <c r="AQ631" s="12">
        <f t="shared" si="91"/>
        <v>17012.845915159909</v>
      </c>
      <c r="AR631" s="12">
        <f t="shared" si="93"/>
        <v>-336971.72651516309</v>
      </c>
      <c r="BB631" s="28" t="e">
        <f>+#REF!-'Прил 2 оконч'!E631</f>
        <v>#REF!</v>
      </c>
    </row>
    <row r="632" spans="1:54" ht="15" customHeight="1" x14ac:dyDescent="0.25">
      <c r="A632" s="5">
        <f t="shared" si="94"/>
        <v>606</v>
      </c>
      <c r="B632" s="23">
        <f t="shared" si="95"/>
        <v>90</v>
      </c>
      <c r="C632" s="14" t="s">
        <v>104</v>
      </c>
      <c r="D632" s="3" t="s">
        <v>469</v>
      </c>
      <c r="E632" s="27">
        <f t="shared" si="96"/>
        <v>6638430.0800000001</v>
      </c>
      <c r="F632" s="29">
        <v>0</v>
      </c>
      <c r="G632" s="29">
        <v>1537093.37737704</v>
      </c>
      <c r="H632" s="29">
        <v>0</v>
      </c>
      <c r="I632" s="29">
        <v>0</v>
      </c>
      <c r="J632" s="29">
        <v>0</v>
      </c>
      <c r="K632" s="29"/>
      <c r="L632" s="29">
        <v>165522.5265834</v>
      </c>
      <c r="M632" s="29">
        <v>0</v>
      </c>
      <c r="N632" s="29">
        <v>0</v>
      </c>
      <c r="O632" s="29">
        <v>0</v>
      </c>
      <c r="P632" s="29">
        <v>4094352.3762955796</v>
      </c>
      <c r="Q632" s="29">
        <v>0</v>
      </c>
      <c r="R632" s="29">
        <v>648309.54349999991</v>
      </c>
      <c r="S632" s="1">
        <v>66384.300799999997</v>
      </c>
      <c r="T632" s="147">
        <v>126767.95544398</v>
      </c>
      <c r="U632" s="28"/>
      <c r="V632" s="2" t="s">
        <v>469</v>
      </c>
      <c r="W632" s="9">
        <v>8266991.9100000001</v>
      </c>
      <c r="X632" s="9">
        <v>2412904.92</v>
      </c>
      <c r="Y632" s="9">
        <v>1300538.76</v>
      </c>
      <c r="Z632" s="9">
        <v>0</v>
      </c>
      <c r="AA632" s="9">
        <v>0</v>
      </c>
      <c r="AB632" s="9">
        <v>0</v>
      </c>
      <c r="AC632" s="9">
        <v>0</v>
      </c>
      <c r="AD632" s="9">
        <v>153889.42000000001</v>
      </c>
      <c r="AE632" s="9">
        <v>0</v>
      </c>
      <c r="AF632" s="9">
        <v>2181336.16</v>
      </c>
      <c r="AG632" s="9">
        <v>0</v>
      </c>
      <c r="AH632" s="9">
        <v>1397248.75</v>
      </c>
      <c r="AI632" s="9">
        <v>0</v>
      </c>
      <c r="AJ632" s="9">
        <v>639116.4</v>
      </c>
      <c r="AK632" s="9">
        <v>20000</v>
      </c>
      <c r="AL632" s="9">
        <v>151957.5</v>
      </c>
      <c r="AN632" s="28">
        <f t="shared" si="92"/>
        <v>-1628561.83</v>
      </c>
      <c r="AO632" s="12">
        <f t="shared" si="91"/>
        <v>9193.1434999998892</v>
      </c>
      <c r="AP632" s="12">
        <f t="shared" si="91"/>
        <v>46384.300799999997</v>
      </c>
      <c r="AQ632" s="12">
        <f t="shared" si="91"/>
        <v>-25189.544556020002</v>
      </c>
      <c r="AR632" s="12">
        <f t="shared" si="93"/>
        <v>-1658949.7297439799</v>
      </c>
      <c r="BB632" s="28" t="e">
        <f>+#REF!-'Прил 2 оконч'!E632</f>
        <v>#REF!</v>
      </c>
    </row>
    <row r="633" spans="1:54" ht="15" customHeight="1" x14ac:dyDescent="0.25">
      <c r="A633" s="5">
        <f t="shared" si="94"/>
        <v>607</v>
      </c>
      <c r="B633" s="23">
        <f t="shared" si="95"/>
        <v>91</v>
      </c>
      <c r="C633" s="14" t="s">
        <v>104</v>
      </c>
      <c r="D633" s="3" t="s">
        <v>470</v>
      </c>
      <c r="E633" s="27">
        <f t="shared" si="96"/>
        <v>20424271.119999997</v>
      </c>
      <c r="F633" s="29">
        <v>3880461.3812546395</v>
      </c>
      <c r="G633" s="29">
        <v>2361201.0958737601</v>
      </c>
      <c r="H633" s="29">
        <v>1112617.8937948202</v>
      </c>
      <c r="I633" s="29">
        <v>948184.97499599995</v>
      </c>
      <c r="J633" s="29">
        <v>0</v>
      </c>
      <c r="K633" s="29"/>
      <c r="L633" s="29">
        <v>395993.45985528</v>
      </c>
      <c r="M633" s="29">
        <v>0</v>
      </c>
      <c r="N633" s="29">
        <v>0</v>
      </c>
      <c r="O633" s="29">
        <v>0</v>
      </c>
      <c r="P633" s="29">
        <v>9178717.215051299</v>
      </c>
      <c r="Q633" s="29">
        <v>0</v>
      </c>
      <c r="R633" s="29">
        <v>1951914.7557999999</v>
      </c>
      <c r="S633" s="1">
        <v>204242.71119999999</v>
      </c>
      <c r="T633" s="147">
        <v>390937.63217419997</v>
      </c>
      <c r="U633" s="28"/>
      <c r="V633" s="2" t="s">
        <v>470</v>
      </c>
      <c r="W633" s="9">
        <v>9487123.5600000005</v>
      </c>
      <c r="X633" s="9">
        <v>1943777.48</v>
      </c>
      <c r="Y633" s="9">
        <v>629029.91</v>
      </c>
      <c r="Z633" s="9">
        <v>379899.62</v>
      </c>
      <c r="AA633" s="9">
        <v>612896.4</v>
      </c>
      <c r="AB633" s="9">
        <v>0</v>
      </c>
      <c r="AC633" s="9">
        <v>0</v>
      </c>
      <c r="AD633" s="9">
        <v>368385.3</v>
      </c>
      <c r="AE633" s="9">
        <v>0</v>
      </c>
      <c r="AF633" s="9">
        <v>0</v>
      </c>
      <c r="AG633" s="9">
        <v>0</v>
      </c>
      <c r="AH633" s="9">
        <v>4701075.5199999996</v>
      </c>
      <c r="AI633" s="9">
        <v>0</v>
      </c>
      <c r="AJ633" s="9">
        <v>645833.55000000005</v>
      </c>
      <c r="AK633" s="9">
        <v>8666.64</v>
      </c>
      <c r="AL633" s="9">
        <v>176225.78</v>
      </c>
      <c r="AN633" s="28">
        <f t="shared" si="92"/>
        <v>10937147.559999997</v>
      </c>
      <c r="AO633" s="12">
        <f t="shared" si="91"/>
        <v>1306081.2057999999</v>
      </c>
      <c r="AP633" s="12">
        <f t="shared" si="91"/>
        <v>195576.07120000001</v>
      </c>
      <c r="AQ633" s="12">
        <f t="shared" si="91"/>
        <v>214711.85217419997</v>
      </c>
      <c r="AR633" s="12">
        <f t="shared" si="93"/>
        <v>9220778.430825796</v>
      </c>
      <c r="BB633" s="28" t="e">
        <f>+#REF!-'Прил 2 оконч'!E633</f>
        <v>#REF!</v>
      </c>
    </row>
    <row r="634" spans="1:54" ht="15" customHeight="1" x14ac:dyDescent="0.25">
      <c r="A634" s="5">
        <f t="shared" si="94"/>
        <v>608</v>
      </c>
      <c r="B634" s="23">
        <f t="shared" si="95"/>
        <v>92</v>
      </c>
      <c r="C634" s="14" t="s">
        <v>104</v>
      </c>
      <c r="D634" s="3" t="s">
        <v>471</v>
      </c>
      <c r="E634" s="27">
        <f t="shared" si="96"/>
        <v>3253651.88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/>
      <c r="L634" s="29">
        <v>0</v>
      </c>
      <c r="M634" s="29">
        <v>0</v>
      </c>
      <c r="N634" s="29">
        <v>0</v>
      </c>
      <c r="O634" s="29">
        <v>0</v>
      </c>
      <c r="P634" s="29">
        <v>2833781.1194935194</v>
      </c>
      <c r="Q634" s="29">
        <v>0</v>
      </c>
      <c r="R634" s="29">
        <v>325365.18800000002</v>
      </c>
      <c r="S634" s="1">
        <v>32536.518799999998</v>
      </c>
      <c r="T634" s="147">
        <v>61969.053706479994</v>
      </c>
      <c r="U634" s="28"/>
      <c r="V634" s="2" t="s">
        <v>471</v>
      </c>
      <c r="W634" s="9">
        <v>2987154.9600000004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2883243.87</v>
      </c>
      <c r="AI634" s="9">
        <v>0</v>
      </c>
      <c r="AJ634" s="9">
        <v>15069.37</v>
      </c>
      <c r="AK634" s="9">
        <v>30000</v>
      </c>
      <c r="AL634" s="9">
        <v>58841.72</v>
      </c>
      <c r="AN634" s="28">
        <f t="shared" si="92"/>
        <v>266496.91999999946</v>
      </c>
      <c r="AO634" s="12">
        <f t="shared" si="91"/>
        <v>310295.81800000003</v>
      </c>
      <c r="AP634" s="12">
        <f t="shared" si="91"/>
        <v>2536.518799999998</v>
      </c>
      <c r="AQ634" s="12">
        <f t="shared" si="91"/>
        <v>3127.3337064799925</v>
      </c>
      <c r="AR634" s="12">
        <f t="shared" si="93"/>
        <v>-49462.750506480559</v>
      </c>
      <c r="BB634" s="28" t="e">
        <f>+#REF!-'Прил 2 оконч'!E634</f>
        <v>#REF!</v>
      </c>
    </row>
    <row r="635" spans="1:54" ht="15" customHeight="1" x14ac:dyDescent="0.25">
      <c r="A635" s="5">
        <f t="shared" si="94"/>
        <v>609</v>
      </c>
      <c r="B635" s="23">
        <f t="shared" si="95"/>
        <v>93</v>
      </c>
      <c r="C635" s="14" t="s">
        <v>104</v>
      </c>
      <c r="D635" s="3" t="s">
        <v>472</v>
      </c>
      <c r="E635" s="27">
        <f t="shared" si="96"/>
        <v>13802553.34</v>
      </c>
      <c r="F635" s="29">
        <v>1920343.7311531203</v>
      </c>
      <c r="G635" s="29">
        <v>686590.79695206007</v>
      </c>
      <c r="H635" s="29">
        <v>264783.20224355999</v>
      </c>
      <c r="I635" s="29">
        <v>1025170.25523864</v>
      </c>
      <c r="J635" s="29">
        <v>0</v>
      </c>
      <c r="K635" s="29"/>
      <c r="L635" s="29">
        <v>477616.03563659999</v>
      </c>
      <c r="M635" s="29">
        <v>0</v>
      </c>
      <c r="N635" s="29">
        <v>0</v>
      </c>
      <c r="O635" s="29">
        <v>0</v>
      </c>
      <c r="P635" s="29">
        <v>3994960.0028981999</v>
      </c>
      <c r="Q635" s="29">
        <v>3702231.3183533996</v>
      </c>
      <c r="R635" s="29">
        <v>1328848.9362999999</v>
      </c>
      <c r="S635" s="1">
        <v>138025.53340000001</v>
      </c>
      <c r="T635" s="147">
        <v>263983.52782442002</v>
      </c>
      <c r="U635" s="28"/>
      <c r="V635" s="2" t="s">
        <v>472</v>
      </c>
      <c r="W635" s="9">
        <v>12647435.030000001</v>
      </c>
      <c r="X635" s="9">
        <v>1925815.11</v>
      </c>
      <c r="Y635" s="9">
        <v>704019.67</v>
      </c>
      <c r="Z635" s="9">
        <v>271508.2</v>
      </c>
      <c r="AA635" s="9">
        <v>1087863.9099999999</v>
      </c>
      <c r="AB635" s="9">
        <v>0</v>
      </c>
      <c r="AC635" s="9">
        <v>0</v>
      </c>
      <c r="AD635" s="9">
        <v>444762.08</v>
      </c>
      <c r="AE635" s="9">
        <v>0</v>
      </c>
      <c r="AF635" s="9">
        <v>0</v>
      </c>
      <c r="AG635" s="9">
        <v>0</v>
      </c>
      <c r="AH635" s="9">
        <v>4096367.56</v>
      </c>
      <c r="AI635" s="9">
        <v>3796205.82</v>
      </c>
      <c r="AJ635" s="9">
        <v>39330.620000000003</v>
      </c>
      <c r="AK635" s="9">
        <v>30000</v>
      </c>
      <c r="AL635" s="9">
        <v>251562.06</v>
      </c>
      <c r="AN635" s="28">
        <f t="shared" si="92"/>
        <v>1155118.3099999987</v>
      </c>
      <c r="AO635" s="12">
        <f t="shared" si="91"/>
        <v>1289518.3162999998</v>
      </c>
      <c r="AP635" s="12">
        <f t="shared" si="91"/>
        <v>108025.53340000001</v>
      </c>
      <c r="AQ635" s="12">
        <f t="shared" si="91"/>
        <v>12421.467824420019</v>
      </c>
      <c r="AR635" s="12">
        <f t="shared" si="93"/>
        <v>-254847.00752442121</v>
      </c>
      <c r="BB635" s="28" t="e">
        <f>+#REF!-'Прил 2 оконч'!E635</f>
        <v>#REF!</v>
      </c>
    </row>
    <row r="636" spans="1:54" ht="15" customHeight="1" x14ac:dyDescent="0.25">
      <c r="A636" s="5">
        <f t="shared" si="94"/>
        <v>610</v>
      </c>
      <c r="B636" s="23">
        <f t="shared" si="95"/>
        <v>94</v>
      </c>
      <c r="C636" s="14" t="s">
        <v>104</v>
      </c>
      <c r="D636" s="3" t="s">
        <v>473</v>
      </c>
      <c r="E636" s="27">
        <f t="shared" si="96"/>
        <v>1735600.36</v>
      </c>
      <c r="F636" s="29">
        <v>0</v>
      </c>
      <c r="G636" s="29">
        <v>0</v>
      </c>
      <c r="H636" s="29">
        <v>0</v>
      </c>
      <c r="I636" s="29">
        <v>0</v>
      </c>
      <c r="J636" s="29">
        <v>1171936.3734842401</v>
      </c>
      <c r="K636" s="29"/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520680.10800000001</v>
      </c>
      <c r="S636" s="1">
        <v>17356.0036</v>
      </c>
      <c r="T636" s="147">
        <v>25627.874915760007</v>
      </c>
      <c r="U636" s="28"/>
      <c r="V636" s="2" t="s">
        <v>473</v>
      </c>
      <c r="W636" s="9">
        <v>837175.69000000006</v>
      </c>
      <c r="X636" s="9">
        <v>0</v>
      </c>
      <c r="Y636" s="9">
        <v>0</v>
      </c>
      <c r="Z636" s="9">
        <v>0</v>
      </c>
      <c r="AA636" s="9">
        <v>0</v>
      </c>
      <c r="AB636" s="9">
        <v>445736.78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352342.25</v>
      </c>
      <c r="AK636" s="9">
        <v>10000</v>
      </c>
      <c r="AL636" s="9">
        <v>9096.66</v>
      </c>
      <c r="AN636" s="28">
        <f t="shared" si="92"/>
        <v>898424.67</v>
      </c>
      <c r="AO636" s="12">
        <f t="shared" si="91"/>
        <v>168337.85800000001</v>
      </c>
      <c r="AP636" s="12">
        <f t="shared" si="91"/>
        <v>7356.0036</v>
      </c>
      <c r="AQ636" s="12">
        <f t="shared" si="91"/>
        <v>16531.214915760007</v>
      </c>
      <c r="AR636" s="12">
        <f t="shared" si="93"/>
        <v>706199.59348424</v>
      </c>
      <c r="BB636" s="28" t="e">
        <f>+#REF!-'Прил 2 оконч'!E636</f>
        <v>#REF!</v>
      </c>
    </row>
    <row r="637" spans="1:54" ht="15" customHeight="1" x14ac:dyDescent="0.25">
      <c r="A637" s="5">
        <f t="shared" si="94"/>
        <v>611</v>
      </c>
      <c r="B637" s="23">
        <f t="shared" si="95"/>
        <v>95</v>
      </c>
      <c r="C637" s="14" t="s">
        <v>104</v>
      </c>
      <c r="D637" s="3" t="s">
        <v>135</v>
      </c>
      <c r="E637" s="27">
        <f t="shared" si="96"/>
        <v>4531279.0000000009</v>
      </c>
      <c r="F637" s="29">
        <v>0</v>
      </c>
      <c r="G637" s="29">
        <v>0</v>
      </c>
      <c r="H637" s="29">
        <v>3946535.5701660002</v>
      </c>
      <c r="I637" s="29">
        <v>0</v>
      </c>
      <c r="J637" s="29">
        <v>0</v>
      </c>
      <c r="K637" s="29"/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453127.9</v>
      </c>
      <c r="S637" s="1">
        <v>45312.79</v>
      </c>
      <c r="T637" s="147">
        <v>86302.739834000007</v>
      </c>
      <c r="U637" s="28"/>
      <c r="V637" s="2" t="s">
        <v>135</v>
      </c>
      <c r="W637" s="9">
        <v>9167545.4999999981</v>
      </c>
      <c r="X637" s="9">
        <v>0</v>
      </c>
      <c r="Y637" s="9">
        <v>0</v>
      </c>
      <c r="Z637" s="9">
        <v>1104145.26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2680114.5</v>
      </c>
      <c r="AG637" s="9">
        <v>0</v>
      </c>
      <c r="AH637" s="9">
        <v>0</v>
      </c>
      <c r="AI637" s="9">
        <v>4035296.18</v>
      </c>
      <c r="AJ637" s="9">
        <v>1158406.78</v>
      </c>
      <c r="AK637" s="9">
        <v>10000</v>
      </c>
      <c r="AL637" s="9">
        <v>159582.78</v>
      </c>
      <c r="AN637" s="28">
        <f t="shared" si="92"/>
        <v>-4636266.4999999972</v>
      </c>
      <c r="AO637" s="12">
        <f t="shared" si="91"/>
        <v>-705278.88</v>
      </c>
      <c r="AP637" s="12">
        <f t="shared" si="91"/>
        <v>35312.79</v>
      </c>
      <c r="AQ637" s="12">
        <f t="shared" si="91"/>
        <v>-73280.040165999992</v>
      </c>
      <c r="AR637" s="12">
        <f t="shared" si="93"/>
        <v>-3893020.3698339975</v>
      </c>
      <c r="BB637" s="28" t="e">
        <f>+#REF!-'Прил 2 оконч'!E637</f>
        <v>#REF!</v>
      </c>
    </row>
    <row r="638" spans="1:54" ht="15" customHeight="1" x14ac:dyDescent="0.25">
      <c r="A638" s="5">
        <f t="shared" si="94"/>
        <v>612</v>
      </c>
      <c r="B638" s="23">
        <f t="shared" si="95"/>
        <v>96</v>
      </c>
      <c r="C638" s="14" t="s">
        <v>104</v>
      </c>
      <c r="D638" s="3" t="s">
        <v>474</v>
      </c>
      <c r="E638" s="27">
        <f t="shared" si="96"/>
        <v>1718282.57</v>
      </c>
      <c r="F638" s="29">
        <v>0</v>
      </c>
      <c r="G638" s="29">
        <v>0</v>
      </c>
      <c r="H638" s="29">
        <v>0</v>
      </c>
      <c r="I638" s="29">
        <v>0</v>
      </c>
      <c r="J638" s="29">
        <v>1160242.8128713802</v>
      </c>
      <c r="K638" s="29"/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515484.77100000001</v>
      </c>
      <c r="S638" s="1">
        <v>17182.825700000001</v>
      </c>
      <c r="T638" s="147">
        <v>25372.160428620005</v>
      </c>
      <c r="U638" s="28"/>
      <c r="V638" s="2" t="s">
        <v>474</v>
      </c>
      <c r="W638" s="9">
        <v>831409.45000000007</v>
      </c>
      <c r="X638" s="9">
        <v>0</v>
      </c>
      <c r="Y638" s="9">
        <v>0</v>
      </c>
      <c r="Z638" s="9">
        <v>0</v>
      </c>
      <c r="AA638" s="9">
        <v>0</v>
      </c>
      <c r="AB638" s="9">
        <v>440995.86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351413.67</v>
      </c>
      <c r="AK638" s="9">
        <v>10000</v>
      </c>
      <c r="AL638" s="9">
        <v>8999.92</v>
      </c>
      <c r="AN638" s="28">
        <f t="shared" si="92"/>
        <v>886873.12</v>
      </c>
      <c r="AO638" s="12">
        <f t="shared" ref="AO638:AQ694" si="97">+R638-AJ638</f>
        <v>164071.10100000002</v>
      </c>
      <c r="AP638" s="12">
        <f t="shared" si="97"/>
        <v>7182.8257000000012</v>
      </c>
      <c r="AQ638" s="12">
        <f t="shared" si="97"/>
        <v>16372.240428620005</v>
      </c>
      <c r="AR638" s="12">
        <f t="shared" si="93"/>
        <v>699246.95287137991</v>
      </c>
      <c r="BB638" s="28" t="e">
        <f>+#REF!-'Прил 2 оконч'!E638</f>
        <v>#REF!</v>
      </c>
    </row>
    <row r="639" spans="1:54" ht="15" customHeight="1" x14ac:dyDescent="0.25">
      <c r="A639" s="5">
        <f t="shared" si="94"/>
        <v>613</v>
      </c>
      <c r="B639" s="23">
        <f t="shared" si="95"/>
        <v>97</v>
      </c>
      <c r="C639" s="14" t="s">
        <v>104</v>
      </c>
      <c r="D639" s="3" t="s">
        <v>475</v>
      </c>
      <c r="E639" s="27">
        <f t="shared" si="96"/>
        <v>2287454.9999999995</v>
      </c>
      <c r="F639" s="29">
        <v>0</v>
      </c>
      <c r="G639" s="29">
        <v>0</v>
      </c>
      <c r="H639" s="29">
        <v>0</v>
      </c>
      <c r="I639" s="29">
        <v>0</v>
      </c>
      <c r="J639" s="29">
        <v>1544567.3894700001</v>
      </c>
      <c r="K639" s="29"/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686236.5</v>
      </c>
      <c r="S639" s="1">
        <v>22874.55</v>
      </c>
      <c r="T639" s="147">
        <v>33776.560530000002</v>
      </c>
      <c r="U639" s="28"/>
      <c r="V639" s="2" t="s">
        <v>475</v>
      </c>
      <c r="W639" s="9">
        <v>1041747.2400000001</v>
      </c>
      <c r="X639" s="9">
        <v>0</v>
      </c>
      <c r="Y639" s="9">
        <v>0</v>
      </c>
      <c r="Z639" s="9">
        <v>0</v>
      </c>
      <c r="AA639" s="9">
        <v>0</v>
      </c>
      <c r="AB639" s="9">
        <v>752175.06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244221.66</v>
      </c>
      <c r="AK639" s="9">
        <v>10000</v>
      </c>
      <c r="AL639" s="9">
        <v>15350.52</v>
      </c>
      <c r="AN639" s="28">
        <f t="shared" si="92"/>
        <v>1245707.7599999993</v>
      </c>
      <c r="AO639" s="12">
        <f t="shared" si="97"/>
        <v>442014.83999999997</v>
      </c>
      <c r="AP639" s="12">
        <f t="shared" si="97"/>
        <v>12874.55</v>
      </c>
      <c r="AQ639" s="12">
        <f t="shared" si="97"/>
        <v>18426.040530000002</v>
      </c>
      <c r="AR639" s="12">
        <f t="shared" si="93"/>
        <v>772392.3294699993</v>
      </c>
      <c r="BB639" s="28" t="e">
        <f>+#REF!-'Прил 2 оконч'!E639</f>
        <v>#REF!</v>
      </c>
    </row>
    <row r="640" spans="1:54" ht="15" customHeight="1" x14ac:dyDescent="0.25">
      <c r="A640" s="5">
        <f t="shared" si="94"/>
        <v>614</v>
      </c>
      <c r="B640" s="23">
        <f t="shared" si="95"/>
        <v>98</v>
      </c>
      <c r="C640" s="14" t="s">
        <v>104</v>
      </c>
      <c r="D640" s="3" t="s">
        <v>476</v>
      </c>
      <c r="E640" s="27">
        <f t="shared" si="96"/>
        <v>10786909.546420002</v>
      </c>
      <c r="F640" s="29">
        <v>0</v>
      </c>
      <c r="G640" s="29">
        <v>0</v>
      </c>
      <c r="H640" s="29">
        <v>0</v>
      </c>
      <c r="I640" s="29">
        <v>0</v>
      </c>
      <c r="J640" s="29">
        <v>1314097.3999999999</v>
      </c>
      <c r="K640" s="29"/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8060676.2652087007</v>
      </c>
      <c r="R640" s="29">
        <v>1135899.3550000002</v>
      </c>
      <c r="S640" s="1">
        <v>95049.965500000006</v>
      </c>
      <c r="T640" s="147">
        <v>181186.5607113</v>
      </c>
      <c r="U640" s="28"/>
      <c r="V640" s="2" t="s">
        <v>476</v>
      </c>
      <c r="W640" s="9">
        <v>1275381.8</v>
      </c>
      <c r="X640" s="9">
        <v>0</v>
      </c>
      <c r="Y640" s="9">
        <v>0</v>
      </c>
      <c r="Z640" s="9">
        <v>0</v>
      </c>
      <c r="AA640" s="9">
        <v>0</v>
      </c>
      <c r="AB640" s="9">
        <v>95165.96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470332.09</v>
      </c>
      <c r="AJ640" s="9">
        <v>668342.97</v>
      </c>
      <c r="AK640" s="9">
        <v>5000</v>
      </c>
      <c r="AL640" s="9">
        <v>11540.78</v>
      </c>
      <c r="AN640" s="28">
        <f t="shared" si="92"/>
        <v>9511527.7464200016</v>
      </c>
      <c r="AO640" s="12">
        <f t="shared" si="97"/>
        <v>467556.38500000024</v>
      </c>
      <c r="AP640" s="12">
        <f t="shared" si="97"/>
        <v>90049.965500000006</v>
      </c>
      <c r="AQ640" s="12">
        <f t="shared" si="97"/>
        <v>169645.7807113</v>
      </c>
      <c r="AR640" s="12">
        <f t="shared" si="93"/>
        <v>8784275.6152087003</v>
      </c>
      <c r="BB640" s="28" t="e">
        <f>+#REF!-'Прил 2 оконч'!E640</f>
        <v>#REF!</v>
      </c>
    </row>
    <row r="641" spans="1:54" ht="15" customHeight="1" x14ac:dyDescent="0.25">
      <c r="A641" s="5">
        <f t="shared" si="94"/>
        <v>615</v>
      </c>
      <c r="B641" s="23">
        <f t="shared" si="95"/>
        <v>99</v>
      </c>
      <c r="C641" s="14" t="s">
        <v>104</v>
      </c>
      <c r="D641" s="3" t="s">
        <v>477</v>
      </c>
      <c r="E641" s="27">
        <f t="shared" si="96"/>
        <v>27853394.144955996</v>
      </c>
      <c r="F641" s="29">
        <v>0</v>
      </c>
      <c r="G641" s="29">
        <v>0</v>
      </c>
      <c r="H641" s="29">
        <v>0</v>
      </c>
      <c r="I641" s="29">
        <v>0</v>
      </c>
      <c r="J641" s="29">
        <v>1990543.04</v>
      </c>
      <c r="K641" s="29"/>
      <c r="L641" s="29">
        <v>0</v>
      </c>
      <c r="M641" s="29">
        <v>0</v>
      </c>
      <c r="N641" s="29">
        <v>0</v>
      </c>
      <c r="O641" s="29">
        <v>0</v>
      </c>
      <c r="P641" s="29">
        <v>10718809.191245399</v>
      </c>
      <c r="Q641" s="29">
        <v>11561490.38701188</v>
      </c>
      <c r="R641" s="29">
        <v>2826217.2920000004</v>
      </c>
      <c r="S641" s="1">
        <v>260814.88320000001</v>
      </c>
      <c r="T641" s="147">
        <v>495519.35149872006</v>
      </c>
      <c r="U641" s="28"/>
      <c r="V641" s="2" t="s">
        <v>477</v>
      </c>
      <c r="W641" s="9">
        <v>9509963.8300000001</v>
      </c>
      <c r="X641" s="9">
        <v>0</v>
      </c>
      <c r="Y641" s="9">
        <v>0</v>
      </c>
      <c r="Z641" s="9">
        <v>0</v>
      </c>
      <c r="AA641" s="9">
        <v>0</v>
      </c>
      <c r="AB641" s="9">
        <v>686280.07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3659396.88</v>
      </c>
      <c r="AI641" s="9">
        <v>3947083.86</v>
      </c>
      <c r="AJ641" s="9">
        <v>1017963</v>
      </c>
      <c r="AK641" s="9">
        <v>20000</v>
      </c>
      <c r="AL641" s="9">
        <v>169240.02000000002</v>
      </c>
      <c r="AN641" s="28">
        <f t="shared" si="92"/>
        <v>18343430.314955994</v>
      </c>
      <c r="AO641" s="12">
        <f t="shared" si="97"/>
        <v>1808254.2920000004</v>
      </c>
      <c r="AP641" s="12">
        <f t="shared" si="97"/>
        <v>240814.88320000001</v>
      </c>
      <c r="AQ641" s="12">
        <f t="shared" si="97"/>
        <v>326279.33149872004</v>
      </c>
      <c r="AR641" s="12">
        <f t="shared" si="93"/>
        <v>15968081.808257276</v>
      </c>
      <c r="BB641" s="28" t="e">
        <f>+#REF!-'Прил 2 оконч'!E641</f>
        <v>#REF!</v>
      </c>
    </row>
    <row r="642" spans="1:54" ht="15" customHeight="1" x14ac:dyDescent="0.25">
      <c r="A642" s="5">
        <f t="shared" si="94"/>
        <v>616</v>
      </c>
      <c r="B642" s="23">
        <f t="shared" si="95"/>
        <v>100</v>
      </c>
      <c r="C642" s="14" t="s">
        <v>104</v>
      </c>
      <c r="D642" s="3" t="s">
        <v>478</v>
      </c>
      <c r="E642" s="27">
        <f t="shared" si="96"/>
        <v>40281151.460000001</v>
      </c>
      <c r="F642" s="29">
        <v>9306102.4321519788</v>
      </c>
      <c r="G642" s="29">
        <v>0</v>
      </c>
      <c r="H642" s="29">
        <v>0</v>
      </c>
      <c r="I642" s="29">
        <v>0</v>
      </c>
      <c r="J642" s="29">
        <v>0</v>
      </c>
      <c r="K642" s="29"/>
      <c r="L642" s="29">
        <v>357100.62596124003</v>
      </c>
      <c r="M642" s="29">
        <v>0</v>
      </c>
      <c r="N642" s="29">
        <v>17012971.210712399</v>
      </c>
      <c r="O642" s="29">
        <v>0</v>
      </c>
      <c r="P642" s="29">
        <v>8833213.4125485606</v>
      </c>
      <c r="Q642" s="29">
        <v>0</v>
      </c>
      <c r="R642" s="29">
        <v>3592433.8741000001</v>
      </c>
      <c r="S642" s="1">
        <v>402811.51459999999</v>
      </c>
      <c r="T642" s="147">
        <v>776518.38992582005</v>
      </c>
      <c r="U642" s="28"/>
      <c r="V642" s="2" t="s">
        <v>478</v>
      </c>
      <c r="W642" s="9">
        <v>20759818.949999999</v>
      </c>
      <c r="X642" s="9">
        <v>5218134.55</v>
      </c>
      <c r="Y642" s="9">
        <v>2812537.77</v>
      </c>
      <c r="Z642" s="9">
        <v>1185190.01</v>
      </c>
      <c r="AA642" s="9">
        <v>1758531.15</v>
      </c>
      <c r="AB642" s="9">
        <v>0</v>
      </c>
      <c r="AC642" s="9">
        <v>0</v>
      </c>
      <c r="AD642" s="9">
        <v>332800.40000000002</v>
      </c>
      <c r="AE642" s="9">
        <v>0</v>
      </c>
      <c r="AF642" s="9">
        <v>4717345.2300000004</v>
      </c>
      <c r="AG642" s="9">
        <v>0</v>
      </c>
      <c r="AH642" s="9">
        <v>3021682.26</v>
      </c>
      <c r="AI642" s="9">
        <v>0</v>
      </c>
      <c r="AJ642" s="9">
        <v>1294899.18</v>
      </c>
      <c r="AK642" s="9">
        <v>17500</v>
      </c>
      <c r="AL642" s="9">
        <v>388698.39999999997</v>
      </c>
      <c r="AN642" s="28">
        <f t="shared" si="92"/>
        <v>19521332.510000002</v>
      </c>
      <c r="AO642" s="12">
        <f t="shared" si="97"/>
        <v>2297534.6941</v>
      </c>
      <c r="AP642" s="12">
        <f t="shared" si="97"/>
        <v>385311.51459999999</v>
      </c>
      <c r="AQ642" s="12">
        <f t="shared" si="97"/>
        <v>387819.98992582009</v>
      </c>
      <c r="AR642" s="12">
        <f t="shared" si="93"/>
        <v>16450666.31137418</v>
      </c>
      <c r="BB642" s="28" t="e">
        <f>+#REF!-'Прил 2 оконч'!E642</f>
        <v>#REF!</v>
      </c>
    </row>
    <row r="643" spans="1:54" ht="15" customHeight="1" x14ac:dyDescent="0.25">
      <c r="A643" s="5">
        <f t="shared" si="94"/>
        <v>617</v>
      </c>
      <c r="B643" s="23">
        <f t="shared" si="95"/>
        <v>101</v>
      </c>
      <c r="C643" s="14" t="s">
        <v>104</v>
      </c>
      <c r="D643" s="3" t="s">
        <v>479</v>
      </c>
      <c r="E643" s="27">
        <f t="shared" si="96"/>
        <v>1580265.24</v>
      </c>
      <c r="F643" s="29">
        <v>0</v>
      </c>
      <c r="G643" s="29">
        <v>0</v>
      </c>
      <c r="H643" s="29">
        <v>0</v>
      </c>
      <c r="I643" s="29">
        <v>0</v>
      </c>
      <c r="J643" s="29">
        <v>1067048.8190661601</v>
      </c>
      <c r="K643" s="29"/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474079.57199999999</v>
      </c>
      <c r="S643" s="1">
        <v>15802.652400000001</v>
      </c>
      <c r="T643" s="147">
        <v>23334.19653384</v>
      </c>
      <c r="U643" s="28"/>
      <c r="V643" s="2" t="s">
        <v>479</v>
      </c>
      <c r="W643" s="9">
        <v>10518453.1</v>
      </c>
      <c r="X643" s="9">
        <v>4746041.9400000004</v>
      </c>
      <c r="Y643" s="9">
        <v>2695090.09</v>
      </c>
      <c r="Z643" s="9">
        <v>0</v>
      </c>
      <c r="AA643" s="9">
        <v>1423410.14</v>
      </c>
      <c r="AB643" s="9">
        <v>538306.26</v>
      </c>
      <c r="AC643" s="9">
        <v>0</v>
      </c>
      <c r="AD643" s="9">
        <v>264979.05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623323.02</v>
      </c>
      <c r="AK643" s="9">
        <v>8888.8799999999992</v>
      </c>
      <c r="AL643" s="9">
        <v>197302.59999999998</v>
      </c>
      <c r="AN643" s="28">
        <f t="shared" si="92"/>
        <v>-8938187.8599999994</v>
      </c>
      <c r="AO643" s="12">
        <f t="shared" si="97"/>
        <v>-149243.44800000003</v>
      </c>
      <c r="AP643" s="12">
        <f t="shared" si="97"/>
        <v>6913.7724000000017</v>
      </c>
      <c r="AQ643" s="12">
        <f t="shared" si="97"/>
        <v>-173968.40346615997</v>
      </c>
      <c r="AR643" s="12">
        <f t="shared" si="93"/>
        <v>-8621889.7809338383</v>
      </c>
      <c r="BB643" s="28" t="e">
        <f>+#REF!-'Прил 2 оконч'!E643</f>
        <v>#REF!</v>
      </c>
    </row>
    <row r="644" spans="1:54" ht="15" customHeight="1" x14ac:dyDescent="0.25">
      <c r="A644" s="5">
        <f t="shared" si="94"/>
        <v>618</v>
      </c>
      <c r="B644" s="23">
        <f t="shared" si="95"/>
        <v>102</v>
      </c>
      <c r="C644" s="14" t="s">
        <v>104</v>
      </c>
      <c r="D644" s="3" t="s">
        <v>482</v>
      </c>
      <c r="E644" s="27">
        <f t="shared" si="96"/>
        <v>37022548.278852001</v>
      </c>
      <c r="F644" s="29">
        <v>6531079.8989818199</v>
      </c>
      <c r="G644" s="29">
        <v>0</v>
      </c>
      <c r="H644" s="29">
        <v>0</v>
      </c>
      <c r="I644" s="29">
        <v>0</v>
      </c>
      <c r="J644" s="29">
        <v>1171020.99</v>
      </c>
      <c r="K644" s="29"/>
      <c r="L644" s="29">
        <v>0</v>
      </c>
      <c r="M644" s="29">
        <v>0</v>
      </c>
      <c r="N644" s="29">
        <v>11939807.781027</v>
      </c>
      <c r="O644" s="29">
        <v>0</v>
      </c>
      <c r="P644" s="29">
        <v>6199203.4736406608</v>
      </c>
      <c r="Q644" s="29">
        <v>6686566.5827221796</v>
      </c>
      <c r="R644" s="29">
        <v>3445210.5711000003</v>
      </c>
      <c r="S644" s="1">
        <v>359077.49579999998</v>
      </c>
      <c r="T644" s="147">
        <v>690581.48558034003</v>
      </c>
      <c r="U644" s="28"/>
      <c r="V644" s="2" t="s">
        <v>482</v>
      </c>
      <c r="W644" s="9">
        <v>13310994.440000001</v>
      </c>
      <c r="X644" s="9">
        <v>3658630.85</v>
      </c>
      <c r="Y644" s="9">
        <v>0</v>
      </c>
      <c r="Z644" s="9">
        <v>0</v>
      </c>
      <c r="AA644" s="9">
        <v>0</v>
      </c>
      <c r="AB644" s="9">
        <v>397323.26</v>
      </c>
      <c r="AC644" s="9">
        <v>0</v>
      </c>
      <c r="AD644" s="9">
        <v>0</v>
      </c>
      <c r="AE644" s="9">
        <v>0</v>
      </c>
      <c r="AF644" s="9">
        <v>3307508.59</v>
      </c>
      <c r="AG644" s="9">
        <v>0</v>
      </c>
      <c r="AH644" s="9">
        <v>2118615.36</v>
      </c>
      <c r="AI644" s="9">
        <v>2285172.34</v>
      </c>
      <c r="AJ644" s="9">
        <v>1273596.08</v>
      </c>
      <c r="AK644" s="9">
        <v>13333.32</v>
      </c>
      <c r="AL644" s="9">
        <v>240147.96000000002</v>
      </c>
      <c r="AN644" s="28">
        <f t="shared" si="92"/>
        <v>23711553.838851999</v>
      </c>
      <c r="AO644" s="12">
        <f t="shared" si="97"/>
        <v>2171614.4911000002</v>
      </c>
      <c r="AP644" s="12">
        <f t="shared" si="97"/>
        <v>345744.17579999997</v>
      </c>
      <c r="AQ644" s="12">
        <f t="shared" si="97"/>
        <v>450433.52558034001</v>
      </c>
      <c r="AR644" s="12">
        <f t="shared" si="93"/>
        <v>20743761.646371659</v>
      </c>
      <c r="BB644" s="28" t="e">
        <f>+#REF!-'Прил 2 оконч'!E644</f>
        <v>#REF!</v>
      </c>
    </row>
    <row r="645" spans="1:54" ht="15" customHeight="1" x14ac:dyDescent="0.25">
      <c r="A645" s="5">
        <f t="shared" si="94"/>
        <v>619</v>
      </c>
      <c r="B645" s="23">
        <f t="shared" si="95"/>
        <v>103</v>
      </c>
      <c r="C645" s="14" t="s">
        <v>104</v>
      </c>
      <c r="D645" s="3" t="s">
        <v>483</v>
      </c>
      <c r="E645" s="27">
        <f t="shared" si="96"/>
        <v>9641868.1699999999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/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8397623.6501341797</v>
      </c>
      <c r="R645" s="29">
        <v>964186.81700000004</v>
      </c>
      <c r="S645" s="1">
        <v>96418.681700000001</v>
      </c>
      <c r="T645" s="147">
        <v>183639.02116581998</v>
      </c>
      <c r="U645" s="28"/>
      <c r="V645" s="2" t="s">
        <v>483</v>
      </c>
      <c r="W645" s="9">
        <v>3373527.1899999995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2847706.26</v>
      </c>
      <c r="AJ645" s="9">
        <v>437704.47</v>
      </c>
      <c r="AK645" s="9">
        <v>10000</v>
      </c>
      <c r="AL645" s="9">
        <v>58116.46</v>
      </c>
      <c r="AN645" s="28">
        <f t="shared" si="92"/>
        <v>6268340.9800000004</v>
      </c>
      <c r="AO645" s="12">
        <f t="shared" si="97"/>
        <v>526482.34700000007</v>
      </c>
      <c r="AP645" s="12">
        <f t="shared" si="97"/>
        <v>86418.681700000001</v>
      </c>
      <c r="AQ645" s="12">
        <f t="shared" si="97"/>
        <v>125522.56116581999</v>
      </c>
      <c r="AR645" s="12">
        <f t="shared" si="93"/>
        <v>5529917.3901341809</v>
      </c>
      <c r="BB645" s="28" t="e">
        <f>+#REF!-'Прил 2 оконч'!E645</f>
        <v>#REF!</v>
      </c>
    </row>
    <row r="646" spans="1:54" ht="15" customHeight="1" x14ac:dyDescent="0.25">
      <c r="A646" s="5">
        <f t="shared" si="94"/>
        <v>620</v>
      </c>
      <c r="B646" s="23">
        <f t="shared" si="95"/>
        <v>104</v>
      </c>
      <c r="C646" s="14" t="s">
        <v>104</v>
      </c>
      <c r="D646" s="3" t="s">
        <v>484</v>
      </c>
      <c r="E646" s="27">
        <f t="shared" si="96"/>
        <v>2266972.17</v>
      </c>
      <c r="F646" s="29">
        <v>0</v>
      </c>
      <c r="G646" s="29">
        <v>0</v>
      </c>
      <c r="H646" s="29">
        <v>0</v>
      </c>
      <c r="I646" s="29">
        <v>0</v>
      </c>
      <c r="J646" s="29">
        <v>1990601.96</v>
      </c>
      <c r="K646" s="29"/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251970.89</v>
      </c>
      <c r="S646" s="1">
        <v>10000</v>
      </c>
      <c r="T646" s="147">
        <v>14399.32</v>
      </c>
      <c r="U646" s="28"/>
      <c r="V646" s="2" t="s">
        <v>484</v>
      </c>
      <c r="W646" s="9">
        <v>1050700.3900000001</v>
      </c>
      <c r="X646" s="9">
        <v>0</v>
      </c>
      <c r="Y646" s="9">
        <v>0</v>
      </c>
      <c r="Z646" s="9">
        <v>0</v>
      </c>
      <c r="AA646" s="9">
        <v>0</v>
      </c>
      <c r="AB646" s="9">
        <v>753354.9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251970.89</v>
      </c>
      <c r="AK646" s="9">
        <v>10000</v>
      </c>
      <c r="AL646" s="9">
        <v>15374.6</v>
      </c>
      <c r="AN646" s="28">
        <f t="shared" si="92"/>
        <v>1216271.7799999998</v>
      </c>
      <c r="AO646" s="12">
        <f t="shared" si="97"/>
        <v>0</v>
      </c>
      <c r="AP646" s="12">
        <f t="shared" si="97"/>
        <v>0</v>
      </c>
      <c r="AQ646" s="12">
        <f t="shared" si="97"/>
        <v>-975.28000000000065</v>
      </c>
      <c r="AR646" s="12">
        <f t="shared" si="93"/>
        <v>1217247.0599999998</v>
      </c>
      <c r="BB646" s="28" t="e">
        <f>+#REF!-'Прил 2 оконч'!E646</f>
        <v>#REF!</v>
      </c>
    </row>
    <row r="647" spans="1:54" ht="15" customHeight="1" x14ac:dyDescent="0.25">
      <c r="A647" s="5">
        <f t="shared" si="94"/>
        <v>621</v>
      </c>
      <c r="B647" s="23">
        <f t="shared" si="95"/>
        <v>105</v>
      </c>
      <c r="C647" s="14" t="s">
        <v>104</v>
      </c>
      <c r="D647" s="3" t="s">
        <v>485</v>
      </c>
      <c r="E647" s="27">
        <f t="shared" si="96"/>
        <v>929525.41000000015</v>
      </c>
      <c r="F647" s="29">
        <v>0</v>
      </c>
      <c r="G647" s="29">
        <v>388288.54679874005</v>
      </c>
      <c r="H647" s="29">
        <v>0</v>
      </c>
      <c r="I647" s="29">
        <v>0</v>
      </c>
      <c r="J647" s="29">
        <v>136437.23510046001</v>
      </c>
      <c r="K647" s="29"/>
      <c r="L647" s="29">
        <v>270106.79328948003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108016.20209999999</v>
      </c>
      <c r="S647" s="1">
        <v>9295.2541000000001</v>
      </c>
      <c r="T647" s="147">
        <v>17381.37861132</v>
      </c>
      <c r="U647" s="28"/>
      <c r="V647" s="2" t="s">
        <v>485</v>
      </c>
      <c r="W647" s="9">
        <v>891890.6</v>
      </c>
      <c r="X647" s="9">
        <v>0</v>
      </c>
      <c r="Y647" s="9">
        <v>384993.85</v>
      </c>
      <c r="Z647" s="9">
        <v>0</v>
      </c>
      <c r="AA647" s="9">
        <v>0</v>
      </c>
      <c r="AB647" s="9">
        <v>174491.19</v>
      </c>
      <c r="AC647" s="9">
        <v>0</v>
      </c>
      <c r="AD647" s="9">
        <v>243218.6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42805.259999999995</v>
      </c>
      <c r="AK647" s="9">
        <v>30000</v>
      </c>
      <c r="AL647" s="9">
        <v>16381.7</v>
      </c>
      <c r="AN647" s="28">
        <f t="shared" si="92"/>
        <v>37634.810000000172</v>
      </c>
      <c r="AO647" s="12">
        <f t="shared" si="97"/>
        <v>65210.9421</v>
      </c>
      <c r="AP647" s="12">
        <f t="shared" si="97"/>
        <v>-20704.745900000002</v>
      </c>
      <c r="AQ647" s="12">
        <f t="shared" si="97"/>
        <v>999.67861131999962</v>
      </c>
      <c r="AR647" s="12">
        <f t="shared" si="93"/>
        <v>-7871.0648113198258</v>
      </c>
      <c r="BB647" s="28" t="e">
        <f>+#REF!-'Прил 2 оконч'!E647</f>
        <v>#REF!</v>
      </c>
    </row>
    <row r="648" spans="1:54" ht="15" customHeight="1" x14ac:dyDescent="0.25">
      <c r="A648" s="5">
        <f t="shared" si="94"/>
        <v>622</v>
      </c>
      <c r="B648" s="23">
        <f t="shared" si="95"/>
        <v>106</v>
      </c>
      <c r="C648" s="14" t="s">
        <v>104</v>
      </c>
      <c r="D648" s="3" t="s">
        <v>486</v>
      </c>
      <c r="E648" s="27">
        <f t="shared" si="96"/>
        <v>24100395.781889997</v>
      </c>
      <c r="F648" s="29">
        <v>0</v>
      </c>
      <c r="G648" s="29">
        <v>0</v>
      </c>
      <c r="H648" s="29">
        <v>0</v>
      </c>
      <c r="I648" s="29">
        <v>0</v>
      </c>
      <c r="J648" s="29">
        <v>1356671.24</v>
      </c>
      <c r="K648" s="29"/>
      <c r="L648" s="29">
        <v>0</v>
      </c>
      <c r="M648" s="29">
        <v>0</v>
      </c>
      <c r="N648" s="29">
        <v>0</v>
      </c>
      <c r="O648" s="29">
        <v>0</v>
      </c>
      <c r="P648" s="29">
        <v>19641111.600080881</v>
      </c>
      <c r="Q648" s="29">
        <v>0</v>
      </c>
      <c r="R648" s="29">
        <v>2439179.8219999997</v>
      </c>
      <c r="S648" s="1">
        <v>227512.61719999998</v>
      </c>
      <c r="T648" s="147">
        <v>435920.50260911998</v>
      </c>
      <c r="U648" s="28"/>
      <c r="V648" s="2" t="s">
        <v>486</v>
      </c>
      <c r="W648" s="9">
        <v>17187186.400000002</v>
      </c>
      <c r="X648" s="9">
        <v>4712607.82</v>
      </c>
      <c r="Y648" s="9">
        <v>0</v>
      </c>
      <c r="Z648" s="9">
        <v>0</v>
      </c>
      <c r="AA648" s="9">
        <v>0</v>
      </c>
      <c r="AB648" s="9">
        <v>534514.09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10833809.699999999</v>
      </c>
      <c r="AI648" s="9">
        <v>0</v>
      </c>
      <c r="AJ648" s="9">
        <v>748072.51</v>
      </c>
      <c r="AK648" s="9">
        <v>6000</v>
      </c>
      <c r="AL648" s="9">
        <v>328182.28000000003</v>
      </c>
      <c r="AN648" s="28">
        <f t="shared" si="92"/>
        <v>6913209.3818899952</v>
      </c>
      <c r="AO648" s="12">
        <f t="shared" si="97"/>
        <v>1691107.3119999997</v>
      </c>
      <c r="AP648" s="12">
        <f t="shared" si="97"/>
        <v>221512.61719999998</v>
      </c>
      <c r="AQ648" s="12">
        <f t="shared" si="97"/>
        <v>107738.22260911996</v>
      </c>
      <c r="AR648" s="12">
        <f t="shared" si="93"/>
        <v>4892851.2300808746</v>
      </c>
      <c r="BB648" s="28" t="e">
        <f>+#REF!-'Прил 2 оконч'!E648</f>
        <v>#REF!</v>
      </c>
    </row>
    <row r="649" spans="1:54" ht="15" customHeight="1" x14ac:dyDescent="0.25">
      <c r="A649" s="5">
        <f t="shared" si="94"/>
        <v>623</v>
      </c>
      <c r="B649" s="23">
        <f t="shared" si="95"/>
        <v>107</v>
      </c>
      <c r="C649" s="14" t="s">
        <v>104</v>
      </c>
      <c r="D649" s="3" t="s">
        <v>487</v>
      </c>
      <c r="E649" s="27">
        <f t="shared" si="96"/>
        <v>44837101.50993</v>
      </c>
      <c r="F649" s="29">
        <v>0</v>
      </c>
      <c r="G649" s="29">
        <v>4199173.3275891002</v>
      </c>
      <c r="H649" s="29">
        <v>4438837.1277801599</v>
      </c>
      <c r="I649" s="29">
        <v>3384651.0431630402</v>
      </c>
      <c r="J649" s="29">
        <v>1471946.54</v>
      </c>
      <c r="K649" s="29"/>
      <c r="L649" s="29">
        <v>360791.89596239995</v>
      </c>
      <c r="M649" s="29">
        <v>0</v>
      </c>
      <c r="N649" s="29">
        <v>0</v>
      </c>
      <c r="O649" s="29">
        <v>0</v>
      </c>
      <c r="P649" s="29">
        <v>25094924.378064241</v>
      </c>
      <c r="Q649" s="29">
        <v>0</v>
      </c>
      <c r="R649" s="29">
        <v>4627048.3442000002</v>
      </c>
      <c r="S649" s="1">
        <v>433511.50789999997</v>
      </c>
      <c r="T649" s="147">
        <v>826217.34527106001</v>
      </c>
      <c r="U649" s="28"/>
      <c r="V649" s="2" t="s">
        <v>487</v>
      </c>
      <c r="W649" s="9">
        <v>29401535.330000002</v>
      </c>
      <c r="X649" s="9">
        <v>6025695.5899999999</v>
      </c>
      <c r="Y649" s="9">
        <v>3421754.94</v>
      </c>
      <c r="Z649" s="9">
        <v>1186837.8500000001</v>
      </c>
      <c r="AA649" s="9">
        <v>1807197.73</v>
      </c>
      <c r="AB649" s="9">
        <v>683447.33</v>
      </c>
      <c r="AC649" s="9">
        <v>0</v>
      </c>
      <c r="AD649" s="9">
        <v>336424.15</v>
      </c>
      <c r="AE649" s="9">
        <v>0</v>
      </c>
      <c r="AF649" s="9">
        <v>0</v>
      </c>
      <c r="AG649" s="9">
        <v>0</v>
      </c>
      <c r="AH649" s="9">
        <v>13852465.98</v>
      </c>
      <c r="AI649" s="9">
        <v>0</v>
      </c>
      <c r="AJ649" s="9">
        <v>1500286.8</v>
      </c>
      <c r="AK649" s="9">
        <v>15555.54</v>
      </c>
      <c r="AL649" s="9">
        <v>557424.96</v>
      </c>
      <c r="AN649" s="28">
        <f t="shared" si="92"/>
        <v>15435566.179929998</v>
      </c>
      <c r="AO649" s="12">
        <f t="shared" si="97"/>
        <v>3126761.5442000004</v>
      </c>
      <c r="AP649" s="12">
        <f t="shared" si="97"/>
        <v>417955.96789999999</v>
      </c>
      <c r="AQ649" s="12">
        <f t="shared" si="97"/>
        <v>268792.38527106005</v>
      </c>
      <c r="AR649" s="12">
        <f t="shared" si="93"/>
        <v>11622056.282558938</v>
      </c>
      <c r="BB649" s="28" t="e">
        <f>+#REF!-'Прил 2 оконч'!E649</f>
        <v>#REF!</v>
      </c>
    </row>
    <row r="650" spans="1:54" ht="15" customHeight="1" x14ac:dyDescent="0.25">
      <c r="A650" s="5">
        <f t="shared" si="94"/>
        <v>624</v>
      </c>
      <c r="B650" s="23">
        <f t="shared" si="95"/>
        <v>108</v>
      </c>
      <c r="C650" s="14" t="s">
        <v>104</v>
      </c>
      <c r="D650" s="3" t="s">
        <v>488</v>
      </c>
      <c r="E650" s="27">
        <f t="shared" si="96"/>
        <v>15509927.789999997</v>
      </c>
      <c r="F650" s="29">
        <v>1809446.36807844</v>
      </c>
      <c r="G650" s="29">
        <v>646941.06899814005</v>
      </c>
      <c r="H650" s="29">
        <v>249492.31576163997</v>
      </c>
      <c r="I650" s="29">
        <v>965967.99946752004</v>
      </c>
      <c r="J650" s="29">
        <v>0</v>
      </c>
      <c r="K650" s="29"/>
      <c r="L650" s="29">
        <v>450034.33281492005</v>
      </c>
      <c r="M650" s="29">
        <v>0</v>
      </c>
      <c r="N650" s="29">
        <v>2205772.8247674</v>
      </c>
      <c r="O650" s="29">
        <v>0</v>
      </c>
      <c r="P650" s="29">
        <v>3764256.2377870795</v>
      </c>
      <c r="Q650" s="29">
        <v>3488432.2652289597</v>
      </c>
      <c r="R650" s="29">
        <v>1477510.4935999999</v>
      </c>
      <c r="S650" s="1">
        <v>155099.27790000002</v>
      </c>
      <c r="T650" s="147">
        <v>296974.60559590004</v>
      </c>
      <c r="U650" s="28"/>
      <c r="V650" s="2" t="s">
        <v>488</v>
      </c>
      <c r="W650" s="9">
        <v>14292792.810000001</v>
      </c>
      <c r="X650" s="9">
        <v>1815078.22</v>
      </c>
      <c r="Y650" s="9">
        <v>663537.6</v>
      </c>
      <c r="Z650" s="9">
        <v>255896.12</v>
      </c>
      <c r="AA650" s="9">
        <v>1025310.31</v>
      </c>
      <c r="AB650" s="9">
        <v>0</v>
      </c>
      <c r="AC650" s="9">
        <v>0</v>
      </c>
      <c r="AD650" s="9">
        <v>419187.67</v>
      </c>
      <c r="AE650" s="9">
        <v>0</v>
      </c>
      <c r="AF650" s="9">
        <v>2237223.35</v>
      </c>
      <c r="AG650" s="9">
        <v>0</v>
      </c>
      <c r="AH650" s="9">
        <v>3860821.08</v>
      </c>
      <c r="AI650" s="9">
        <v>3577919.01</v>
      </c>
      <c r="AJ650" s="9">
        <v>125064.89</v>
      </c>
      <c r="AK650" s="9">
        <v>10000</v>
      </c>
      <c r="AL650" s="9">
        <v>282754.56</v>
      </c>
      <c r="AN650" s="28">
        <f t="shared" si="92"/>
        <v>1217134.9799999967</v>
      </c>
      <c r="AO650" s="12">
        <f t="shared" si="97"/>
        <v>1352445.6036</v>
      </c>
      <c r="AP650" s="12">
        <f t="shared" si="97"/>
        <v>145099.27790000002</v>
      </c>
      <c r="AQ650" s="12">
        <f t="shared" si="97"/>
        <v>14220.045595900039</v>
      </c>
      <c r="AR650" s="12">
        <f t="shared" si="93"/>
        <v>-294629.94709590334</v>
      </c>
      <c r="BB650" s="28" t="e">
        <f>+#REF!-'Прил 2 оконч'!E650</f>
        <v>#REF!</v>
      </c>
    </row>
    <row r="651" spans="1:54" ht="15" customHeight="1" x14ac:dyDescent="0.25">
      <c r="A651" s="5">
        <f t="shared" si="94"/>
        <v>625</v>
      </c>
      <c r="B651" s="23">
        <f t="shared" si="95"/>
        <v>109</v>
      </c>
      <c r="C651" s="14" t="s">
        <v>104</v>
      </c>
      <c r="D651" s="3" t="s">
        <v>489</v>
      </c>
      <c r="E651" s="27">
        <f t="shared" si="96"/>
        <v>14949238.519999998</v>
      </c>
      <c r="F651" s="29">
        <v>1744034.2590216</v>
      </c>
      <c r="G651" s="29">
        <v>623553.92477531999</v>
      </c>
      <c r="H651" s="29">
        <v>240473.08193831999</v>
      </c>
      <c r="I651" s="29">
        <v>931047.92595023999</v>
      </c>
      <c r="J651" s="29">
        <v>0</v>
      </c>
      <c r="K651" s="29"/>
      <c r="L651" s="29">
        <v>433765.42977431999</v>
      </c>
      <c r="M651" s="29">
        <v>0</v>
      </c>
      <c r="N651" s="29">
        <v>2126033.3730762</v>
      </c>
      <c r="O651" s="29">
        <v>0</v>
      </c>
      <c r="P651" s="29">
        <v>3628177.0696865395</v>
      </c>
      <c r="Q651" s="29">
        <v>3362324.2227069605</v>
      </c>
      <c r="R651" s="29">
        <v>1424097.9772999999</v>
      </c>
      <c r="S651" s="1">
        <v>149492.38520000002</v>
      </c>
      <c r="T651" s="147">
        <v>286238.87057050009</v>
      </c>
      <c r="U651" s="28"/>
      <c r="V651" s="2" t="s">
        <v>489</v>
      </c>
      <c r="W651" s="9">
        <v>13774348.83</v>
      </c>
      <c r="X651" s="9">
        <v>1749323.27</v>
      </c>
      <c r="Y651" s="9">
        <v>639499.57999999996</v>
      </c>
      <c r="Z651" s="9">
        <v>246625.75</v>
      </c>
      <c r="AA651" s="9">
        <v>988166.34</v>
      </c>
      <c r="AB651" s="9">
        <v>0</v>
      </c>
      <c r="AC651" s="9">
        <v>0</v>
      </c>
      <c r="AD651" s="9">
        <v>404001.74</v>
      </c>
      <c r="AE651" s="9">
        <v>0</v>
      </c>
      <c r="AF651" s="9">
        <v>2156175.33</v>
      </c>
      <c r="AG651" s="9">
        <v>0</v>
      </c>
      <c r="AH651" s="9">
        <v>3720954.88</v>
      </c>
      <c r="AI651" s="9">
        <v>3448301.54</v>
      </c>
      <c r="AJ651" s="9">
        <v>118789.18</v>
      </c>
      <c r="AK651" s="9">
        <v>10000</v>
      </c>
      <c r="AL651" s="9">
        <v>272511.21999999997</v>
      </c>
      <c r="AN651" s="28">
        <f t="shared" si="92"/>
        <v>1174889.6899999976</v>
      </c>
      <c r="AO651" s="12">
        <f t="shared" si="97"/>
        <v>1305308.7973</v>
      </c>
      <c r="AP651" s="12">
        <f t="shared" si="97"/>
        <v>139492.38520000002</v>
      </c>
      <c r="AQ651" s="12">
        <f t="shared" si="97"/>
        <v>13727.650570500118</v>
      </c>
      <c r="AR651" s="12">
        <f t="shared" si="93"/>
        <v>-283639.1430705025</v>
      </c>
      <c r="BB651" s="28" t="e">
        <f>+#REF!-'Прил 2 оконч'!E651</f>
        <v>#REF!</v>
      </c>
    </row>
    <row r="652" spans="1:54" ht="15" customHeight="1" x14ac:dyDescent="0.25">
      <c r="A652" s="5">
        <f t="shared" si="94"/>
        <v>626</v>
      </c>
      <c r="B652" s="23">
        <f t="shared" si="95"/>
        <v>110</v>
      </c>
      <c r="C652" s="14" t="s">
        <v>104</v>
      </c>
      <c r="D652" s="3" t="s">
        <v>490</v>
      </c>
      <c r="E652" s="27">
        <f t="shared" si="96"/>
        <v>14800711.559999997</v>
      </c>
      <c r="F652" s="29">
        <v>1726706.5465977599</v>
      </c>
      <c r="G652" s="29">
        <v>617358.65478251991</v>
      </c>
      <c r="H652" s="29">
        <v>238083.88092551997</v>
      </c>
      <c r="I652" s="29">
        <v>921797.574012</v>
      </c>
      <c r="J652" s="29">
        <v>0</v>
      </c>
      <c r="K652" s="29"/>
      <c r="L652" s="29">
        <v>429455.78810904</v>
      </c>
      <c r="M652" s="29">
        <v>0</v>
      </c>
      <c r="N652" s="29">
        <v>2104910.3390489998</v>
      </c>
      <c r="O652" s="29">
        <v>0</v>
      </c>
      <c r="P652" s="29">
        <v>3592129.6074766195</v>
      </c>
      <c r="Q652" s="29">
        <v>3328918.1201119199</v>
      </c>
      <c r="R652" s="29">
        <v>1409948.9661000001</v>
      </c>
      <c r="S652" s="1">
        <v>148007.11560000002</v>
      </c>
      <c r="T652" s="147">
        <v>283394.96723562008</v>
      </c>
      <c r="U652" s="28"/>
      <c r="V652" s="2" t="s">
        <v>490</v>
      </c>
      <c r="W652" s="9">
        <v>13637552.189999999</v>
      </c>
      <c r="X652" s="9">
        <v>1731904.74</v>
      </c>
      <c r="Y652" s="9">
        <v>633131.9</v>
      </c>
      <c r="Z652" s="9">
        <v>244170.03</v>
      </c>
      <c r="AA652" s="9">
        <v>978326.86</v>
      </c>
      <c r="AB652" s="9">
        <v>0</v>
      </c>
      <c r="AC652" s="9">
        <v>0</v>
      </c>
      <c r="AD652" s="9">
        <v>399978.98</v>
      </c>
      <c r="AE652" s="9">
        <v>0</v>
      </c>
      <c r="AF652" s="9">
        <v>2134705.66</v>
      </c>
      <c r="AG652" s="9">
        <v>0</v>
      </c>
      <c r="AH652" s="9">
        <v>3683904.24</v>
      </c>
      <c r="AI652" s="9">
        <v>3413965.77</v>
      </c>
      <c r="AJ652" s="9">
        <v>117666.27</v>
      </c>
      <c r="AK652" s="9">
        <v>10000</v>
      </c>
      <c r="AL652" s="9">
        <v>269797.74</v>
      </c>
      <c r="AN652" s="28">
        <f t="shared" si="92"/>
        <v>1163159.3699999973</v>
      </c>
      <c r="AO652" s="12">
        <f t="shared" si="97"/>
        <v>1292282.6961000001</v>
      </c>
      <c r="AP652" s="12">
        <f t="shared" si="97"/>
        <v>138007.11560000002</v>
      </c>
      <c r="AQ652" s="12">
        <f t="shared" si="97"/>
        <v>13597.227235620085</v>
      </c>
      <c r="AR652" s="12">
        <f t="shared" si="93"/>
        <v>-280727.66893562285</v>
      </c>
      <c r="BB652" s="28" t="e">
        <f>+#REF!-'Прил 2 оконч'!E652</f>
        <v>#REF!</v>
      </c>
    </row>
    <row r="653" spans="1:54" ht="15" customHeight="1" x14ac:dyDescent="0.25">
      <c r="A653" s="5">
        <f t="shared" si="94"/>
        <v>627</v>
      </c>
      <c r="B653" s="23">
        <f t="shared" si="95"/>
        <v>111</v>
      </c>
      <c r="C653" s="14" t="s">
        <v>104</v>
      </c>
      <c r="D653" s="3" t="s">
        <v>491</v>
      </c>
      <c r="E653" s="27">
        <f t="shared" si="96"/>
        <v>202583.07</v>
      </c>
      <c r="F653" s="29">
        <v>0</v>
      </c>
      <c r="G653" s="29">
        <v>0</v>
      </c>
      <c r="H653" s="29">
        <v>0</v>
      </c>
      <c r="I653" s="29">
        <v>0</v>
      </c>
      <c r="J653" s="29">
        <v>136790.97668838</v>
      </c>
      <c r="K653" s="29"/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  <c r="R653" s="29">
        <v>60774.921000000002</v>
      </c>
      <c r="S653" s="1">
        <v>2025.8307000000002</v>
      </c>
      <c r="T653" s="147">
        <v>2991.3416116200005</v>
      </c>
      <c r="U653" s="28"/>
      <c r="V653" s="2" t="s">
        <v>491</v>
      </c>
      <c r="W653" s="9">
        <v>194381.27</v>
      </c>
      <c r="X653" s="9">
        <v>0</v>
      </c>
      <c r="Y653" s="9">
        <v>0</v>
      </c>
      <c r="Z653" s="9">
        <v>0</v>
      </c>
      <c r="AA653" s="9">
        <v>0</v>
      </c>
      <c r="AB653" s="9">
        <v>151951.12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9329.11</v>
      </c>
      <c r="AK653" s="9">
        <v>30000</v>
      </c>
      <c r="AL653" s="9">
        <v>3101.04</v>
      </c>
      <c r="AN653" s="28">
        <f t="shared" si="92"/>
        <v>8201.8000000000175</v>
      </c>
      <c r="AO653" s="12">
        <f t="shared" si="97"/>
        <v>51445.811000000002</v>
      </c>
      <c r="AP653" s="12">
        <f t="shared" si="97"/>
        <v>-27974.169300000001</v>
      </c>
      <c r="AQ653" s="12">
        <f t="shared" si="97"/>
        <v>-109.69838837999941</v>
      </c>
      <c r="AR653" s="12">
        <f t="shared" si="93"/>
        <v>-15160.143311619984</v>
      </c>
      <c r="BB653" s="28" t="e">
        <f>+#REF!-'Прил 2 оконч'!E653</f>
        <v>#REF!</v>
      </c>
    </row>
    <row r="654" spans="1:54" ht="15" customHeight="1" x14ac:dyDescent="0.25">
      <c r="A654" s="5">
        <f t="shared" si="94"/>
        <v>628</v>
      </c>
      <c r="B654" s="23">
        <f t="shared" si="95"/>
        <v>112</v>
      </c>
      <c r="C654" s="14" t="s">
        <v>104</v>
      </c>
      <c r="D654" s="3" t="s">
        <v>492</v>
      </c>
      <c r="E654" s="27">
        <f t="shared" si="96"/>
        <v>13847267.799999999</v>
      </c>
      <c r="F654" s="29">
        <v>1581153.7586753997</v>
      </c>
      <c r="G654" s="29">
        <v>565318.38684299996</v>
      </c>
      <c r="H654" s="29">
        <v>218014.59241799999</v>
      </c>
      <c r="I654" s="29">
        <v>844094.61436439992</v>
      </c>
      <c r="J654" s="29">
        <v>198642.16125180002</v>
      </c>
      <c r="K654" s="29"/>
      <c r="L654" s="29">
        <v>393254.80195679999</v>
      </c>
      <c r="M654" s="29">
        <v>0</v>
      </c>
      <c r="N654" s="29">
        <v>1927476.8549819998</v>
      </c>
      <c r="O654" s="29">
        <v>0</v>
      </c>
      <c r="P654" s="29">
        <v>3289330.9266551998</v>
      </c>
      <c r="Q654" s="29">
        <v>3048306.8617973998</v>
      </c>
      <c r="R654" s="29">
        <v>1379352.0819999999</v>
      </c>
      <c r="S654" s="1">
        <v>138472.67799999999</v>
      </c>
      <c r="T654" s="147">
        <v>263850.08105599997</v>
      </c>
      <c r="U654" s="28"/>
      <c r="V654" s="2" t="s">
        <v>492</v>
      </c>
      <c r="W654" s="9">
        <v>13286628.290000001</v>
      </c>
      <c r="X654" s="9">
        <v>1585670.93</v>
      </c>
      <c r="Y654" s="9">
        <v>579673.25</v>
      </c>
      <c r="Z654" s="9">
        <v>223553.46</v>
      </c>
      <c r="AA654" s="9">
        <v>895721.59</v>
      </c>
      <c r="AB654" s="9">
        <v>262725.93</v>
      </c>
      <c r="AC654" s="9">
        <v>0</v>
      </c>
      <c r="AD654" s="9">
        <v>366206.66</v>
      </c>
      <c r="AE654" s="9">
        <v>0</v>
      </c>
      <c r="AF654" s="9">
        <v>1954461.26</v>
      </c>
      <c r="AG654" s="9">
        <v>0</v>
      </c>
      <c r="AH654" s="9">
        <v>3372852.87</v>
      </c>
      <c r="AI654" s="9">
        <v>3125706.73</v>
      </c>
      <c r="AJ654" s="9">
        <v>637676.54999999993</v>
      </c>
      <c r="AK654" s="9">
        <v>30000</v>
      </c>
      <c r="AL654" s="9">
        <v>252379.06</v>
      </c>
      <c r="AN654" s="28">
        <f t="shared" si="92"/>
        <v>560639.50999999791</v>
      </c>
      <c r="AO654" s="12">
        <f t="shared" si="97"/>
        <v>741675.53200000001</v>
      </c>
      <c r="AP654" s="12">
        <f t="shared" si="97"/>
        <v>108472.67799999999</v>
      </c>
      <c r="AQ654" s="12">
        <f t="shared" si="97"/>
        <v>11471.021055999969</v>
      </c>
      <c r="AR654" s="12">
        <f t="shared" si="93"/>
        <v>-300979.72105600202</v>
      </c>
      <c r="BB654" s="28" t="e">
        <f>+#REF!-'Прил 2 оконч'!E654</f>
        <v>#REF!</v>
      </c>
    </row>
    <row r="655" spans="1:54" ht="15" customHeight="1" x14ac:dyDescent="0.25">
      <c r="A655" s="5">
        <f t="shared" si="94"/>
        <v>629</v>
      </c>
      <c r="B655" s="23">
        <f t="shared" si="95"/>
        <v>113</v>
      </c>
      <c r="C655" s="14" t="s">
        <v>104</v>
      </c>
      <c r="D655" s="3" t="s">
        <v>493</v>
      </c>
      <c r="E655" s="27">
        <f t="shared" si="96"/>
        <v>14033162.630000003</v>
      </c>
      <c r="F655" s="29">
        <v>1602380.2028325</v>
      </c>
      <c r="G655" s="29">
        <v>572907.59258418006</v>
      </c>
      <c r="H655" s="29">
        <v>220941.36365868</v>
      </c>
      <c r="I655" s="29">
        <v>855426.29212236009</v>
      </c>
      <c r="J655" s="29">
        <v>201308.862888</v>
      </c>
      <c r="K655" s="29"/>
      <c r="L655" s="29">
        <v>398534.11683287995</v>
      </c>
      <c r="M655" s="29">
        <v>0</v>
      </c>
      <c r="N655" s="29">
        <v>1953352.5734267998</v>
      </c>
      <c r="O655" s="29">
        <v>0</v>
      </c>
      <c r="P655" s="29">
        <v>3333489.0696042599</v>
      </c>
      <c r="Q655" s="29">
        <v>3089229.3409601403</v>
      </c>
      <c r="R655" s="29">
        <v>1397869.4107000001</v>
      </c>
      <c r="S655" s="1">
        <v>140331.6263</v>
      </c>
      <c r="T655" s="147">
        <v>267392.1780902</v>
      </c>
      <c r="U655" s="28"/>
      <c r="V655" s="2" t="s">
        <v>493</v>
      </c>
      <c r="W655" s="9">
        <v>13464996.729999999</v>
      </c>
      <c r="X655" s="9">
        <v>1607008.63</v>
      </c>
      <c r="Y655" s="9">
        <v>587473.67000000004</v>
      </c>
      <c r="Z655" s="9">
        <v>226561.74</v>
      </c>
      <c r="AA655" s="9">
        <v>907774.94</v>
      </c>
      <c r="AB655" s="9">
        <v>266261.34000000003</v>
      </c>
      <c r="AC655" s="9">
        <v>0</v>
      </c>
      <c r="AD655" s="9">
        <v>371134.54</v>
      </c>
      <c r="AE655" s="9">
        <v>0</v>
      </c>
      <c r="AF655" s="9">
        <v>1980761.61</v>
      </c>
      <c r="AG655" s="9">
        <v>0</v>
      </c>
      <c r="AH655" s="9">
        <v>3418239.91</v>
      </c>
      <c r="AI655" s="9">
        <v>3167768.04</v>
      </c>
      <c r="AJ655" s="9">
        <v>646237.13</v>
      </c>
      <c r="AK655" s="9">
        <v>30000</v>
      </c>
      <c r="AL655" s="9">
        <v>255775.18</v>
      </c>
      <c r="AN655" s="28">
        <f t="shared" ref="AN655:AN713" si="98">+E655-W655</f>
        <v>568165.9000000041</v>
      </c>
      <c r="AO655" s="12">
        <f t="shared" si="97"/>
        <v>751632.28070000012</v>
      </c>
      <c r="AP655" s="12">
        <f t="shared" si="97"/>
        <v>110331.6263</v>
      </c>
      <c r="AQ655" s="12">
        <f t="shared" si="97"/>
        <v>11616.99809020001</v>
      </c>
      <c r="AR655" s="12">
        <f t="shared" ref="AR655:AR713" si="99">+AN655-AO655-AP655-AQ655</f>
        <v>-305415.00509019603</v>
      </c>
      <c r="BB655" s="28" t="e">
        <f>+#REF!-'Прил 2 оконч'!E655</f>
        <v>#REF!</v>
      </c>
    </row>
    <row r="656" spans="1:54" ht="15" customHeight="1" x14ac:dyDescent="0.25">
      <c r="A656" s="5">
        <f t="shared" si="94"/>
        <v>630</v>
      </c>
      <c r="B656" s="23">
        <f t="shared" si="95"/>
        <v>114</v>
      </c>
      <c r="C656" s="14" t="s">
        <v>104</v>
      </c>
      <c r="D656" s="3" t="s">
        <v>494</v>
      </c>
      <c r="E656" s="27">
        <f t="shared" si="96"/>
        <v>11520065.059999999</v>
      </c>
      <c r="F656" s="29">
        <v>1863162.2819355</v>
      </c>
      <c r="G656" s="29">
        <v>666146.40597582003</v>
      </c>
      <c r="H656" s="29">
        <v>256898.83890132006</v>
      </c>
      <c r="I656" s="29">
        <v>994644.09552564006</v>
      </c>
      <c r="J656" s="29">
        <v>0</v>
      </c>
      <c r="K656" s="29"/>
      <c r="L656" s="29">
        <v>463394.21622311999</v>
      </c>
      <c r="M656" s="29">
        <v>0</v>
      </c>
      <c r="N656" s="29">
        <v>2271254.2320131999</v>
      </c>
      <c r="O656" s="29">
        <v>0</v>
      </c>
      <c r="P656" s="29">
        <v>0</v>
      </c>
      <c r="Q656" s="29">
        <v>3591991.17804786</v>
      </c>
      <c r="R656" s="29">
        <v>1076342.7982999999</v>
      </c>
      <c r="S656" s="1">
        <v>115200.65060000001</v>
      </c>
      <c r="T656" s="147">
        <v>221030.36247754004</v>
      </c>
      <c r="U656" s="28"/>
      <c r="V656" s="2" t="s">
        <v>494</v>
      </c>
      <c r="W656" s="9">
        <v>11053649.569999998</v>
      </c>
      <c r="X656" s="9">
        <v>1867587.77</v>
      </c>
      <c r="Y656" s="9">
        <v>682733.5</v>
      </c>
      <c r="Z656" s="9">
        <v>263299.08</v>
      </c>
      <c r="AA656" s="9">
        <v>1054972.1599999999</v>
      </c>
      <c r="AB656" s="9">
        <v>0</v>
      </c>
      <c r="AC656" s="9">
        <v>0</v>
      </c>
      <c r="AD656" s="9">
        <v>431314.63</v>
      </c>
      <c r="AE656" s="9">
        <v>0</v>
      </c>
      <c r="AF656" s="9">
        <v>2301945.4</v>
      </c>
      <c r="AG656" s="9">
        <v>0</v>
      </c>
      <c r="AH656" s="9">
        <v>0</v>
      </c>
      <c r="AI656" s="9">
        <v>3681426.9</v>
      </c>
      <c r="AJ656" s="9">
        <v>530507.27</v>
      </c>
      <c r="AK656" s="9">
        <v>30000</v>
      </c>
      <c r="AL656" s="9">
        <v>209862.86000000002</v>
      </c>
      <c r="AN656" s="28">
        <f t="shared" si="98"/>
        <v>466415.49000000022</v>
      </c>
      <c r="AO656" s="12">
        <f t="shared" si="97"/>
        <v>545835.52829999989</v>
      </c>
      <c r="AP656" s="12">
        <f t="shared" si="97"/>
        <v>85200.650600000008</v>
      </c>
      <c r="AQ656" s="12">
        <f t="shared" si="97"/>
        <v>11167.502477540023</v>
      </c>
      <c r="AR656" s="12">
        <f t="shared" si="99"/>
        <v>-175788.19137753968</v>
      </c>
      <c r="BB656" s="28" t="e">
        <f>+#REF!-'Прил 2 оконч'!E656</f>
        <v>#REF!</v>
      </c>
    </row>
    <row r="657" spans="1:54" ht="15" customHeight="1" x14ac:dyDescent="0.25">
      <c r="A657" s="5">
        <f t="shared" si="94"/>
        <v>631</v>
      </c>
      <c r="B657" s="23">
        <f t="shared" si="95"/>
        <v>115</v>
      </c>
      <c r="C657" s="14" t="s">
        <v>104</v>
      </c>
      <c r="D657" s="3" t="s">
        <v>495</v>
      </c>
      <c r="E657" s="27">
        <f t="shared" si="96"/>
        <v>14208184.490000004</v>
      </c>
      <c r="F657" s="29">
        <v>0</v>
      </c>
      <c r="G657" s="29">
        <v>0</v>
      </c>
      <c r="H657" s="29">
        <v>3486279.6066130204</v>
      </c>
      <c r="I657" s="29">
        <v>0</v>
      </c>
      <c r="J657" s="29">
        <v>0</v>
      </c>
      <c r="K657" s="29"/>
      <c r="L657" s="29">
        <v>0</v>
      </c>
      <c r="M657" s="29">
        <v>0</v>
      </c>
      <c r="N657" s="29">
        <v>0</v>
      </c>
      <c r="O657" s="29">
        <v>0</v>
      </c>
      <c r="P657" s="29">
        <v>8888395.5076904409</v>
      </c>
      <c r="Q657" s="29">
        <v>0</v>
      </c>
      <c r="R657" s="29">
        <v>1420818.449</v>
      </c>
      <c r="S657" s="1">
        <v>142081.8449</v>
      </c>
      <c r="T657" s="147">
        <v>270609.08179653995</v>
      </c>
      <c r="U657" s="28"/>
      <c r="V657" s="2" t="s">
        <v>495</v>
      </c>
      <c r="W657" s="9">
        <v>21854025.57</v>
      </c>
      <c r="X657" s="9">
        <v>5250967.75</v>
      </c>
      <c r="Y657" s="9">
        <v>0</v>
      </c>
      <c r="Z657" s="9">
        <v>1192647.3799999999</v>
      </c>
      <c r="AA657" s="9">
        <v>1769596.07</v>
      </c>
      <c r="AB657" s="9">
        <v>0</v>
      </c>
      <c r="AC657" s="9">
        <v>0</v>
      </c>
      <c r="AD657" s="9">
        <v>334894.40999999997</v>
      </c>
      <c r="AE657" s="9">
        <v>0</v>
      </c>
      <c r="AF657" s="9">
        <v>4747027.38</v>
      </c>
      <c r="AG657" s="9">
        <v>0</v>
      </c>
      <c r="AH657" s="9">
        <v>3040695.07</v>
      </c>
      <c r="AI657" s="9">
        <v>3279742.23</v>
      </c>
      <c r="AJ657" s="9">
        <v>1808137.52</v>
      </c>
      <c r="AK657" s="9">
        <v>20000</v>
      </c>
      <c r="AL657" s="9">
        <v>400317.76</v>
      </c>
      <c r="AN657" s="28">
        <f t="shared" si="98"/>
        <v>-7645841.0799999963</v>
      </c>
      <c r="AO657" s="12">
        <f t="shared" si="97"/>
        <v>-387319.071</v>
      </c>
      <c r="AP657" s="12">
        <f t="shared" si="97"/>
        <v>122081.8449</v>
      </c>
      <c r="AQ657" s="12">
        <f t="shared" si="97"/>
        <v>-129708.67820346006</v>
      </c>
      <c r="AR657" s="12">
        <f t="shared" si="99"/>
        <v>-7250895.175696536</v>
      </c>
      <c r="BB657" s="28" t="e">
        <f>+#REF!-'Прил 2 оконч'!E657</f>
        <v>#REF!</v>
      </c>
    </row>
    <row r="658" spans="1:54" ht="15" customHeight="1" x14ac:dyDescent="0.25">
      <c r="A658" s="5">
        <f t="shared" si="94"/>
        <v>632</v>
      </c>
      <c r="B658" s="23">
        <f t="shared" si="95"/>
        <v>116</v>
      </c>
      <c r="C658" s="14" t="s">
        <v>104</v>
      </c>
      <c r="D658" s="3" t="s">
        <v>496</v>
      </c>
      <c r="E658" s="27">
        <f t="shared" si="96"/>
        <v>12055712.754182</v>
      </c>
      <c r="F658" s="29">
        <v>0</v>
      </c>
      <c r="G658" s="29">
        <v>0</v>
      </c>
      <c r="H658" s="29">
        <v>0</v>
      </c>
      <c r="I658" s="29">
        <v>0</v>
      </c>
      <c r="J658" s="29">
        <v>855198.98</v>
      </c>
      <c r="K658" s="29"/>
      <c r="L658" s="29">
        <v>0</v>
      </c>
      <c r="M658" s="29">
        <v>0</v>
      </c>
      <c r="N658" s="29">
        <v>0</v>
      </c>
      <c r="O658" s="29">
        <v>0</v>
      </c>
      <c r="P658" s="29">
        <v>4622378.1154139396</v>
      </c>
      <c r="Q658" s="29">
        <v>4985775.8594565606</v>
      </c>
      <c r="R658" s="29">
        <v>1265941.3650000002</v>
      </c>
      <c r="S658" s="1">
        <v>113650.91250000001</v>
      </c>
      <c r="T658" s="147">
        <v>212767.52181150002</v>
      </c>
      <c r="U658" s="28"/>
      <c r="V658" s="2" t="s">
        <v>496</v>
      </c>
      <c r="W658" s="9">
        <v>9355999.5800000001</v>
      </c>
      <c r="X658" s="9">
        <v>2724754.14</v>
      </c>
      <c r="Y658" s="9">
        <v>1468623.28</v>
      </c>
      <c r="Z658" s="9">
        <v>0</v>
      </c>
      <c r="AA658" s="9">
        <v>0</v>
      </c>
      <c r="AB658" s="9">
        <v>295905.28000000003</v>
      </c>
      <c r="AC658" s="9">
        <v>0</v>
      </c>
      <c r="AD658" s="9">
        <v>173778.42</v>
      </c>
      <c r="AE658" s="9">
        <v>0</v>
      </c>
      <c r="AF658" s="9">
        <v>0</v>
      </c>
      <c r="AG658" s="9">
        <v>0</v>
      </c>
      <c r="AH658" s="9">
        <v>1577832.3</v>
      </c>
      <c r="AI658" s="9">
        <v>1701875.09</v>
      </c>
      <c r="AJ658" s="9">
        <v>1221133.77</v>
      </c>
      <c r="AK658" s="9">
        <v>19999.990000000002</v>
      </c>
      <c r="AL658" s="9">
        <v>162097.29999999999</v>
      </c>
      <c r="AN658" s="28">
        <f t="shared" si="98"/>
        <v>2699713.1741819996</v>
      </c>
      <c r="AO658" s="12">
        <f t="shared" si="97"/>
        <v>44807.595000000205</v>
      </c>
      <c r="AP658" s="12">
        <f t="shared" si="97"/>
        <v>93650.922500000001</v>
      </c>
      <c r="AQ658" s="12">
        <f t="shared" si="97"/>
        <v>50670.221811500029</v>
      </c>
      <c r="AR658" s="12">
        <f t="shared" si="99"/>
        <v>2510584.4348704997</v>
      </c>
      <c r="BB658" s="28" t="e">
        <f>+#REF!-'Прил 2 оконч'!E658</f>
        <v>#REF!</v>
      </c>
    </row>
    <row r="659" spans="1:54" ht="15" customHeight="1" x14ac:dyDescent="0.25">
      <c r="A659" s="5">
        <f t="shared" si="94"/>
        <v>633</v>
      </c>
      <c r="B659" s="23">
        <f t="shared" si="95"/>
        <v>117</v>
      </c>
      <c r="C659" s="14" t="s">
        <v>104</v>
      </c>
      <c r="D659" s="3" t="s">
        <v>497</v>
      </c>
      <c r="E659" s="27">
        <f t="shared" si="96"/>
        <v>8101376.7311859997</v>
      </c>
      <c r="F659" s="29">
        <v>0</v>
      </c>
      <c r="G659" s="29">
        <v>0</v>
      </c>
      <c r="H659" s="29">
        <v>5108867.6053762194</v>
      </c>
      <c r="I659" s="29">
        <v>0</v>
      </c>
      <c r="J659" s="29">
        <v>2022198.06</v>
      </c>
      <c r="K659" s="29"/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786081.95299999998</v>
      </c>
      <c r="S659" s="1">
        <v>60658.294300000001</v>
      </c>
      <c r="T659" s="147">
        <v>123570.81850978</v>
      </c>
      <c r="U659" s="28"/>
      <c r="V659" s="2" t="s">
        <v>497</v>
      </c>
      <c r="W659" s="9">
        <v>10325617.26</v>
      </c>
      <c r="X659" s="9">
        <v>6921203.75</v>
      </c>
      <c r="Y659" s="9">
        <v>0</v>
      </c>
      <c r="Z659" s="9">
        <v>1363219.64</v>
      </c>
      <c r="AA659" s="9">
        <v>0</v>
      </c>
      <c r="AB659" s="9">
        <v>785017.77</v>
      </c>
      <c r="AC659" s="9">
        <v>0</v>
      </c>
      <c r="AD659" s="9">
        <v>386421.79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646777.51</v>
      </c>
      <c r="AK659" s="9">
        <v>6500</v>
      </c>
      <c r="AL659" s="9">
        <v>192976.8</v>
      </c>
      <c r="AN659" s="28">
        <f t="shared" si="98"/>
        <v>-2224240.5288140001</v>
      </c>
      <c r="AO659" s="12">
        <f t="shared" si="97"/>
        <v>139304.44299999997</v>
      </c>
      <c r="AP659" s="12">
        <f t="shared" si="97"/>
        <v>54158.294300000001</v>
      </c>
      <c r="AQ659" s="12">
        <f t="shared" si="97"/>
        <v>-69405.981490219987</v>
      </c>
      <c r="AR659" s="12">
        <f t="shared" si="99"/>
        <v>-2348297.2846237803</v>
      </c>
      <c r="BB659" s="28" t="e">
        <f>+#REF!-'Прил 2 оконч'!E659</f>
        <v>#REF!</v>
      </c>
    </row>
    <row r="660" spans="1:54" ht="15" customHeight="1" x14ac:dyDescent="0.25">
      <c r="A660" s="5">
        <f t="shared" si="94"/>
        <v>634</v>
      </c>
      <c r="B660" s="23">
        <f t="shared" si="95"/>
        <v>118</v>
      </c>
      <c r="C660" s="14" t="s">
        <v>104</v>
      </c>
      <c r="D660" s="3" t="s">
        <v>498</v>
      </c>
      <c r="E660" s="27">
        <f t="shared" si="96"/>
        <v>1550298.52</v>
      </c>
      <c r="F660" s="29">
        <v>0</v>
      </c>
      <c r="G660" s="29">
        <v>0</v>
      </c>
      <c r="H660" s="29">
        <v>0</v>
      </c>
      <c r="I660" s="29">
        <v>0</v>
      </c>
      <c r="J660" s="29">
        <v>1350771.93</v>
      </c>
      <c r="K660" s="29"/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183829.5</v>
      </c>
      <c r="S660" s="1">
        <v>5000</v>
      </c>
      <c r="T660" s="147">
        <v>10697.09</v>
      </c>
      <c r="U660" s="28"/>
      <c r="V660" s="2" t="s">
        <v>498</v>
      </c>
      <c r="W660" s="9">
        <v>736140.40999999992</v>
      </c>
      <c r="X660" s="9">
        <v>0</v>
      </c>
      <c r="Y660" s="9">
        <v>0</v>
      </c>
      <c r="Z660" s="9">
        <v>0</v>
      </c>
      <c r="AA660" s="9">
        <v>0</v>
      </c>
      <c r="AB660" s="9">
        <v>511864.69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183829.5</v>
      </c>
      <c r="AK660" s="9">
        <v>5000</v>
      </c>
      <c r="AL660" s="9">
        <v>10446.219999999999</v>
      </c>
      <c r="AN660" s="28">
        <f t="shared" si="98"/>
        <v>814158.1100000001</v>
      </c>
      <c r="AO660" s="12">
        <f t="shared" si="97"/>
        <v>0</v>
      </c>
      <c r="AP660" s="12">
        <f t="shared" si="97"/>
        <v>0</v>
      </c>
      <c r="AQ660" s="12">
        <f t="shared" si="97"/>
        <v>250.8700000000008</v>
      </c>
      <c r="AR660" s="12">
        <f t="shared" si="99"/>
        <v>813907.24000000011</v>
      </c>
      <c r="BB660" s="28" t="e">
        <f>+#REF!-'Прил 2 оконч'!E660</f>
        <v>#REF!</v>
      </c>
    </row>
    <row r="661" spans="1:54" ht="15" customHeight="1" x14ac:dyDescent="0.25">
      <c r="A661" s="5">
        <f t="shared" si="94"/>
        <v>635</v>
      </c>
      <c r="B661" s="23">
        <f t="shared" si="95"/>
        <v>119</v>
      </c>
      <c r="C661" s="14" t="s">
        <v>104</v>
      </c>
      <c r="D661" s="3" t="s">
        <v>500</v>
      </c>
      <c r="E661" s="27">
        <f t="shared" si="96"/>
        <v>11477420.83</v>
      </c>
      <c r="F661" s="29">
        <v>1338998.98111434</v>
      </c>
      <c r="G661" s="29">
        <v>478739.48869362002</v>
      </c>
      <c r="H661" s="29">
        <v>184625.50826411997</v>
      </c>
      <c r="I661" s="29">
        <v>714820.94939388009</v>
      </c>
      <c r="J661" s="29">
        <v>0</v>
      </c>
      <c r="K661" s="29"/>
      <c r="L661" s="29">
        <v>333027.55584839993</v>
      </c>
      <c r="M661" s="29">
        <v>0</v>
      </c>
      <c r="N661" s="29">
        <v>1632282.4526904</v>
      </c>
      <c r="O661" s="29">
        <v>0</v>
      </c>
      <c r="P661" s="29">
        <v>2785567.6405296596</v>
      </c>
      <c r="Q661" s="29">
        <v>2581456.5745478999</v>
      </c>
      <c r="R661" s="29">
        <v>1093364.8404999999</v>
      </c>
      <c r="S661" s="1">
        <v>114774.2083</v>
      </c>
      <c r="T661" s="147">
        <v>219762.63011768003</v>
      </c>
      <c r="U661" s="28"/>
      <c r="V661" s="2" t="s">
        <v>500</v>
      </c>
      <c r="W661" s="9">
        <v>11012729.9</v>
      </c>
      <c r="X661" s="9">
        <v>1342165.19</v>
      </c>
      <c r="Y661" s="9">
        <v>490654.93</v>
      </c>
      <c r="Z661" s="9">
        <v>189223.17</v>
      </c>
      <c r="AA661" s="9">
        <v>758168.86</v>
      </c>
      <c r="AB661" s="9">
        <v>0</v>
      </c>
      <c r="AC661" s="9">
        <v>0</v>
      </c>
      <c r="AD661" s="9">
        <v>309969.61</v>
      </c>
      <c r="AE661" s="9">
        <v>0</v>
      </c>
      <c r="AF661" s="9">
        <v>1654321.72</v>
      </c>
      <c r="AG661" s="9">
        <v>0</v>
      </c>
      <c r="AH661" s="9">
        <v>2854896.05</v>
      </c>
      <c r="AI661" s="9">
        <v>2645703.2599999998</v>
      </c>
      <c r="AJ661" s="9">
        <v>528543.39</v>
      </c>
      <c r="AK661" s="9">
        <v>30000</v>
      </c>
      <c r="AL661" s="9">
        <v>209083.72</v>
      </c>
      <c r="AN661" s="28">
        <f t="shared" si="98"/>
        <v>464690.9299999997</v>
      </c>
      <c r="AO661" s="12">
        <f t="shared" si="97"/>
        <v>564821.45049999992</v>
      </c>
      <c r="AP661" s="12">
        <f t="shared" si="97"/>
        <v>84774.208299999998</v>
      </c>
      <c r="AQ661" s="12">
        <f t="shared" si="97"/>
        <v>10678.910117680032</v>
      </c>
      <c r="AR661" s="12">
        <f t="shared" si="99"/>
        <v>-195583.63891768025</v>
      </c>
      <c r="BB661" s="28" t="e">
        <f>+#REF!-'Прил 2 оконч'!E661</f>
        <v>#REF!</v>
      </c>
    </row>
    <row r="662" spans="1:54" ht="15" customHeight="1" x14ac:dyDescent="0.25">
      <c r="A662" s="5">
        <f t="shared" si="94"/>
        <v>636</v>
      </c>
      <c r="B662" s="23">
        <f t="shared" si="95"/>
        <v>120</v>
      </c>
      <c r="C662" s="14" t="s">
        <v>104</v>
      </c>
      <c r="D662" s="3" t="s">
        <v>501</v>
      </c>
      <c r="E662" s="27">
        <f t="shared" si="96"/>
        <v>18370371.390000001</v>
      </c>
      <c r="F662" s="29">
        <v>2143156.4531941204</v>
      </c>
      <c r="G662" s="29">
        <v>766254.22453649994</v>
      </c>
      <c r="H662" s="29">
        <v>295505.33815403999</v>
      </c>
      <c r="I662" s="29">
        <v>1144118.21898192</v>
      </c>
      <c r="J662" s="29">
        <v>0</v>
      </c>
      <c r="K662" s="29"/>
      <c r="L662" s="29">
        <v>533032.64385251992</v>
      </c>
      <c r="M662" s="29">
        <v>0</v>
      </c>
      <c r="N662" s="29">
        <v>2612576.0618873993</v>
      </c>
      <c r="O662" s="29">
        <v>0</v>
      </c>
      <c r="P662" s="29">
        <v>4458485.30131914</v>
      </c>
      <c r="Q662" s="29">
        <v>4131792.0410554204</v>
      </c>
      <c r="R662" s="29">
        <v>1750002.764</v>
      </c>
      <c r="S662" s="1">
        <v>183703.7139</v>
      </c>
      <c r="T662" s="147">
        <v>351744.62911894004</v>
      </c>
      <c r="U662" s="28"/>
      <c r="V662" s="2" t="s">
        <v>501</v>
      </c>
      <c r="W662" s="9">
        <v>17626602.779999997</v>
      </c>
      <c r="X662" s="9">
        <v>2150537.29</v>
      </c>
      <c r="Y662" s="9">
        <v>786171.27</v>
      </c>
      <c r="Z662" s="9">
        <v>303190.31</v>
      </c>
      <c r="AA662" s="9">
        <v>1214806.08</v>
      </c>
      <c r="AB662" s="9">
        <v>0</v>
      </c>
      <c r="AC662" s="9">
        <v>0</v>
      </c>
      <c r="AD662" s="9">
        <v>496661.1</v>
      </c>
      <c r="AE662" s="9">
        <v>0</v>
      </c>
      <c r="AF662" s="9">
        <v>2650702.44</v>
      </c>
      <c r="AG662" s="9">
        <v>0</v>
      </c>
      <c r="AH662" s="9">
        <v>4574370.1900000004</v>
      </c>
      <c r="AI662" s="9">
        <v>4239182.74</v>
      </c>
      <c r="AJ662" s="9">
        <v>845968.65999999992</v>
      </c>
      <c r="AK662" s="9">
        <v>30000</v>
      </c>
      <c r="AL662" s="9">
        <v>335012.69999999995</v>
      </c>
      <c r="AN662" s="28">
        <f t="shared" si="98"/>
        <v>743768.61000000313</v>
      </c>
      <c r="AO662" s="12">
        <f t="shared" si="97"/>
        <v>904034.10400000005</v>
      </c>
      <c r="AP662" s="12">
        <f t="shared" si="97"/>
        <v>153703.7139</v>
      </c>
      <c r="AQ662" s="12">
        <f t="shared" si="97"/>
        <v>16731.929118940083</v>
      </c>
      <c r="AR662" s="12">
        <f t="shared" si="99"/>
        <v>-330701.13701893698</v>
      </c>
      <c r="BB662" s="28" t="e">
        <f>+#REF!-'Прил 2 оконч'!E662</f>
        <v>#REF!</v>
      </c>
    </row>
    <row r="663" spans="1:54" ht="15" customHeight="1" x14ac:dyDescent="0.25">
      <c r="A663" s="5">
        <f t="shared" si="94"/>
        <v>637</v>
      </c>
      <c r="B663" s="23">
        <f t="shared" si="95"/>
        <v>121</v>
      </c>
      <c r="C663" s="14" t="s">
        <v>104</v>
      </c>
      <c r="D663" s="3" t="s">
        <v>502</v>
      </c>
      <c r="E663" s="27">
        <f t="shared" si="96"/>
        <v>2653518.92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/>
      <c r="L663" s="29">
        <v>0</v>
      </c>
      <c r="M663" s="29">
        <v>0</v>
      </c>
      <c r="N663" s="29">
        <v>0</v>
      </c>
      <c r="O663" s="29">
        <v>0</v>
      </c>
      <c r="P663" s="29">
        <v>2311092.9174496802</v>
      </c>
      <c r="Q663" s="29">
        <v>0</v>
      </c>
      <c r="R663" s="29">
        <v>265351.89199999999</v>
      </c>
      <c r="S663" s="1">
        <v>26535.189200000001</v>
      </c>
      <c r="T663" s="147">
        <v>50538.921350320001</v>
      </c>
      <c r="U663" s="28"/>
      <c r="V663" s="2" t="s">
        <v>502</v>
      </c>
      <c r="W663" s="9">
        <v>2436602.69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2346009.5299999998</v>
      </c>
      <c r="AI663" s="9">
        <v>0</v>
      </c>
      <c r="AJ663" s="9">
        <v>12715.42</v>
      </c>
      <c r="AK663" s="9">
        <v>30000</v>
      </c>
      <c r="AL663" s="9">
        <v>47877.74</v>
      </c>
      <c r="AN663" s="28">
        <f t="shared" si="98"/>
        <v>216916.22999999998</v>
      </c>
      <c r="AO663" s="12">
        <f t="shared" si="97"/>
        <v>252636.47199999998</v>
      </c>
      <c r="AP663" s="12">
        <f t="shared" si="97"/>
        <v>-3464.8107999999993</v>
      </c>
      <c r="AQ663" s="12">
        <f t="shared" si="97"/>
        <v>2661.1813503200028</v>
      </c>
      <c r="AR663" s="12">
        <f t="shared" si="99"/>
        <v>-34916.612550320002</v>
      </c>
      <c r="BB663" s="28" t="e">
        <f>+#REF!-'Прил 2 оконч'!E663</f>
        <v>#REF!</v>
      </c>
    </row>
    <row r="664" spans="1:54" ht="15" customHeight="1" x14ac:dyDescent="0.25">
      <c r="A664" s="5">
        <f t="shared" si="94"/>
        <v>638</v>
      </c>
      <c r="B664" s="23">
        <f t="shared" si="95"/>
        <v>122</v>
      </c>
      <c r="C664" s="14" t="s">
        <v>104</v>
      </c>
      <c r="D664" s="3" t="s">
        <v>503</v>
      </c>
      <c r="E664" s="27">
        <f t="shared" si="96"/>
        <v>7969084.1500000004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/>
      <c r="L664" s="29">
        <v>0</v>
      </c>
      <c r="M664" s="29">
        <v>0</v>
      </c>
      <c r="N664" s="29">
        <v>0</v>
      </c>
      <c r="O664" s="29">
        <v>0</v>
      </c>
      <c r="P664" s="29">
        <v>6940705.7167790998</v>
      </c>
      <c r="Q664" s="29">
        <v>0</v>
      </c>
      <c r="R664" s="29">
        <v>796908.41500000004</v>
      </c>
      <c r="S664" s="1">
        <v>79690.84150000001</v>
      </c>
      <c r="T664" s="147">
        <v>151779.17672090002</v>
      </c>
      <c r="U664" s="28"/>
      <c r="V664" s="2" t="s">
        <v>503</v>
      </c>
      <c r="W664" s="9">
        <v>11519609.029999999</v>
      </c>
      <c r="X664" s="9">
        <v>4094811.16</v>
      </c>
      <c r="Y664" s="9">
        <v>2207074.35</v>
      </c>
      <c r="Z664" s="9">
        <v>0</v>
      </c>
      <c r="AA664" s="9">
        <v>1379966.91</v>
      </c>
      <c r="AB664" s="9">
        <v>0</v>
      </c>
      <c r="AC664" s="9">
        <v>0</v>
      </c>
      <c r="AD664" s="9">
        <v>261157.46</v>
      </c>
      <c r="AE664" s="9">
        <v>0</v>
      </c>
      <c r="AF664" s="9">
        <v>0</v>
      </c>
      <c r="AG664" s="9">
        <v>0</v>
      </c>
      <c r="AH664" s="9">
        <v>2371195.7200000002</v>
      </c>
      <c r="AI664" s="9">
        <v>0</v>
      </c>
      <c r="AJ664" s="9">
        <v>964909.43</v>
      </c>
      <c r="AK664" s="9">
        <v>15714.28</v>
      </c>
      <c r="AL664" s="9">
        <v>210493.99999999997</v>
      </c>
      <c r="AN664" s="28">
        <f t="shared" si="98"/>
        <v>-3550524.879999999</v>
      </c>
      <c r="AO664" s="12">
        <f t="shared" si="97"/>
        <v>-168001.01500000001</v>
      </c>
      <c r="AP664" s="12">
        <f t="shared" si="97"/>
        <v>63976.561500000011</v>
      </c>
      <c r="AQ664" s="12">
        <f t="shared" si="97"/>
        <v>-58714.823279099946</v>
      </c>
      <c r="AR664" s="12">
        <f t="shared" si="99"/>
        <v>-3387785.6032208987</v>
      </c>
      <c r="BB664" s="28" t="e">
        <f>+#REF!-'Прил 2 оконч'!E664</f>
        <v>#REF!</v>
      </c>
    </row>
    <row r="665" spans="1:54" ht="15" customHeight="1" x14ac:dyDescent="0.25">
      <c r="A665" s="5">
        <f t="shared" si="94"/>
        <v>639</v>
      </c>
      <c r="B665" s="23">
        <f t="shared" si="95"/>
        <v>123</v>
      </c>
      <c r="C665" s="14" t="s">
        <v>104</v>
      </c>
      <c r="D665" s="3" t="s">
        <v>504</v>
      </c>
      <c r="E665" s="27">
        <f t="shared" si="96"/>
        <v>31334841.419999994</v>
      </c>
      <c r="F665" s="29">
        <v>8119979.0609737793</v>
      </c>
      <c r="G665" s="29">
        <v>2893482.3597838203</v>
      </c>
      <c r="H665" s="29">
        <v>0</v>
      </c>
      <c r="I665" s="29">
        <v>0</v>
      </c>
      <c r="J665" s="29">
        <v>1157972.4533361599</v>
      </c>
      <c r="K665" s="29"/>
      <c r="L665" s="29">
        <v>311585.82840084005</v>
      </c>
      <c r="M665" s="29">
        <v>0</v>
      </c>
      <c r="N665" s="29">
        <v>14844557.210124599</v>
      </c>
      <c r="O665" s="29">
        <v>0</v>
      </c>
      <c r="P665" s="29">
        <v>0</v>
      </c>
      <c r="Q665" s="29">
        <v>0</v>
      </c>
      <c r="R665" s="29">
        <v>3096317.3338000001</v>
      </c>
      <c r="S665" s="1">
        <v>313348.4142</v>
      </c>
      <c r="T665" s="147">
        <v>597598.75938079995</v>
      </c>
      <c r="U665" s="28"/>
      <c r="V665" s="2" t="s">
        <v>504</v>
      </c>
      <c r="W665" s="9">
        <v>15929370.869999999</v>
      </c>
      <c r="X665" s="9">
        <v>4550830.8099999996</v>
      </c>
      <c r="Y665" s="9">
        <v>2452865.7400000002</v>
      </c>
      <c r="Z665" s="9">
        <v>1033625.95</v>
      </c>
      <c r="AA665" s="9">
        <v>1533647.28</v>
      </c>
      <c r="AB665" s="9">
        <v>494215.19</v>
      </c>
      <c r="AC665" s="9">
        <v>0</v>
      </c>
      <c r="AD665" s="9">
        <v>290241.31</v>
      </c>
      <c r="AE665" s="9">
        <v>0</v>
      </c>
      <c r="AF665" s="9">
        <v>4114083.28</v>
      </c>
      <c r="AG665" s="9">
        <v>0</v>
      </c>
      <c r="AH665" s="9">
        <v>0</v>
      </c>
      <c r="AI665" s="9">
        <v>0</v>
      </c>
      <c r="AJ665" s="9">
        <v>1134565.21</v>
      </c>
      <c r="AK665" s="9">
        <v>19999.98</v>
      </c>
      <c r="AL665" s="9">
        <v>295296.09999999998</v>
      </c>
      <c r="AN665" s="28">
        <f t="shared" si="98"/>
        <v>15405470.549999995</v>
      </c>
      <c r="AO665" s="12">
        <f t="shared" si="97"/>
        <v>1961752.1238000002</v>
      </c>
      <c r="AP665" s="12">
        <f t="shared" si="97"/>
        <v>293348.43420000002</v>
      </c>
      <c r="AQ665" s="12">
        <f t="shared" si="97"/>
        <v>302302.65938079997</v>
      </c>
      <c r="AR665" s="12">
        <f t="shared" si="99"/>
        <v>12848067.332619196</v>
      </c>
      <c r="BB665" s="28" t="e">
        <f>+#REF!-'Прил 2 оконч'!E665</f>
        <v>#REF!</v>
      </c>
    </row>
    <row r="666" spans="1:54" ht="15" customHeight="1" x14ac:dyDescent="0.25">
      <c r="A666" s="5">
        <f t="shared" si="94"/>
        <v>640</v>
      </c>
      <c r="B666" s="23">
        <f t="shared" si="95"/>
        <v>124</v>
      </c>
      <c r="C666" s="14" t="s">
        <v>104</v>
      </c>
      <c r="D666" s="3" t="s">
        <v>505</v>
      </c>
      <c r="E666" s="27">
        <f t="shared" si="96"/>
        <v>23141293.460000001</v>
      </c>
      <c r="F666" s="29">
        <v>8634085.2331297211</v>
      </c>
      <c r="G666" s="29">
        <v>0</v>
      </c>
      <c r="H666" s="29">
        <v>3214445.52658614</v>
      </c>
      <c r="I666" s="29">
        <v>0</v>
      </c>
      <c r="J666" s="29">
        <v>0</v>
      </c>
      <c r="K666" s="29"/>
      <c r="L666" s="29">
        <v>331313.48510400002</v>
      </c>
      <c r="M666" s="29">
        <v>0</v>
      </c>
      <c r="N666" s="29">
        <v>0</v>
      </c>
      <c r="O666" s="29">
        <v>0</v>
      </c>
      <c r="P666" s="29">
        <v>8195344.7229868202</v>
      </c>
      <c r="Q666" s="29">
        <v>0</v>
      </c>
      <c r="R666" s="29">
        <v>2089127.4416</v>
      </c>
      <c r="S666" s="1">
        <v>231412.93460000001</v>
      </c>
      <c r="T666" s="147">
        <v>445564.11599332013</v>
      </c>
      <c r="U666" s="28"/>
      <c r="V666" s="2" t="s">
        <v>505</v>
      </c>
      <c r="W666" s="9">
        <v>10171438.300000001</v>
      </c>
      <c r="X666" s="9">
        <v>4833070.88</v>
      </c>
      <c r="Y666" s="9">
        <v>0</v>
      </c>
      <c r="Z666" s="9">
        <v>1097730.8500000001</v>
      </c>
      <c r="AA666" s="9">
        <v>0</v>
      </c>
      <c r="AB666" s="9">
        <v>0</v>
      </c>
      <c r="AC666" s="9">
        <v>0</v>
      </c>
      <c r="AD666" s="9">
        <v>308241.91999999998</v>
      </c>
      <c r="AE666" s="9">
        <v>0</v>
      </c>
      <c r="AF666" s="9">
        <v>0</v>
      </c>
      <c r="AG666" s="9">
        <v>0</v>
      </c>
      <c r="AH666" s="9">
        <v>2798702.17</v>
      </c>
      <c r="AI666" s="9">
        <v>0</v>
      </c>
      <c r="AJ666" s="9">
        <v>919248.66</v>
      </c>
      <c r="AK666" s="9">
        <v>14000</v>
      </c>
      <c r="AL666" s="9">
        <v>184443.82</v>
      </c>
      <c r="AN666" s="28">
        <f t="shared" si="98"/>
        <v>12969855.16</v>
      </c>
      <c r="AO666" s="12">
        <f t="shared" si="97"/>
        <v>1169878.7815999999</v>
      </c>
      <c r="AP666" s="12">
        <f t="shared" si="97"/>
        <v>217412.93460000001</v>
      </c>
      <c r="AQ666" s="12">
        <f t="shared" si="97"/>
        <v>261120.29599332012</v>
      </c>
      <c r="AR666" s="12">
        <f t="shared" si="99"/>
        <v>11321443.14780668</v>
      </c>
      <c r="BB666" s="28" t="e">
        <f>+#REF!-'Прил 2 оконч'!E666</f>
        <v>#REF!</v>
      </c>
    </row>
    <row r="667" spans="1:54" ht="15" customHeight="1" x14ac:dyDescent="0.25">
      <c r="A667" s="5">
        <f t="shared" ref="A667:A680" si="100">+A666+1</f>
        <v>641</v>
      </c>
      <c r="B667" s="23">
        <f t="shared" ref="B667:B680" si="101">B666+1</f>
        <v>125</v>
      </c>
      <c r="C667" s="14" t="s">
        <v>104</v>
      </c>
      <c r="D667" s="3" t="s">
        <v>506</v>
      </c>
      <c r="E667" s="27">
        <f t="shared" si="96"/>
        <v>11254630.389999999</v>
      </c>
      <c r="F667" s="29">
        <v>1313007.4124785801</v>
      </c>
      <c r="G667" s="29">
        <v>469446.58370441996</v>
      </c>
      <c r="H667" s="29">
        <v>181041.70674492003</v>
      </c>
      <c r="I667" s="29">
        <v>700945.42148651998</v>
      </c>
      <c r="J667" s="29">
        <v>0</v>
      </c>
      <c r="K667" s="29"/>
      <c r="L667" s="29">
        <v>326563.09335048002</v>
      </c>
      <c r="M667" s="29">
        <v>0</v>
      </c>
      <c r="N667" s="29">
        <v>1600597.9016496001</v>
      </c>
      <c r="O667" s="29">
        <v>0</v>
      </c>
      <c r="P667" s="29">
        <v>2731496.4472147799</v>
      </c>
      <c r="Q667" s="29">
        <v>2531347.42065534</v>
      </c>
      <c r="R667" s="29">
        <v>1072141.3236999998</v>
      </c>
      <c r="S667" s="1">
        <v>112546.30390000001</v>
      </c>
      <c r="T667" s="147">
        <v>215496.77511536001</v>
      </c>
      <c r="U667" s="28"/>
      <c r="V667" s="2" t="s">
        <v>506</v>
      </c>
      <c r="W667" s="9">
        <v>10392780.630000001</v>
      </c>
      <c r="X667" s="9">
        <v>1316037.3999999999</v>
      </c>
      <c r="Y667" s="9">
        <v>481103.39</v>
      </c>
      <c r="Z667" s="9">
        <v>185539.59</v>
      </c>
      <c r="AA667" s="9">
        <v>743409.68</v>
      </c>
      <c r="AB667" s="9">
        <v>0</v>
      </c>
      <c r="AC667" s="9">
        <v>0</v>
      </c>
      <c r="AD667" s="9">
        <v>303935.48</v>
      </c>
      <c r="AE667" s="9">
        <v>0</v>
      </c>
      <c r="AF667" s="9">
        <v>1622117.18</v>
      </c>
      <c r="AG667" s="9">
        <v>0</v>
      </c>
      <c r="AH667" s="9">
        <v>2799320.08</v>
      </c>
      <c r="AI667" s="9">
        <v>2594199.62</v>
      </c>
      <c r="AJ667" s="9">
        <v>112104.71</v>
      </c>
      <c r="AK667" s="9">
        <v>10000</v>
      </c>
      <c r="AL667" s="9">
        <v>205013.5</v>
      </c>
      <c r="AN667" s="28">
        <f t="shared" si="98"/>
        <v>861849.75999999791</v>
      </c>
      <c r="AO667" s="12">
        <f t="shared" si="97"/>
        <v>960036.61369999987</v>
      </c>
      <c r="AP667" s="12">
        <f t="shared" si="97"/>
        <v>102546.30390000001</v>
      </c>
      <c r="AQ667" s="12">
        <f t="shared" si="97"/>
        <v>10483.275115360011</v>
      </c>
      <c r="AR667" s="12">
        <f t="shared" si="99"/>
        <v>-211216.43271536197</v>
      </c>
      <c r="BB667" s="28" t="e">
        <f>+#REF!-'Прил 2 оконч'!E667</f>
        <v>#REF!</v>
      </c>
    </row>
    <row r="668" spans="1:54" ht="15" customHeight="1" x14ac:dyDescent="0.25">
      <c r="A668" s="5">
        <f t="shared" si="100"/>
        <v>642</v>
      </c>
      <c r="B668" s="23">
        <f t="shared" si="101"/>
        <v>126</v>
      </c>
      <c r="C668" s="14" t="s">
        <v>104</v>
      </c>
      <c r="D668" s="3" t="s">
        <v>507</v>
      </c>
      <c r="E668" s="27">
        <f t="shared" si="96"/>
        <v>15491361.920000002</v>
      </c>
      <c r="F668" s="29">
        <v>1807280.4040254599</v>
      </c>
      <c r="G668" s="29">
        <v>646166.66024904011</v>
      </c>
      <c r="H668" s="29">
        <v>249193.66563504</v>
      </c>
      <c r="I668" s="29">
        <v>964811.70547524001</v>
      </c>
      <c r="J668" s="29">
        <v>0</v>
      </c>
      <c r="K668" s="29"/>
      <c r="L668" s="29">
        <v>449495.62760675995</v>
      </c>
      <c r="M668" s="29">
        <v>0</v>
      </c>
      <c r="N668" s="29">
        <v>2203132.4455139996</v>
      </c>
      <c r="O668" s="29">
        <v>0</v>
      </c>
      <c r="P668" s="29">
        <v>3759750.3050108403</v>
      </c>
      <c r="Q668" s="29">
        <v>3484256.5024045804</v>
      </c>
      <c r="R668" s="29">
        <v>1475741.8672000002</v>
      </c>
      <c r="S668" s="1">
        <v>154913.61919999999</v>
      </c>
      <c r="T668" s="147">
        <v>296619.11767903995</v>
      </c>
      <c r="U668" s="28"/>
      <c r="V668" s="2" t="s">
        <v>507</v>
      </c>
      <c r="W668" s="9">
        <v>14258669.810000001</v>
      </c>
      <c r="X668" s="9">
        <v>1812900.9</v>
      </c>
      <c r="Y668" s="9">
        <v>662741.64</v>
      </c>
      <c r="Z668" s="9">
        <v>255589.16</v>
      </c>
      <c r="AA668" s="9">
        <v>1024080.38</v>
      </c>
      <c r="AB668" s="9">
        <v>0</v>
      </c>
      <c r="AC668" s="9">
        <v>0</v>
      </c>
      <c r="AD668" s="9">
        <v>418684.85</v>
      </c>
      <c r="AE668" s="9">
        <v>0</v>
      </c>
      <c r="AF668" s="9">
        <v>2234539.65</v>
      </c>
      <c r="AG668" s="9">
        <v>0</v>
      </c>
      <c r="AH668" s="9">
        <v>3856189.76</v>
      </c>
      <c r="AI668" s="9">
        <v>3573627.05</v>
      </c>
      <c r="AJ668" s="9">
        <v>107901.08</v>
      </c>
      <c r="AK668" s="9">
        <v>10000</v>
      </c>
      <c r="AL668" s="9">
        <v>282415.33999999997</v>
      </c>
      <c r="AN668" s="28">
        <f t="shared" si="98"/>
        <v>1232692.1100000013</v>
      </c>
      <c r="AO668" s="12">
        <f t="shared" si="97"/>
        <v>1367840.7872000001</v>
      </c>
      <c r="AP668" s="12">
        <f t="shared" si="97"/>
        <v>144913.61919999999</v>
      </c>
      <c r="AQ668" s="12">
        <f t="shared" si="97"/>
        <v>14203.77767903998</v>
      </c>
      <c r="AR668" s="12">
        <f t="shared" si="99"/>
        <v>-294266.07407903881</v>
      </c>
      <c r="BB668" s="28" t="e">
        <f>+#REF!-'Прил 2 оконч'!E668</f>
        <v>#REF!</v>
      </c>
    </row>
    <row r="669" spans="1:54" ht="15" customHeight="1" x14ac:dyDescent="0.25">
      <c r="A669" s="5">
        <f t="shared" si="100"/>
        <v>643</v>
      </c>
      <c r="B669" s="23">
        <f t="shared" si="101"/>
        <v>127</v>
      </c>
      <c r="C669" s="14" t="s">
        <v>104</v>
      </c>
      <c r="D669" s="3" t="s">
        <v>508</v>
      </c>
      <c r="E669" s="27">
        <f t="shared" si="96"/>
        <v>15639888.879999999</v>
      </c>
      <c r="F669" s="29">
        <v>1824608.1164493</v>
      </c>
      <c r="G669" s="29">
        <v>652361.93024183984</v>
      </c>
      <c r="H669" s="29">
        <v>251582.86664784001</v>
      </c>
      <c r="I669" s="29">
        <v>974062.0574134799</v>
      </c>
      <c r="J669" s="29">
        <v>0</v>
      </c>
      <c r="K669" s="29"/>
      <c r="L669" s="29">
        <v>453805.26927203994</v>
      </c>
      <c r="M669" s="29">
        <v>0</v>
      </c>
      <c r="N669" s="29">
        <v>2224255.4795411997</v>
      </c>
      <c r="O669" s="29">
        <v>0</v>
      </c>
      <c r="P669" s="29">
        <v>3795797.7672207602</v>
      </c>
      <c r="Q669" s="29">
        <v>3517662.6049996195</v>
      </c>
      <c r="R669" s="29">
        <v>1489890.8784</v>
      </c>
      <c r="S669" s="1">
        <v>156398.88879999999</v>
      </c>
      <c r="T669" s="147">
        <v>299463.02101391996</v>
      </c>
      <c r="U669" s="28"/>
      <c r="V669" s="2" t="s">
        <v>508</v>
      </c>
      <c r="W669" s="9">
        <v>14396376.859999999</v>
      </c>
      <c r="X669" s="9">
        <v>1830319.43</v>
      </c>
      <c r="Y669" s="9">
        <v>669109.31999999995</v>
      </c>
      <c r="Z669" s="9">
        <v>258044.88</v>
      </c>
      <c r="AA669" s="9">
        <v>1033919.84</v>
      </c>
      <c r="AB669" s="9">
        <v>0</v>
      </c>
      <c r="AC669" s="9">
        <v>0</v>
      </c>
      <c r="AD669" s="9">
        <v>422707.61</v>
      </c>
      <c r="AE669" s="9">
        <v>0</v>
      </c>
      <c r="AF669" s="9">
        <v>2256009.33</v>
      </c>
      <c r="AG669" s="9">
        <v>0</v>
      </c>
      <c r="AH669" s="9">
        <v>3893240.4</v>
      </c>
      <c r="AI669" s="9">
        <v>3607962.8</v>
      </c>
      <c r="AJ669" s="9">
        <v>109934.41</v>
      </c>
      <c r="AK669" s="9">
        <v>10000</v>
      </c>
      <c r="AL669" s="9">
        <v>285128.83999999997</v>
      </c>
      <c r="AN669" s="28">
        <f t="shared" si="98"/>
        <v>1243512.0199999996</v>
      </c>
      <c r="AO669" s="12">
        <f t="shared" si="97"/>
        <v>1379956.4684000001</v>
      </c>
      <c r="AP669" s="12">
        <f t="shared" si="97"/>
        <v>146398.88879999999</v>
      </c>
      <c r="AQ669" s="12">
        <f t="shared" si="97"/>
        <v>14334.181013919995</v>
      </c>
      <c r="AR669" s="12">
        <f t="shared" si="99"/>
        <v>-297177.51821392053</v>
      </c>
      <c r="BB669" s="28" t="e">
        <f>+#REF!-'Прил 2 оконч'!E669</f>
        <v>#REF!</v>
      </c>
    </row>
    <row r="670" spans="1:54" ht="15" customHeight="1" x14ac:dyDescent="0.25">
      <c r="A670" s="5">
        <f t="shared" si="100"/>
        <v>644</v>
      </c>
      <c r="B670" s="23">
        <f t="shared" si="101"/>
        <v>128</v>
      </c>
      <c r="C670" s="14" t="s">
        <v>104</v>
      </c>
      <c r="D670" s="3" t="s">
        <v>509</v>
      </c>
      <c r="E670" s="27">
        <f t="shared" si="96"/>
        <v>10605893.634176001</v>
      </c>
      <c r="F670" s="29">
        <v>0</v>
      </c>
      <c r="G670" s="29">
        <v>0</v>
      </c>
      <c r="H670" s="29">
        <v>0</v>
      </c>
      <c r="I670" s="29">
        <v>0</v>
      </c>
      <c r="J670" s="29">
        <v>1356649.13</v>
      </c>
      <c r="K670" s="29"/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7865518.9895666996</v>
      </c>
      <c r="R670" s="29">
        <v>1112408.5150000001</v>
      </c>
      <c r="S670" s="1">
        <v>92809.23550000001</v>
      </c>
      <c r="T670" s="147">
        <v>178507.76410930001</v>
      </c>
      <c r="U670" s="28"/>
      <c r="V670" s="2" t="s">
        <v>509</v>
      </c>
      <c r="W670" s="9">
        <v>3970971.7</v>
      </c>
      <c r="X670" s="9">
        <v>0</v>
      </c>
      <c r="Y670" s="9">
        <v>0</v>
      </c>
      <c r="Z670" s="9">
        <v>0</v>
      </c>
      <c r="AA670" s="9">
        <v>0</v>
      </c>
      <c r="AB670" s="9">
        <v>540312.77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2670350.29</v>
      </c>
      <c r="AJ670" s="9">
        <v>664784.9</v>
      </c>
      <c r="AK670" s="9">
        <v>5833.33</v>
      </c>
      <c r="AL670" s="9">
        <v>65523.740000000005</v>
      </c>
      <c r="AN670" s="28">
        <f t="shared" si="98"/>
        <v>6634921.9341760008</v>
      </c>
      <c r="AO670" s="12">
        <f t="shared" si="97"/>
        <v>447623.61500000011</v>
      </c>
      <c r="AP670" s="12">
        <f t="shared" si="97"/>
        <v>86975.905500000008</v>
      </c>
      <c r="AQ670" s="12">
        <f t="shared" si="97"/>
        <v>112984.02410930001</v>
      </c>
      <c r="AR670" s="12">
        <f t="shared" si="99"/>
        <v>5987338.3895667</v>
      </c>
      <c r="BB670" s="28" t="e">
        <f>+#REF!-'Прил 2 оконч'!E670</f>
        <v>#REF!</v>
      </c>
    </row>
    <row r="671" spans="1:54" ht="15" customHeight="1" x14ac:dyDescent="0.25">
      <c r="A671" s="5">
        <f t="shared" si="100"/>
        <v>645</v>
      </c>
      <c r="B671" s="23">
        <f t="shared" si="101"/>
        <v>129</v>
      </c>
      <c r="C671" s="14" t="s">
        <v>104</v>
      </c>
      <c r="D671" s="3" t="s">
        <v>510</v>
      </c>
      <c r="E671" s="27">
        <f t="shared" si="96"/>
        <v>10756408.164175998</v>
      </c>
      <c r="F671" s="29">
        <v>0</v>
      </c>
      <c r="G671" s="29">
        <v>0</v>
      </c>
      <c r="H671" s="29">
        <v>0</v>
      </c>
      <c r="I671" s="29">
        <v>0</v>
      </c>
      <c r="J671" s="29">
        <v>1392786.91</v>
      </c>
      <c r="K671" s="29"/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7965593.8250993993</v>
      </c>
      <c r="R671" s="29">
        <v>1123898.77</v>
      </c>
      <c r="S671" s="1">
        <v>93958.260999999999</v>
      </c>
      <c r="T671" s="147">
        <v>180170.39807660005</v>
      </c>
      <c r="U671" s="28"/>
      <c r="V671" s="2" t="s">
        <v>510</v>
      </c>
      <c r="W671" s="9">
        <v>4013098.1700000004</v>
      </c>
      <c r="X671" s="9">
        <v>0</v>
      </c>
      <c r="Y671" s="9">
        <v>0</v>
      </c>
      <c r="Z671" s="9">
        <v>0</v>
      </c>
      <c r="AA671" s="9">
        <v>0</v>
      </c>
      <c r="AB671" s="9">
        <v>547250.25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2704636.87</v>
      </c>
      <c r="AJ671" s="9">
        <v>664845.99</v>
      </c>
      <c r="AK671" s="9">
        <v>5000</v>
      </c>
      <c r="AL671" s="9">
        <v>66365.06</v>
      </c>
      <c r="AN671" s="28">
        <f t="shared" si="98"/>
        <v>6743309.9941759985</v>
      </c>
      <c r="AO671" s="12">
        <f t="shared" si="97"/>
        <v>459052.78</v>
      </c>
      <c r="AP671" s="12">
        <f t="shared" si="97"/>
        <v>88958.260999999999</v>
      </c>
      <c r="AQ671" s="12">
        <f t="shared" si="97"/>
        <v>113805.33807660005</v>
      </c>
      <c r="AR671" s="12">
        <f t="shared" si="99"/>
        <v>6081493.6150993984</v>
      </c>
      <c r="BB671" s="28" t="e">
        <f>+#REF!-'Прил 2 оконч'!E671</f>
        <v>#REF!</v>
      </c>
    </row>
    <row r="672" spans="1:54" ht="15" customHeight="1" x14ac:dyDescent="0.25">
      <c r="A672" s="5">
        <f t="shared" si="100"/>
        <v>646</v>
      </c>
      <c r="B672" s="23">
        <f t="shared" si="101"/>
        <v>130</v>
      </c>
      <c r="C672" s="14" t="s">
        <v>104</v>
      </c>
      <c r="D672" s="3" t="s">
        <v>511</v>
      </c>
      <c r="E672" s="27">
        <f t="shared" ref="E672:E732" si="102">SUBTOTAL(9,F672:T672)</f>
        <v>10717070.434176002</v>
      </c>
      <c r="F672" s="29">
        <v>0</v>
      </c>
      <c r="G672" s="29">
        <v>0</v>
      </c>
      <c r="H672" s="29">
        <v>0</v>
      </c>
      <c r="I672" s="29">
        <v>0</v>
      </c>
      <c r="J672" s="29">
        <v>1346427.66</v>
      </c>
      <c r="K672" s="29"/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7971493.9287816007</v>
      </c>
      <c r="R672" s="29">
        <v>1124576.2</v>
      </c>
      <c r="S672" s="1">
        <v>94026.004000000001</v>
      </c>
      <c r="T672" s="147">
        <v>180546.64139440004</v>
      </c>
      <c r="U672" s="28"/>
      <c r="V672" s="2" t="s">
        <v>511</v>
      </c>
      <c r="W672" s="9">
        <v>15801798.539999999</v>
      </c>
      <c r="X672" s="9">
        <v>0</v>
      </c>
      <c r="Y672" s="9">
        <v>0</v>
      </c>
      <c r="Z672" s="9">
        <v>0</v>
      </c>
      <c r="AA672" s="9">
        <v>0</v>
      </c>
      <c r="AB672" s="9">
        <v>551485.23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11177789.5</v>
      </c>
      <c r="AI672" s="9">
        <v>2725567.09</v>
      </c>
      <c r="AJ672" s="9">
        <v>1021959.94</v>
      </c>
      <c r="AK672" s="9">
        <v>10000</v>
      </c>
      <c r="AL672" s="9">
        <v>294996.77999999997</v>
      </c>
      <c r="AN672" s="28">
        <f t="shared" si="98"/>
        <v>-5084728.1058239974</v>
      </c>
      <c r="AO672" s="12">
        <f t="shared" si="97"/>
        <v>102616.26000000001</v>
      </c>
      <c r="AP672" s="12">
        <f t="shared" si="97"/>
        <v>84026.004000000001</v>
      </c>
      <c r="AQ672" s="12">
        <f t="shared" si="97"/>
        <v>-114450.13860559993</v>
      </c>
      <c r="AR672" s="12">
        <f t="shared" si="99"/>
        <v>-5156920.2312183967</v>
      </c>
      <c r="BB672" s="28" t="e">
        <f>+#REF!-'Прил 2 оконч'!E672</f>
        <v>#REF!</v>
      </c>
    </row>
    <row r="673" spans="1:54" ht="15" customHeight="1" x14ac:dyDescent="0.25">
      <c r="A673" s="5">
        <f t="shared" si="100"/>
        <v>647</v>
      </c>
      <c r="B673" s="23">
        <f t="shared" si="101"/>
        <v>131</v>
      </c>
      <c r="C673" s="14" t="s">
        <v>104</v>
      </c>
      <c r="D673" s="3" t="s">
        <v>512</v>
      </c>
      <c r="E673" s="27">
        <f t="shared" si="102"/>
        <v>10554632.254175998</v>
      </c>
      <c r="F673" s="29">
        <v>0</v>
      </c>
      <c r="G673" s="29">
        <v>0</v>
      </c>
      <c r="H673" s="29">
        <v>0</v>
      </c>
      <c r="I673" s="29">
        <v>0</v>
      </c>
      <c r="J673" s="29">
        <v>1346569.54</v>
      </c>
      <c r="K673" s="29"/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7829891.4404087989</v>
      </c>
      <c r="R673" s="29">
        <v>1108317.8799999999</v>
      </c>
      <c r="S673" s="1">
        <v>92400.171999999991</v>
      </c>
      <c r="T673" s="147">
        <v>177453.22176719998</v>
      </c>
      <c r="U673" s="28"/>
      <c r="V673" s="2" t="s">
        <v>512</v>
      </c>
      <c r="W673" s="9">
        <v>3955974.2800000003</v>
      </c>
      <c r="X673" s="9">
        <v>0</v>
      </c>
      <c r="Y673" s="9">
        <v>0</v>
      </c>
      <c r="Z673" s="9">
        <v>0</v>
      </c>
      <c r="AA673" s="9">
        <v>0</v>
      </c>
      <c r="AB673" s="9">
        <v>537842.98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2658143.94</v>
      </c>
      <c r="AJ673" s="9">
        <v>664763.14</v>
      </c>
      <c r="AK673" s="9">
        <v>5000</v>
      </c>
      <c r="AL673" s="9">
        <v>65224.219999999994</v>
      </c>
      <c r="AN673" s="28">
        <f t="shared" si="98"/>
        <v>6598657.974175998</v>
      </c>
      <c r="AO673" s="12">
        <f t="shared" si="97"/>
        <v>443554.73999999987</v>
      </c>
      <c r="AP673" s="12">
        <f t="shared" si="97"/>
        <v>87400.171999999991</v>
      </c>
      <c r="AQ673" s="12">
        <f t="shared" si="97"/>
        <v>112229.00176719998</v>
      </c>
      <c r="AR673" s="12">
        <f t="shared" si="99"/>
        <v>5955474.0604087971</v>
      </c>
      <c r="BB673" s="28" t="e">
        <f>+#REF!-'Прил 2 оконч'!E673</f>
        <v>#REF!</v>
      </c>
    </row>
    <row r="674" spans="1:54" ht="15" customHeight="1" x14ac:dyDescent="0.25">
      <c r="A674" s="5">
        <f t="shared" si="100"/>
        <v>648</v>
      </c>
      <c r="B674" s="23">
        <f t="shared" si="101"/>
        <v>132</v>
      </c>
      <c r="C674" s="14" t="s">
        <v>104</v>
      </c>
      <c r="D674" s="3" t="s">
        <v>513</v>
      </c>
      <c r="E674" s="27">
        <f t="shared" si="102"/>
        <v>5539943.3700000001</v>
      </c>
      <c r="F674" s="29">
        <v>0</v>
      </c>
      <c r="G674" s="29">
        <v>0</v>
      </c>
      <c r="H674" s="29">
        <v>0</v>
      </c>
      <c r="I674" s="29">
        <v>0</v>
      </c>
      <c r="J674" s="29">
        <v>607246.06601736008</v>
      </c>
      <c r="K674" s="29"/>
      <c r="L674" s="29">
        <v>0</v>
      </c>
      <c r="M674" s="29">
        <v>0</v>
      </c>
      <c r="N674" s="29">
        <v>0</v>
      </c>
      <c r="O674" s="29">
        <v>0</v>
      </c>
      <c r="P674" s="29">
        <v>4041776.41938882</v>
      </c>
      <c r="Q674" s="29">
        <v>0</v>
      </c>
      <c r="R674" s="29">
        <v>733856.74500000011</v>
      </c>
      <c r="S674" s="1">
        <v>55399.433700000001</v>
      </c>
      <c r="T674" s="147">
        <v>101664.70589382001</v>
      </c>
      <c r="U674" s="28"/>
      <c r="V674" s="2" t="s">
        <v>513</v>
      </c>
      <c r="W674" s="9">
        <v>2100898.15</v>
      </c>
      <c r="X674" s="9">
        <v>0</v>
      </c>
      <c r="Y674" s="9">
        <v>0</v>
      </c>
      <c r="Z674" s="9">
        <v>0</v>
      </c>
      <c r="AA674" s="9">
        <v>0</v>
      </c>
      <c r="AB674" s="9">
        <v>255052.37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1359995.63</v>
      </c>
      <c r="AI674" s="9">
        <v>0</v>
      </c>
      <c r="AJ674" s="9">
        <v>445389.97</v>
      </c>
      <c r="AK674" s="9">
        <v>7500</v>
      </c>
      <c r="AL674" s="9">
        <v>32960.18</v>
      </c>
      <c r="AN674" s="28">
        <f t="shared" si="98"/>
        <v>3439045.22</v>
      </c>
      <c r="AO674" s="12">
        <f t="shared" si="97"/>
        <v>288466.77500000014</v>
      </c>
      <c r="AP674" s="12">
        <f t="shared" si="97"/>
        <v>47899.433700000001</v>
      </c>
      <c r="AQ674" s="12">
        <f t="shared" si="97"/>
        <v>68704.525893820013</v>
      </c>
      <c r="AR674" s="12">
        <f t="shared" si="99"/>
        <v>3033974.4854061804</v>
      </c>
      <c r="BB674" s="28" t="e">
        <f>+#REF!-'Прил 2 оконч'!E674</f>
        <v>#REF!</v>
      </c>
    </row>
    <row r="675" spans="1:54" ht="15" customHeight="1" x14ac:dyDescent="0.25">
      <c r="A675" s="5">
        <f t="shared" si="100"/>
        <v>649</v>
      </c>
      <c r="B675" s="23">
        <f t="shared" si="101"/>
        <v>133</v>
      </c>
      <c r="C675" s="14" t="s">
        <v>104</v>
      </c>
      <c r="D675" s="3" t="s">
        <v>514</v>
      </c>
      <c r="E675" s="27">
        <f t="shared" si="102"/>
        <v>8384825.7976820003</v>
      </c>
      <c r="F675" s="29">
        <v>0</v>
      </c>
      <c r="G675" s="29">
        <v>0</v>
      </c>
      <c r="H675" s="29">
        <v>0</v>
      </c>
      <c r="I675" s="29">
        <v>0</v>
      </c>
      <c r="J675" s="29">
        <v>1159895.3899999999</v>
      </c>
      <c r="K675" s="29"/>
      <c r="L675" s="29">
        <v>0</v>
      </c>
      <c r="M675" s="29">
        <v>0</v>
      </c>
      <c r="N675" s="29">
        <v>0</v>
      </c>
      <c r="O675" s="29">
        <v>0</v>
      </c>
      <c r="P675" s="29">
        <v>6147987.2414091602</v>
      </c>
      <c r="Q675" s="29">
        <v>0</v>
      </c>
      <c r="R675" s="29">
        <v>864115.30400000012</v>
      </c>
      <c r="S675" s="1">
        <v>72811.335399999996</v>
      </c>
      <c r="T675" s="147">
        <v>140016.52687284001</v>
      </c>
      <c r="U675" s="28"/>
      <c r="V675" s="2" t="s">
        <v>514</v>
      </c>
      <c r="W675" s="9">
        <v>14370229.489999998</v>
      </c>
      <c r="X675" s="9">
        <v>3629019.32</v>
      </c>
      <c r="Y675" s="9">
        <v>1956015.83</v>
      </c>
      <c r="Z675" s="9">
        <v>824255.77</v>
      </c>
      <c r="AA675" s="9">
        <v>1222993.31</v>
      </c>
      <c r="AB675" s="9">
        <v>394107.49</v>
      </c>
      <c r="AC675" s="9">
        <v>0</v>
      </c>
      <c r="AD675" s="9">
        <v>231450.34</v>
      </c>
      <c r="AE675" s="9">
        <v>0</v>
      </c>
      <c r="AF675" s="9">
        <v>0</v>
      </c>
      <c r="AG675" s="9">
        <v>0</v>
      </c>
      <c r="AH675" s="9">
        <v>2101468.11</v>
      </c>
      <c r="AI675" s="9">
        <v>2266677.0299999998</v>
      </c>
      <c r="AJ675" s="9">
        <v>1467402.43</v>
      </c>
      <c r="AK675" s="9">
        <v>19166.66</v>
      </c>
      <c r="AL675" s="9">
        <v>257673.2</v>
      </c>
      <c r="AN675" s="28">
        <f t="shared" si="98"/>
        <v>-5985403.692317998</v>
      </c>
      <c r="AO675" s="12">
        <f t="shared" si="97"/>
        <v>-603287.12599999981</v>
      </c>
      <c r="AP675" s="12">
        <f t="shared" si="97"/>
        <v>53644.675399999993</v>
      </c>
      <c r="AQ675" s="12">
        <f t="shared" si="97"/>
        <v>-117656.67312716</v>
      </c>
      <c r="AR675" s="12">
        <f t="shared" si="99"/>
        <v>-5318104.5685908375</v>
      </c>
      <c r="BB675" s="28" t="e">
        <f>+#REF!-'Прил 2 оконч'!E675</f>
        <v>#REF!</v>
      </c>
    </row>
    <row r="676" spans="1:54" ht="15" customHeight="1" x14ac:dyDescent="0.25">
      <c r="A676" s="5">
        <f t="shared" si="100"/>
        <v>650</v>
      </c>
      <c r="B676" s="23">
        <f t="shared" si="101"/>
        <v>134</v>
      </c>
      <c r="C676" s="14" t="s">
        <v>104</v>
      </c>
      <c r="D676" s="3" t="s">
        <v>515</v>
      </c>
      <c r="E676" s="27">
        <f t="shared" si="102"/>
        <v>1454339.57</v>
      </c>
      <c r="F676" s="29">
        <v>0</v>
      </c>
      <c r="G676" s="29">
        <v>0</v>
      </c>
      <c r="H676" s="29">
        <v>0</v>
      </c>
      <c r="I676" s="29">
        <v>0</v>
      </c>
      <c r="J676" s="29">
        <v>1256015.48</v>
      </c>
      <c r="K676" s="29"/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189224.09</v>
      </c>
      <c r="S676" s="1">
        <v>2000</v>
      </c>
      <c r="T676" s="147">
        <v>7100</v>
      </c>
      <c r="U676" s="28"/>
      <c r="V676" s="2" t="s">
        <v>515</v>
      </c>
      <c r="W676" s="9">
        <v>9314762.2100000009</v>
      </c>
      <c r="X676" s="9">
        <v>4925990.97</v>
      </c>
      <c r="Y676" s="9">
        <v>0</v>
      </c>
      <c r="Z676" s="9">
        <v>0</v>
      </c>
      <c r="AA676" s="9">
        <v>0</v>
      </c>
      <c r="AB676" s="9">
        <v>558716.46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2761305.54</v>
      </c>
      <c r="AJ676" s="9">
        <v>870463.26</v>
      </c>
      <c r="AK676" s="9">
        <v>6000</v>
      </c>
      <c r="AL676" s="9">
        <v>168285.98</v>
      </c>
      <c r="AN676" s="28">
        <f t="shared" si="98"/>
        <v>-7860422.6400000006</v>
      </c>
      <c r="AO676" s="12">
        <f t="shared" si="97"/>
        <v>-681239.17</v>
      </c>
      <c r="AP676" s="12">
        <f t="shared" si="97"/>
        <v>-4000</v>
      </c>
      <c r="AQ676" s="12">
        <f t="shared" si="97"/>
        <v>-161185.98000000001</v>
      </c>
      <c r="AR676" s="12">
        <f t="shared" si="99"/>
        <v>-7013997.4900000002</v>
      </c>
      <c r="BB676" s="28" t="e">
        <f>+#REF!-'Прил 2 оконч'!E676</f>
        <v>#REF!</v>
      </c>
    </row>
    <row r="677" spans="1:54" ht="15" customHeight="1" x14ac:dyDescent="0.25">
      <c r="A677" s="5">
        <f t="shared" si="100"/>
        <v>651</v>
      </c>
      <c r="B677" s="23">
        <f t="shared" si="101"/>
        <v>135</v>
      </c>
      <c r="C677" s="14" t="s">
        <v>104</v>
      </c>
      <c r="D677" s="3" t="s">
        <v>516</v>
      </c>
      <c r="E677" s="27">
        <f t="shared" si="102"/>
        <v>1494080.68</v>
      </c>
      <c r="F677" s="29">
        <v>0</v>
      </c>
      <c r="G677" s="29">
        <v>0</v>
      </c>
      <c r="H677" s="29">
        <v>0</v>
      </c>
      <c r="I677" s="29">
        <v>0</v>
      </c>
      <c r="J677" s="29">
        <v>1274871.31</v>
      </c>
      <c r="K677" s="29"/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209316.16</v>
      </c>
      <c r="S677" s="1">
        <v>2500</v>
      </c>
      <c r="T677" s="147">
        <v>7393.21</v>
      </c>
      <c r="U677" s="28"/>
      <c r="V677" s="2" t="s">
        <v>516</v>
      </c>
      <c r="W677" s="9">
        <v>15526963.280000003</v>
      </c>
      <c r="X677" s="9">
        <v>0</v>
      </c>
      <c r="Y677" s="9">
        <v>0</v>
      </c>
      <c r="Z677" s="9">
        <v>0</v>
      </c>
      <c r="AA677" s="9">
        <v>0</v>
      </c>
      <c r="AB677" s="9">
        <v>541212.72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10969581.18</v>
      </c>
      <c r="AI677" s="9">
        <v>2674798.04</v>
      </c>
      <c r="AJ677" s="9">
        <v>1021869.46</v>
      </c>
      <c r="AK677" s="9">
        <v>10000</v>
      </c>
      <c r="AL677" s="9">
        <v>289501.88</v>
      </c>
      <c r="AN677" s="28">
        <f t="shared" si="98"/>
        <v>-14032882.600000003</v>
      </c>
      <c r="AO677" s="12">
        <f t="shared" si="97"/>
        <v>-812553.29999999993</v>
      </c>
      <c r="AP677" s="12">
        <f t="shared" si="97"/>
        <v>-7500</v>
      </c>
      <c r="AQ677" s="12">
        <f t="shared" si="97"/>
        <v>-282108.67</v>
      </c>
      <c r="AR677" s="12">
        <f t="shared" si="99"/>
        <v>-12930720.630000003</v>
      </c>
      <c r="BB677" s="28" t="e">
        <f>+#REF!-'Прил 2 оконч'!E677</f>
        <v>#REF!</v>
      </c>
    </row>
    <row r="678" spans="1:54" ht="15" customHeight="1" x14ac:dyDescent="0.25">
      <c r="A678" s="5">
        <f t="shared" si="100"/>
        <v>652</v>
      </c>
      <c r="B678" s="23">
        <f t="shared" si="101"/>
        <v>136</v>
      </c>
      <c r="C678" s="14" t="s">
        <v>104</v>
      </c>
      <c r="D678" s="3" t="s">
        <v>518</v>
      </c>
      <c r="E678" s="27">
        <f t="shared" si="102"/>
        <v>17158577.050000001</v>
      </c>
      <c r="F678" s="29">
        <v>2001783.9813262203</v>
      </c>
      <c r="G678" s="29">
        <v>715708.56591821997</v>
      </c>
      <c r="H678" s="29">
        <v>276012.44700371998</v>
      </c>
      <c r="I678" s="29">
        <v>1068646.9110315598</v>
      </c>
      <c r="J678" s="29">
        <v>0</v>
      </c>
      <c r="K678" s="29"/>
      <c r="L678" s="29">
        <v>497871.34954536002</v>
      </c>
      <c r="M678" s="29">
        <v>0</v>
      </c>
      <c r="N678" s="29">
        <v>2440238.5042307996</v>
      </c>
      <c r="O678" s="29">
        <v>0</v>
      </c>
      <c r="P678" s="29">
        <v>4164383.0700591002</v>
      </c>
      <c r="Q678" s="29">
        <v>3859239.99880818</v>
      </c>
      <c r="R678" s="29">
        <v>1634564.5189</v>
      </c>
      <c r="S678" s="1">
        <v>171585.77050000001</v>
      </c>
      <c r="T678" s="147">
        <v>328541.93267683999</v>
      </c>
      <c r="U678" s="28"/>
      <c r="V678" s="2" t="s">
        <v>518</v>
      </c>
      <c r="W678" s="9">
        <v>15805429.310000001</v>
      </c>
      <c r="X678" s="9">
        <v>2008423.88</v>
      </c>
      <c r="Y678" s="9">
        <v>734218.92</v>
      </c>
      <c r="Z678" s="9">
        <v>283154.67</v>
      </c>
      <c r="AA678" s="9">
        <v>1134528.3600000001</v>
      </c>
      <c r="AB678" s="9">
        <v>0</v>
      </c>
      <c r="AC678" s="9">
        <v>0</v>
      </c>
      <c r="AD678" s="9">
        <v>463840.36</v>
      </c>
      <c r="AE678" s="9">
        <v>0</v>
      </c>
      <c r="AF678" s="9">
        <v>2475536.73</v>
      </c>
      <c r="AG678" s="9">
        <v>0</v>
      </c>
      <c r="AH678" s="9">
        <v>4272083.24</v>
      </c>
      <c r="AI678" s="9">
        <v>3959045.9</v>
      </c>
      <c r="AJ678" s="9">
        <v>131723.10999999999</v>
      </c>
      <c r="AK678" s="9">
        <v>10000</v>
      </c>
      <c r="AL678" s="9">
        <v>312874.14</v>
      </c>
      <c r="AN678" s="28">
        <f t="shared" si="98"/>
        <v>1353147.7400000002</v>
      </c>
      <c r="AO678" s="12">
        <f t="shared" si="97"/>
        <v>1502841.4089000002</v>
      </c>
      <c r="AP678" s="12">
        <f t="shared" si="97"/>
        <v>161585.77050000001</v>
      </c>
      <c r="AQ678" s="12">
        <f t="shared" si="97"/>
        <v>15667.792676839978</v>
      </c>
      <c r="AR678" s="12">
        <f t="shared" si="99"/>
        <v>-326947.23207683989</v>
      </c>
      <c r="BB678" s="28" t="e">
        <f>+#REF!-'Прил 2 оконч'!E678</f>
        <v>#REF!</v>
      </c>
    </row>
    <row r="679" spans="1:54" ht="15" customHeight="1" x14ac:dyDescent="0.25">
      <c r="A679" s="5">
        <f t="shared" si="100"/>
        <v>653</v>
      </c>
      <c r="B679" s="23">
        <f t="shared" si="101"/>
        <v>137</v>
      </c>
      <c r="C679" s="14" t="s">
        <v>104</v>
      </c>
      <c r="D679" s="3" t="s">
        <v>519</v>
      </c>
      <c r="E679" s="27">
        <f t="shared" si="102"/>
        <v>33480583.039703999</v>
      </c>
      <c r="F679" s="29">
        <v>4910426.619134401</v>
      </c>
      <c r="G679" s="29">
        <v>1749786.8763320402</v>
      </c>
      <c r="H679" s="29">
        <v>1828137.9504292798</v>
      </c>
      <c r="I679" s="29">
        <v>1144529.9445770402</v>
      </c>
      <c r="J679" s="29">
        <v>818458.35</v>
      </c>
      <c r="K679" s="29"/>
      <c r="L679" s="29">
        <v>188426.51279339998</v>
      </c>
      <c r="M679" s="29">
        <v>0</v>
      </c>
      <c r="N679" s="29">
        <v>8977006.9994345997</v>
      </c>
      <c r="O679" s="29">
        <v>0</v>
      </c>
      <c r="P679" s="29">
        <v>4660903.59852558</v>
      </c>
      <c r="Q679" s="29">
        <v>5027330.1025222801</v>
      </c>
      <c r="R679" s="29">
        <v>3221989.0267999996</v>
      </c>
      <c r="S679" s="1">
        <v>327170.53649999999</v>
      </c>
      <c r="T679" s="147">
        <v>626416.52265538019</v>
      </c>
      <c r="U679" s="28"/>
      <c r="V679" s="2" t="s">
        <v>519</v>
      </c>
      <c r="W679" s="9">
        <v>14024794.610000003</v>
      </c>
      <c r="X679" s="9">
        <v>2750926.02</v>
      </c>
      <c r="Y679" s="9">
        <v>1482729.72</v>
      </c>
      <c r="Z679" s="9">
        <v>624815.24</v>
      </c>
      <c r="AA679" s="9">
        <v>927072.52</v>
      </c>
      <c r="AB679" s="9">
        <v>298747.53000000003</v>
      </c>
      <c r="AC679" s="9">
        <v>0</v>
      </c>
      <c r="AD679" s="9">
        <v>175447.61</v>
      </c>
      <c r="AE679" s="9">
        <v>0</v>
      </c>
      <c r="AF679" s="9">
        <v>2486917.0499999998</v>
      </c>
      <c r="AG679" s="9">
        <v>0</v>
      </c>
      <c r="AH679" s="9">
        <v>1592987.72</v>
      </c>
      <c r="AI679" s="9">
        <v>1718221.98</v>
      </c>
      <c r="AJ679" s="9">
        <v>1690850.34</v>
      </c>
      <c r="AK679" s="9">
        <v>19999.98</v>
      </c>
      <c r="AL679" s="9">
        <v>246078.88</v>
      </c>
      <c r="AN679" s="28">
        <f t="shared" si="98"/>
        <v>19455788.429703996</v>
      </c>
      <c r="AO679" s="12">
        <f t="shared" si="97"/>
        <v>1531138.6867999996</v>
      </c>
      <c r="AP679" s="12">
        <f t="shared" si="97"/>
        <v>307170.55650000001</v>
      </c>
      <c r="AQ679" s="12">
        <f t="shared" si="97"/>
        <v>380337.64265538019</v>
      </c>
      <c r="AR679" s="12">
        <f t="shared" si="99"/>
        <v>17237141.543748617</v>
      </c>
      <c r="BB679" s="28" t="e">
        <f>+#REF!-'Прил 2 оконч'!E679</f>
        <v>#REF!</v>
      </c>
    </row>
    <row r="680" spans="1:54" ht="15" customHeight="1" x14ac:dyDescent="0.25">
      <c r="A680" s="5">
        <f t="shared" si="100"/>
        <v>654</v>
      </c>
      <c r="B680" s="23">
        <f t="shared" si="101"/>
        <v>138</v>
      </c>
      <c r="C680" s="14" t="s">
        <v>104</v>
      </c>
      <c r="D680" s="3" t="s">
        <v>520</v>
      </c>
      <c r="E680" s="27">
        <f t="shared" si="102"/>
        <v>6275488.2600000007</v>
      </c>
      <c r="F680" s="29">
        <v>0</v>
      </c>
      <c r="G680" s="29">
        <v>0</v>
      </c>
      <c r="H680" s="29">
        <v>1539824.2275154199</v>
      </c>
      <c r="I680" s="29">
        <v>0</v>
      </c>
      <c r="J680" s="29">
        <v>0</v>
      </c>
      <c r="K680" s="29"/>
      <c r="L680" s="29">
        <v>0</v>
      </c>
      <c r="M680" s="29">
        <v>0</v>
      </c>
      <c r="N680" s="29">
        <v>0</v>
      </c>
      <c r="O680" s="29">
        <v>0</v>
      </c>
      <c r="P680" s="29">
        <v>3925837.3744846201</v>
      </c>
      <c r="Q680" s="29">
        <v>0</v>
      </c>
      <c r="R680" s="29">
        <v>627548.82600000012</v>
      </c>
      <c r="S680" s="1">
        <v>62754.882599999997</v>
      </c>
      <c r="T680" s="147">
        <v>119522.94939995998</v>
      </c>
      <c r="U680" s="28"/>
      <c r="V680" s="2" t="s">
        <v>520</v>
      </c>
      <c r="W680" s="9">
        <v>9480654.5299999993</v>
      </c>
      <c r="X680" s="9">
        <v>2314675.19</v>
      </c>
      <c r="Y680" s="9">
        <v>1247593.6100000001</v>
      </c>
      <c r="Z680" s="9">
        <v>525730.01</v>
      </c>
      <c r="AA680" s="9">
        <v>780054.32</v>
      </c>
      <c r="AB680" s="9">
        <v>0</v>
      </c>
      <c r="AC680" s="9">
        <v>0</v>
      </c>
      <c r="AD680" s="9">
        <v>147624.56</v>
      </c>
      <c r="AE680" s="9">
        <v>0</v>
      </c>
      <c r="AF680" s="9">
        <v>2092533.62</v>
      </c>
      <c r="AG680" s="9">
        <v>0</v>
      </c>
      <c r="AH680" s="9">
        <v>1340366.53</v>
      </c>
      <c r="AI680" s="9">
        <v>0</v>
      </c>
      <c r="AJ680" s="9">
        <v>829656.75</v>
      </c>
      <c r="AK680" s="9">
        <v>21904.75</v>
      </c>
      <c r="AL680" s="9">
        <v>172419.94</v>
      </c>
      <c r="AN680" s="28">
        <f t="shared" si="98"/>
        <v>-3205166.2699999986</v>
      </c>
      <c r="AO680" s="12">
        <f t="shared" si="97"/>
        <v>-202107.92399999988</v>
      </c>
      <c r="AP680" s="12">
        <f t="shared" si="97"/>
        <v>40850.132599999997</v>
      </c>
      <c r="AQ680" s="12">
        <f t="shared" si="97"/>
        <v>-52896.990600040022</v>
      </c>
      <c r="AR680" s="12">
        <f t="shared" si="99"/>
        <v>-2991011.4879999589</v>
      </c>
      <c r="BB680" s="28" t="e">
        <f>+#REF!-'Прил 2 оконч'!E680</f>
        <v>#REF!</v>
      </c>
    </row>
    <row r="681" spans="1:54" ht="15" customHeight="1" x14ac:dyDescent="0.25">
      <c r="A681" s="5">
        <f t="shared" ref="A681:A714" si="103">+A680+1</f>
        <v>655</v>
      </c>
      <c r="B681" s="23">
        <f t="shared" ref="B681:B714" si="104">B680+1</f>
        <v>139</v>
      </c>
      <c r="C681" s="14" t="s">
        <v>104</v>
      </c>
      <c r="D681" s="3" t="s">
        <v>521</v>
      </c>
      <c r="E681" s="27">
        <f t="shared" si="102"/>
        <v>10451841.860000001</v>
      </c>
      <c r="F681" s="29">
        <v>1193446.1931919798</v>
      </c>
      <c r="G681" s="29">
        <v>426699.22075410001</v>
      </c>
      <c r="H681" s="29">
        <v>164556.21975660001</v>
      </c>
      <c r="I681" s="29">
        <v>637117.98974628013</v>
      </c>
      <c r="J681" s="29">
        <v>149934.01486266003</v>
      </c>
      <c r="K681" s="29"/>
      <c r="L681" s="29">
        <v>296826.56969615998</v>
      </c>
      <c r="M681" s="29">
        <v>0</v>
      </c>
      <c r="N681" s="29">
        <v>1454848.9686234</v>
      </c>
      <c r="O681" s="29">
        <v>0</v>
      </c>
      <c r="P681" s="29">
        <v>2482768.9597082403</v>
      </c>
      <c r="Q681" s="29">
        <v>2300845.3162333807</v>
      </c>
      <c r="R681" s="29">
        <v>1041127.3933999999</v>
      </c>
      <c r="S681" s="1">
        <v>104518.41860000002</v>
      </c>
      <c r="T681" s="147">
        <v>199152.59542720002</v>
      </c>
      <c r="U681" s="28"/>
      <c r="V681" s="2" t="s">
        <v>521</v>
      </c>
      <c r="W681" s="9">
        <v>9650103.0799999982</v>
      </c>
      <c r="X681" s="9">
        <v>1195931.3799999999</v>
      </c>
      <c r="Y681" s="9">
        <v>437196.27</v>
      </c>
      <c r="Z681" s="9">
        <v>168606.6</v>
      </c>
      <c r="AA681" s="9">
        <v>675563.58</v>
      </c>
      <c r="AB681" s="9">
        <v>198150.94</v>
      </c>
      <c r="AC681" s="9">
        <v>0</v>
      </c>
      <c r="AD681" s="9">
        <v>276197.3</v>
      </c>
      <c r="AE681" s="9">
        <v>0</v>
      </c>
      <c r="AF681" s="9">
        <v>1474077.29</v>
      </c>
      <c r="AG681" s="9">
        <v>0</v>
      </c>
      <c r="AH681" s="9">
        <v>2543844.6800000002</v>
      </c>
      <c r="AI681" s="9">
        <v>2357444.2000000002</v>
      </c>
      <c r="AJ681" s="9">
        <v>102743.62</v>
      </c>
      <c r="AK681" s="9">
        <v>10000</v>
      </c>
      <c r="AL681" s="9">
        <v>190347.22</v>
      </c>
      <c r="AN681" s="28">
        <f t="shared" si="98"/>
        <v>801738.78000000305</v>
      </c>
      <c r="AO681" s="12">
        <f t="shared" si="97"/>
        <v>938383.77339999995</v>
      </c>
      <c r="AP681" s="12">
        <f t="shared" si="97"/>
        <v>94518.418600000019</v>
      </c>
      <c r="AQ681" s="12">
        <f t="shared" si="97"/>
        <v>8805.3754272000224</v>
      </c>
      <c r="AR681" s="12">
        <f t="shared" si="99"/>
        <v>-239968.78742719695</v>
      </c>
      <c r="BB681" s="28" t="e">
        <f>+#REF!-'Прил 2 оконч'!E681</f>
        <v>#REF!</v>
      </c>
    </row>
    <row r="682" spans="1:54" ht="15" customHeight="1" x14ac:dyDescent="0.25">
      <c r="A682" s="5">
        <f t="shared" si="103"/>
        <v>656</v>
      </c>
      <c r="B682" s="23">
        <f t="shared" si="104"/>
        <v>140</v>
      </c>
      <c r="C682" s="14" t="s">
        <v>104</v>
      </c>
      <c r="D682" s="3" t="s">
        <v>522</v>
      </c>
      <c r="E682" s="27">
        <f t="shared" si="102"/>
        <v>11603251.66</v>
      </c>
      <c r="F682" s="29">
        <v>1324920.21031734</v>
      </c>
      <c r="G682" s="29">
        <v>473705.83617924002</v>
      </c>
      <c r="H682" s="29">
        <v>182684.28244121998</v>
      </c>
      <c r="I682" s="29">
        <v>707305.03423608001</v>
      </c>
      <c r="J682" s="29">
        <v>166451.24460132004</v>
      </c>
      <c r="K682" s="29"/>
      <c r="L682" s="29">
        <v>329525.97199536004</v>
      </c>
      <c r="M682" s="29">
        <v>0</v>
      </c>
      <c r="N682" s="29">
        <v>1615119.9919469999</v>
      </c>
      <c r="O682" s="29">
        <v>0</v>
      </c>
      <c r="P682" s="29">
        <v>2756279.0774841001</v>
      </c>
      <c r="Q682" s="29">
        <v>2554314.1205441998</v>
      </c>
      <c r="R682" s="29">
        <v>1155821.4632999999</v>
      </c>
      <c r="S682" s="1">
        <v>116032.5166</v>
      </c>
      <c r="T682" s="147">
        <v>221091.91035413998</v>
      </c>
      <c r="U682" s="28"/>
      <c r="V682" s="2" t="s">
        <v>522</v>
      </c>
      <c r="W682" s="9">
        <v>10717819.880000001</v>
      </c>
      <c r="X682" s="9">
        <v>1328094.47</v>
      </c>
      <c r="Y682" s="9">
        <v>485511.11</v>
      </c>
      <c r="Z682" s="9">
        <v>187239.42</v>
      </c>
      <c r="AA682" s="9">
        <v>750220.53</v>
      </c>
      <c r="AB682" s="9">
        <v>220048.71</v>
      </c>
      <c r="AC682" s="9">
        <v>0</v>
      </c>
      <c r="AD682" s="9">
        <v>306720.02</v>
      </c>
      <c r="AE682" s="9">
        <v>0</v>
      </c>
      <c r="AF682" s="9">
        <v>1636978.46</v>
      </c>
      <c r="AG682" s="9">
        <v>0</v>
      </c>
      <c r="AH682" s="9">
        <v>2824966.45</v>
      </c>
      <c r="AI682" s="9">
        <v>2617966.7400000002</v>
      </c>
      <c r="AJ682" s="9">
        <v>118691.39</v>
      </c>
      <c r="AK682" s="9">
        <v>10000</v>
      </c>
      <c r="AL682" s="9">
        <v>211382.58</v>
      </c>
      <c r="AN682" s="28">
        <f t="shared" si="98"/>
        <v>885431.77999999933</v>
      </c>
      <c r="AO682" s="12">
        <f t="shared" si="97"/>
        <v>1037130.0732999999</v>
      </c>
      <c r="AP682" s="12">
        <f t="shared" si="97"/>
        <v>106032.5166</v>
      </c>
      <c r="AQ682" s="12">
        <f t="shared" si="97"/>
        <v>9709.3303541399946</v>
      </c>
      <c r="AR682" s="12">
        <f t="shared" si="99"/>
        <v>-267440.1402541406</v>
      </c>
      <c r="BB682" s="28" t="e">
        <f>+#REF!-'Прил 2 оконч'!E682</f>
        <v>#REF!</v>
      </c>
    </row>
    <row r="683" spans="1:54" ht="15" customHeight="1" x14ac:dyDescent="0.25">
      <c r="A683" s="5">
        <f t="shared" si="103"/>
        <v>657</v>
      </c>
      <c r="B683" s="23">
        <f t="shared" si="104"/>
        <v>141</v>
      </c>
      <c r="C683" s="14" t="s">
        <v>104</v>
      </c>
      <c r="D683" s="3" t="s">
        <v>523</v>
      </c>
      <c r="E683" s="27">
        <f t="shared" si="102"/>
        <v>11309613.699999999</v>
      </c>
      <c r="F683" s="29">
        <v>1291391.0871334199</v>
      </c>
      <c r="G683" s="29">
        <v>461717.98177553999</v>
      </c>
      <c r="H683" s="29">
        <v>178061.18022335999</v>
      </c>
      <c r="I683" s="29">
        <v>689405.60020583996</v>
      </c>
      <c r="J683" s="29">
        <v>162238.9458438</v>
      </c>
      <c r="K683" s="29"/>
      <c r="L683" s="29">
        <v>321186.82074360002</v>
      </c>
      <c r="M683" s="29">
        <v>0</v>
      </c>
      <c r="N683" s="29">
        <v>1574246.9182859999</v>
      </c>
      <c r="O683" s="29">
        <v>0</v>
      </c>
      <c r="P683" s="29">
        <v>2686527.2370627602</v>
      </c>
      <c r="Q683" s="29">
        <v>2489673.3081905995</v>
      </c>
      <c r="R683" s="29">
        <v>1126571.6408000002</v>
      </c>
      <c r="S683" s="1">
        <v>113096.13700000002</v>
      </c>
      <c r="T683" s="147">
        <v>215496.84273508002</v>
      </c>
      <c r="U683" s="28"/>
      <c r="V683" s="2" t="s">
        <v>523</v>
      </c>
      <c r="W683" s="9">
        <v>10449592.750000002</v>
      </c>
      <c r="X683" s="9">
        <v>1294389.6000000001</v>
      </c>
      <c r="Y683" s="9">
        <v>473189.61</v>
      </c>
      <c r="Z683" s="9">
        <v>182487.59</v>
      </c>
      <c r="AA683" s="9">
        <v>731181.17</v>
      </c>
      <c r="AB683" s="9">
        <v>214464.24</v>
      </c>
      <c r="AC683" s="9">
        <v>0</v>
      </c>
      <c r="AD683" s="9">
        <v>298935.96999999997</v>
      </c>
      <c r="AE683" s="9">
        <v>0</v>
      </c>
      <c r="AF683" s="9">
        <v>1595434.62</v>
      </c>
      <c r="AG683" s="9">
        <v>0</v>
      </c>
      <c r="AH683" s="9">
        <v>2753273.44</v>
      </c>
      <c r="AI683" s="9">
        <v>2551527.06</v>
      </c>
      <c r="AJ683" s="9">
        <v>118691.39</v>
      </c>
      <c r="AK683" s="9">
        <v>10000</v>
      </c>
      <c r="AL683" s="9">
        <v>206018.06</v>
      </c>
      <c r="AN683" s="28">
        <f t="shared" si="98"/>
        <v>860020.94999999739</v>
      </c>
      <c r="AO683" s="12">
        <f t="shared" si="97"/>
        <v>1007880.2508000002</v>
      </c>
      <c r="AP683" s="12">
        <f t="shared" si="97"/>
        <v>103096.13700000002</v>
      </c>
      <c r="AQ683" s="12">
        <f t="shared" si="97"/>
        <v>9478.7827350800217</v>
      </c>
      <c r="AR683" s="12">
        <f t="shared" si="99"/>
        <v>-260434.2205350828</v>
      </c>
      <c r="BB683" s="28" t="e">
        <f>+#REF!-'Прил 2 оконч'!E683</f>
        <v>#REF!</v>
      </c>
    </row>
    <row r="684" spans="1:54" ht="15" customHeight="1" x14ac:dyDescent="0.25">
      <c r="A684" s="5">
        <f t="shared" si="103"/>
        <v>658</v>
      </c>
      <c r="B684" s="23">
        <f t="shared" si="104"/>
        <v>142</v>
      </c>
      <c r="C684" s="14" t="s">
        <v>104</v>
      </c>
      <c r="D684" s="3" t="s">
        <v>524</v>
      </c>
      <c r="E684" s="27">
        <f t="shared" si="102"/>
        <v>7345879.3544120006</v>
      </c>
      <c r="F684" s="29">
        <v>0</v>
      </c>
      <c r="G684" s="29">
        <v>0</v>
      </c>
      <c r="H684" s="29">
        <v>0</v>
      </c>
      <c r="I684" s="29">
        <v>0</v>
      </c>
      <c r="J684" s="29">
        <v>491444.9</v>
      </c>
      <c r="K684" s="29"/>
      <c r="L684" s="29">
        <v>0</v>
      </c>
      <c r="M684" s="29">
        <v>0</v>
      </c>
      <c r="N684" s="29">
        <v>0</v>
      </c>
      <c r="O684" s="29">
        <v>0</v>
      </c>
      <c r="P684" s="29">
        <v>2817572.53491042</v>
      </c>
      <c r="Q684" s="29">
        <v>3039081.7867057198</v>
      </c>
      <c r="R684" s="29">
        <v>797894.04099999997</v>
      </c>
      <c r="S684" s="1">
        <v>68910.799100000004</v>
      </c>
      <c r="T684" s="147">
        <v>130975.29269586</v>
      </c>
      <c r="U684" s="28"/>
      <c r="V684" s="2" t="s">
        <v>524</v>
      </c>
      <c r="W684" s="9">
        <v>5923746.3999999994</v>
      </c>
      <c r="X684" s="9">
        <v>1656937.11</v>
      </c>
      <c r="Y684" s="9">
        <v>893077.44</v>
      </c>
      <c r="Z684" s="9">
        <v>0</v>
      </c>
      <c r="AA684" s="9">
        <v>0</v>
      </c>
      <c r="AB684" s="9">
        <v>179941.53</v>
      </c>
      <c r="AC684" s="9">
        <v>0</v>
      </c>
      <c r="AD684" s="9">
        <v>105675.57</v>
      </c>
      <c r="AE684" s="9">
        <v>0</v>
      </c>
      <c r="AF684" s="9">
        <v>0</v>
      </c>
      <c r="AG684" s="9">
        <v>0</v>
      </c>
      <c r="AH684" s="9">
        <v>959488</v>
      </c>
      <c r="AI684" s="9">
        <v>1034919.06</v>
      </c>
      <c r="AJ684" s="9">
        <v>965135.49</v>
      </c>
      <c r="AK684" s="9">
        <v>13333.35</v>
      </c>
      <c r="AL684" s="9">
        <v>98572.200000000012</v>
      </c>
      <c r="AN684" s="28">
        <f t="shared" si="98"/>
        <v>1422132.9544120012</v>
      </c>
      <c r="AO684" s="12">
        <f t="shared" si="97"/>
        <v>-167241.44900000002</v>
      </c>
      <c r="AP684" s="12">
        <f t="shared" si="97"/>
        <v>55577.449100000005</v>
      </c>
      <c r="AQ684" s="12">
        <f t="shared" si="97"/>
        <v>32403.092695859988</v>
      </c>
      <c r="AR684" s="12">
        <f t="shared" si="99"/>
        <v>1501393.8616161412</v>
      </c>
      <c r="BB684" s="28" t="e">
        <f>+#REF!-'Прил 2 оконч'!E684</f>
        <v>#REF!</v>
      </c>
    </row>
    <row r="685" spans="1:54" ht="15" customHeight="1" x14ac:dyDescent="0.25">
      <c r="A685" s="5">
        <f t="shared" si="103"/>
        <v>659</v>
      </c>
      <c r="B685" s="23">
        <f t="shared" si="104"/>
        <v>143</v>
      </c>
      <c r="C685" s="14" t="s">
        <v>104</v>
      </c>
      <c r="D685" s="3" t="s">
        <v>525</v>
      </c>
      <c r="E685" s="27">
        <f t="shared" si="102"/>
        <v>9954693.1500000004</v>
      </c>
      <c r="F685" s="29">
        <v>1350045.3951129599</v>
      </c>
      <c r="G685" s="29">
        <v>482688.97766879998</v>
      </c>
      <c r="H685" s="29">
        <v>186148.62390978003</v>
      </c>
      <c r="I685" s="29">
        <v>720718.04622971988</v>
      </c>
      <c r="J685" s="29">
        <v>169607.75422878002</v>
      </c>
      <c r="K685" s="29"/>
      <c r="L685" s="29">
        <v>335774.96008224005</v>
      </c>
      <c r="M685" s="29">
        <v>0</v>
      </c>
      <c r="N685" s="29">
        <v>0</v>
      </c>
      <c r="O685" s="29">
        <v>0</v>
      </c>
      <c r="P685" s="29">
        <v>2808547.9011722999</v>
      </c>
      <c r="Q685" s="29">
        <v>2602752.9675651002</v>
      </c>
      <c r="R685" s="29">
        <v>1009566.1797</v>
      </c>
      <c r="S685" s="1">
        <v>99546.931500000006</v>
      </c>
      <c r="T685" s="147">
        <v>189295.41283032001</v>
      </c>
      <c r="U685" s="28"/>
      <c r="V685" s="2" t="s">
        <v>525</v>
      </c>
      <c r="W685" s="9">
        <v>9174872.2400000021</v>
      </c>
      <c r="X685" s="9">
        <v>1352643.69</v>
      </c>
      <c r="Y685" s="9">
        <v>494485.56</v>
      </c>
      <c r="Z685" s="9">
        <v>190700.48</v>
      </c>
      <c r="AA685" s="9">
        <v>764088.02</v>
      </c>
      <c r="AB685" s="9">
        <v>224116.22</v>
      </c>
      <c r="AC685" s="9">
        <v>0</v>
      </c>
      <c r="AD685" s="9">
        <v>312389.62</v>
      </c>
      <c r="AE685" s="9">
        <v>0</v>
      </c>
      <c r="AF685" s="9">
        <v>0</v>
      </c>
      <c r="AG685" s="9">
        <v>0</v>
      </c>
      <c r="AH685" s="9">
        <v>2877184.71</v>
      </c>
      <c r="AI685" s="9">
        <v>2666358.7200000002</v>
      </c>
      <c r="AJ685" s="9">
        <v>81640.58</v>
      </c>
      <c r="AK685" s="9">
        <v>10000</v>
      </c>
      <c r="AL685" s="9">
        <v>181264.64000000001</v>
      </c>
      <c r="AN685" s="28">
        <f t="shared" si="98"/>
        <v>779820.90999999829</v>
      </c>
      <c r="AO685" s="12">
        <f t="shared" si="97"/>
        <v>927925.59970000002</v>
      </c>
      <c r="AP685" s="12">
        <f t="shared" si="97"/>
        <v>89546.931500000006</v>
      </c>
      <c r="AQ685" s="12">
        <f t="shared" si="97"/>
        <v>8030.7728303199983</v>
      </c>
      <c r="AR685" s="12">
        <f t="shared" si="99"/>
        <v>-245682.39403032174</v>
      </c>
      <c r="BB685" s="28" t="e">
        <f>+#REF!-'Прил 2 оконч'!E685</f>
        <v>#REF!</v>
      </c>
    </row>
    <row r="686" spans="1:54" ht="15" customHeight="1" x14ac:dyDescent="0.25">
      <c r="A686" s="5">
        <f t="shared" si="103"/>
        <v>660</v>
      </c>
      <c r="B686" s="23">
        <f t="shared" si="104"/>
        <v>144</v>
      </c>
      <c r="C686" s="14" t="s">
        <v>104</v>
      </c>
      <c r="D686" s="3" t="s">
        <v>526</v>
      </c>
      <c r="E686" s="27">
        <f t="shared" si="102"/>
        <v>26291754.259999998</v>
      </c>
      <c r="F686" s="29">
        <v>0</v>
      </c>
      <c r="G686" s="29">
        <v>0</v>
      </c>
      <c r="H686" s="29">
        <v>2724296.2008204604</v>
      </c>
      <c r="I686" s="29">
        <v>0</v>
      </c>
      <c r="J686" s="29">
        <v>0</v>
      </c>
      <c r="K686" s="29"/>
      <c r="L686" s="29">
        <v>0</v>
      </c>
      <c r="M686" s="29">
        <v>0</v>
      </c>
      <c r="N686" s="29">
        <v>13377560.538169799</v>
      </c>
      <c r="O686" s="29">
        <v>0</v>
      </c>
      <c r="P686" s="29">
        <v>6945691.3623090005</v>
      </c>
      <c r="Q686" s="29">
        <v>0</v>
      </c>
      <c r="R686" s="29">
        <v>2477285.4183</v>
      </c>
      <c r="S686" s="1">
        <v>262917.54259999999</v>
      </c>
      <c r="T686" s="147">
        <v>504003.19780074002</v>
      </c>
      <c r="U686" s="28"/>
      <c r="V686" s="2" t="s">
        <v>526</v>
      </c>
      <c r="W686" s="9">
        <v>13699655.59</v>
      </c>
      <c r="X686" s="9">
        <v>0</v>
      </c>
      <c r="Y686" s="9">
        <v>2209561.0699999998</v>
      </c>
      <c r="Z686" s="9">
        <v>931098.5</v>
      </c>
      <c r="AA686" s="9">
        <v>0</v>
      </c>
      <c r="AB686" s="9">
        <v>0</v>
      </c>
      <c r="AC686" s="9">
        <v>0</v>
      </c>
      <c r="AD686" s="9">
        <v>261451.71</v>
      </c>
      <c r="AE686" s="9">
        <v>0</v>
      </c>
      <c r="AF686" s="9">
        <v>3705999.09</v>
      </c>
      <c r="AG686" s="9">
        <v>0</v>
      </c>
      <c r="AH686" s="9">
        <v>2373867.31</v>
      </c>
      <c r="AI686" s="9">
        <v>2560491.1800000002</v>
      </c>
      <c r="AJ686" s="9">
        <v>1381422.05</v>
      </c>
      <c r="AK686" s="9">
        <v>21999.99</v>
      </c>
      <c r="AL686" s="9">
        <v>245764.68</v>
      </c>
      <c r="AN686" s="28">
        <f t="shared" si="98"/>
        <v>12592098.669999998</v>
      </c>
      <c r="AO686" s="12">
        <f t="shared" si="97"/>
        <v>1095863.3683</v>
      </c>
      <c r="AP686" s="12">
        <f t="shared" si="97"/>
        <v>240917.5526</v>
      </c>
      <c r="AQ686" s="12">
        <f t="shared" si="97"/>
        <v>258238.51780074002</v>
      </c>
      <c r="AR686" s="12">
        <f t="shared" si="99"/>
        <v>10997079.231299257</v>
      </c>
      <c r="BB686" s="28" t="e">
        <f>+#REF!-'Прил 2 оконч'!E686</f>
        <v>#REF!</v>
      </c>
    </row>
    <row r="687" spans="1:54" ht="15" customHeight="1" x14ac:dyDescent="0.25">
      <c r="A687" s="5">
        <f t="shared" si="103"/>
        <v>661</v>
      </c>
      <c r="B687" s="23">
        <f t="shared" si="104"/>
        <v>145</v>
      </c>
      <c r="C687" s="14" t="s">
        <v>104</v>
      </c>
      <c r="D687" s="3" t="s">
        <v>527</v>
      </c>
      <c r="E687" s="27">
        <f t="shared" si="102"/>
        <v>32007053.210000005</v>
      </c>
      <c r="F687" s="29">
        <v>0</v>
      </c>
      <c r="G687" s="29">
        <v>3357156.6261769198</v>
      </c>
      <c r="H687" s="29">
        <v>0</v>
      </c>
      <c r="I687" s="29">
        <v>2705962.0486945203</v>
      </c>
      <c r="J687" s="29">
        <v>1080976.4453867401</v>
      </c>
      <c r="K687" s="29"/>
      <c r="L687" s="29">
        <v>288446.03638619999</v>
      </c>
      <c r="M687" s="29">
        <v>0</v>
      </c>
      <c r="N687" s="29">
        <v>0</v>
      </c>
      <c r="O687" s="29">
        <v>0</v>
      </c>
      <c r="P687" s="29">
        <v>20062899.276071403</v>
      </c>
      <c r="Q687" s="29">
        <v>0</v>
      </c>
      <c r="R687" s="29">
        <v>3590272.6506000003</v>
      </c>
      <c r="S687" s="1">
        <v>320070.53210000001</v>
      </c>
      <c r="T687" s="147">
        <v>601269.59458422009</v>
      </c>
      <c r="U687" s="28"/>
      <c r="V687" s="2" t="s">
        <v>527</v>
      </c>
      <c r="W687" s="9">
        <v>23204436.919999998</v>
      </c>
      <c r="X687" s="9">
        <v>4816124.75</v>
      </c>
      <c r="Y687" s="9">
        <v>2734887.37</v>
      </c>
      <c r="Z687" s="9">
        <v>948597.38</v>
      </c>
      <c r="AA687" s="9">
        <v>1444429.05</v>
      </c>
      <c r="AB687" s="9">
        <v>546255.21</v>
      </c>
      <c r="AC687" s="9">
        <v>0</v>
      </c>
      <c r="AD687" s="9">
        <v>268891.90000000002</v>
      </c>
      <c r="AE687" s="9">
        <v>0</v>
      </c>
      <c r="AF687" s="9">
        <v>0</v>
      </c>
      <c r="AG687" s="9">
        <v>0</v>
      </c>
      <c r="AH687" s="9">
        <v>11071784.699999999</v>
      </c>
      <c r="AI687" s="9">
        <v>0</v>
      </c>
      <c r="AJ687" s="9">
        <v>897936.58</v>
      </c>
      <c r="AK687" s="9">
        <v>13650.79</v>
      </c>
      <c r="AL687" s="9">
        <v>445529.98</v>
      </c>
      <c r="AN687" s="28">
        <f t="shared" si="98"/>
        <v>8802616.2900000066</v>
      </c>
      <c r="AO687" s="12">
        <f t="shared" si="97"/>
        <v>2692336.0706000002</v>
      </c>
      <c r="AP687" s="12">
        <f t="shared" si="97"/>
        <v>306419.74210000003</v>
      </c>
      <c r="AQ687" s="12">
        <f t="shared" si="97"/>
        <v>155739.61458422011</v>
      </c>
      <c r="AR687" s="12">
        <f t="shared" si="99"/>
        <v>5648120.8627157863</v>
      </c>
      <c r="BB687" s="28" t="e">
        <f>+#REF!-'Прил 2 оконч'!E687</f>
        <v>#REF!</v>
      </c>
    </row>
    <row r="688" spans="1:54" ht="15" customHeight="1" x14ac:dyDescent="0.25">
      <c r="A688" s="5">
        <f t="shared" si="103"/>
        <v>662</v>
      </c>
      <c r="B688" s="23">
        <f t="shared" si="104"/>
        <v>146</v>
      </c>
      <c r="C688" s="14" t="s">
        <v>104</v>
      </c>
      <c r="D688" s="3" t="s">
        <v>528</v>
      </c>
      <c r="E688" s="27">
        <f t="shared" si="102"/>
        <v>1264729.77</v>
      </c>
      <c r="F688" s="29">
        <v>0</v>
      </c>
      <c r="G688" s="29">
        <v>0</v>
      </c>
      <c r="H688" s="29">
        <v>0</v>
      </c>
      <c r="I688" s="29">
        <v>0</v>
      </c>
      <c r="J688" s="29">
        <v>1007223.29</v>
      </c>
      <c r="K688" s="29"/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241672.8</v>
      </c>
      <c r="S688" s="1">
        <v>10000</v>
      </c>
      <c r="T688" s="147">
        <v>5833.68</v>
      </c>
      <c r="U688" s="28"/>
      <c r="V688" s="2" t="s">
        <v>528</v>
      </c>
      <c r="W688" s="9">
        <v>614590.23</v>
      </c>
      <c r="X688" s="9">
        <v>0</v>
      </c>
      <c r="Y688" s="9">
        <v>0</v>
      </c>
      <c r="Z688" s="9">
        <v>0</v>
      </c>
      <c r="AA688" s="9">
        <v>0</v>
      </c>
      <c r="AB688" s="9">
        <v>336059.09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241672.8</v>
      </c>
      <c r="AK688" s="9">
        <v>10000</v>
      </c>
      <c r="AL688" s="9">
        <v>6858.34</v>
      </c>
      <c r="AN688" s="28">
        <f t="shared" si="98"/>
        <v>650139.54</v>
      </c>
      <c r="AO688" s="12">
        <f t="shared" si="97"/>
        <v>0</v>
      </c>
      <c r="AP688" s="12">
        <f t="shared" si="97"/>
        <v>0</v>
      </c>
      <c r="AQ688" s="12">
        <f t="shared" si="97"/>
        <v>-1024.6599999999999</v>
      </c>
      <c r="AR688" s="12">
        <f t="shared" si="99"/>
        <v>651164.20000000007</v>
      </c>
      <c r="BB688" s="28" t="e">
        <f>+#REF!-'Прил 2 оконч'!E688</f>
        <v>#REF!</v>
      </c>
    </row>
    <row r="689" spans="1:54" ht="15" customHeight="1" x14ac:dyDescent="0.25">
      <c r="A689" s="5">
        <f t="shared" si="103"/>
        <v>663</v>
      </c>
      <c r="B689" s="23">
        <f t="shared" si="104"/>
        <v>147</v>
      </c>
      <c r="C689" s="14" t="s">
        <v>104</v>
      </c>
      <c r="D689" s="3" t="s">
        <v>529</v>
      </c>
      <c r="E689" s="27">
        <f t="shared" si="102"/>
        <v>21441082.737894002</v>
      </c>
      <c r="F689" s="29">
        <v>0</v>
      </c>
      <c r="G689" s="29">
        <v>2296919.6304310197</v>
      </c>
      <c r="H689" s="29">
        <v>2399769.9437850602</v>
      </c>
      <c r="I689" s="29">
        <v>0</v>
      </c>
      <c r="J689" s="29">
        <v>1020388.92</v>
      </c>
      <c r="K689" s="29"/>
      <c r="L689" s="29">
        <v>247344.72404292002</v>
      </c>
      <c r="M689" s="29">
        <v>0</v>
      </c>
      <c r="N689" s="29">
        <v>0</v>
      </c>
      <c r="O689" s="29">
        <v>0</v>
      </c>
      <c r="P689" s="29">
        <v>6118299.9556223992</v>
      </c>
      <c r="Q689" s="29">
        <v>6599302.6705422606</v>
      </c>
      <c r="R689" s="29">
        <v>2162864.8599</v>
      </c>
      <c r="S689" s="1">
        <v>205857.47699999998</v>
      </c>
      <c r="T689" s="147">
        <v>390334.55657033995</v>
      </c>
      <c r="U689" s="28"/>
      <c r="V689" s="2" t="s">
        <v>529</v>
      </c>
      <c r="W689" s="9">
        <v>9079904.3599999994</v>
      </c>
      <c r="X689" s="9">
        <v>0</v>
      </c>
      <c r="Y689" s="9">
        <v>1943705.97</v>
      </c>
      <c r="Z689" s="9">
        <v>819068.44</v>
      </c>
      <c r="AA689" s="9">
        <v>0</v>
      </c>
      <c r="AB689" s="9">
        <v>391627.22</v>
      </c>
      <c r="AC689" s="9">
        <v>0</v>
      </c>
      <c r="AD689" s="9">
        <v>229993.76</v>
      </c>
      <c r="AE689" s="9">
        <v>0</v>
      </c>
      <c r="AF689" s="9">
        <v>0</v>
      </c>
      <c r="AG689" s="9">
        <v>0</v>
      </c>
      <c r="AH689" s="9">
        <v>2088242.84</v>
      </c>
      <c r="AI689" s="9">
        <v>2252412.0499999998</v>
      </c>
      <c r="AJ689" s="9">
        <v>1167200</v>
      </c>
      <c r="AK689" s="9">
        <v>19999.98</v>
      </c>
      <c r="AL689" s="9">
        <v>157654.07999999999</v>
      </c>
      <c r="AN689" s="28">
        <f t="shared" si="98"/>
        <v>12361178.377894003</v>
      </c>
      <c r="AO689" s="12">
        <f t="shared" si="97"/>
        <v>995664.85990000004</v>
      </c>
      <c r="AP689" s="12">
        <f t="shared" si="97"/>
        <v>185857.49699999997</v>
      </c>
      <c r="AQ689" s="12">
        <f t="shared" si="97"/>
        <v>232680.47657033996</v>
      </c>
      <c r="AR689" s="12">
        <f t="shared" si="99"/>
        <v>10946975.544423664</v>
      </c>
      <c r="BB689" s="28" t="e">
        <f>+#REF!-'Прил 2 оконч'!E689</f>
        <v>#REF!</v>
      </c>
    </row>
    <row r="690" spans="1:54" ht="15" customHeight="1" x14ac:dyDescent="0.25">
      <c r="A690" s="5">
        <f t="shared" si="103"/>
        <v>664</v>
      </c>
      <c r="B690" s="23">
        <f t="shared" si="104"/>
        <v>148</v>
      </c>
      <c r="C690" s="14" t="s">
        <v>104</v>
      </c>
      <c r="D690" s="3" t="s">
        <v>530</v>
      </c>
      <c r="E690" s="27">
        <f t="shared" si="102"/>
        <v>272117.16332236794</v>
      </c>
      <c r="F690" s="29">
        <v>0</v>
      </c>
      <c r="G690" s="29">
        <v>0</v>
      </c>
      <c r="H690" s="29">
        <v>0</v>
      </c>
      <c r="I690" s="29">
        <v>229012.71618345162</v>
      </c>
      <c r="J690" s="29">
        <v>0</v>
      </c>
      <c r="K690" s="29"/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35375.231231907841</v>
      </c>
      <c r="S690" s="1">
        <v>2721.1716332236801</v>
      </c>
      <c r="T690" s="147">
        <v>5008.0442737848607</v>
      </c>
      <c r="U690" s="28"/>
      <c r="V690" s="2" t="s">
        <v>530</v>
      </c>
      <c r="W690" s="9">
        <v>384276.86</v>
      </c>
      <c r="X690" s="9">
        <v>0</v>
      </c>
      <c r="Y690" s="9">
        <v>0</v>
      </c>
      <c r="Z690" s="9">
        <v>0</v>
      </c>
      <c r="AA690" s="9">
        <v>147119.71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204154.71</v>
      </c>
      <c r="AK690" s="9">
        <v>10000</v>
      </c>
      <c r="AL690" s="9">
        <v>3002.44</v>
      </c>
      <c r="AN690" s="28">
        <f t="shared" si="98"/>
        <v>-112159.69667763205</v>
      </c>
      <c r="AO690" s="12">
        <f t="shared" si="97"/>
        <v>-168779.47876809214</v>
      </c>
      <c r="AP690" s="12">
        <f t="shared" si="97"/>
        <v>-7278.8283667763199</v>
      </c>
      <c r="AQ690" s="12">
        <f t="shared" si="97"/>
        <v>2005.6042737848607</v>
      </c>
      <c r="AR690" s="12">
        <f t="shared" si="99"/>
        <v>61893.006183451551</v>
      </c>
      <c r="BB690" s="28" t="e">
        <f>+#REF!-'Прил 2 оконч'!E690</f>
        <v>#REF!</v>
      </c>
    </row>
    <row r="691" spans="1:54" ht="15" customHeight="1" x14ac:dyDescent="0.25">
      <c r="A691" s="5">
        <f t="shared" si="103"/>
        <v>665</v>
      </c>
      <c r="B691" s="23">
        <f t="shared" si="104"/>
        <v>149</v>
      </c>
      <c r="C691" s="14" t="s">
        <v>104</v>
      </c>
      <c r="D691" s="3" t="s">
        <v>531</v>
      </c>
      <c r="E691" s="27">
        <f t="shared" si="102"/>
        <v>8700949.370000001</v>
      </c>
      <c r="F691" s="29">
        <v>0</v>
      </c>
      <c r="G691" s="29">
        <v>0</v>
      </c>
      <c r="H691" s="29">
        <v>5166736.1929692607</v>
      </c>
      <c r="I691" s="29">
        <v>0</v>
      </c>
      <c r="J691" s="29">
        <v>1573821.6189217202</v>
      </c>
      <c r="K691" s="29"/>
      <c r="L691" s="29">
        <v>419956.05953279993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1296840.0689999999</v>
      </c>
      <c r="S691" s="1">
        <v>87009.493700000006</v>
      </c>
      <c r="T691" s="147">
        <v>156585.93587622003</v>
      </c>
      <c r="U691" s="28"/>
      <c r="V691" s="2" t="s">
        <v>531</v>
      </c>
      <c r="W691" s="9">
        <v>22233805.409999996</v>
      </c>
      <c r="X691" s="9">
        <v>7011431.3099999996</v>
      </c>
      <c r="Y691" s="9">
        <v>3981515.39</v>
      </c>
      <c r="Z691" s="9">
        <v>1380991.1</v>
      </c>
      <c r="AA691" s="9">
        <v>2102834.85</v>
      </c>
      <c r="AB691" s="9">
        <v>795251.59</v>
      </c>
      <c r="AC691" s="9">
        <v>0</v>
      </c>
      <c r="AD691" s="9">
        <v>391459.34</v>
      </c>
      <c r="AE691" s="9">
        <v>0</v>
      </c>
      <c r="AF691" s="9">
        <v>5090101.51</v>
      </c>
      <c r="AG691" s="9">
        <v>0</v>
      </c>
      <c r="AH691" s="9">
        <v>0</v>
      </c>
      <c r="AI691" s="9">
        <v>0</v>
      </c>
      <c r="AJ691" s="9">
        <v>1026677.76</v>
      </c>
      <c r="AK691" s="9">
        <v>13333.32</v>
      </c>
      <c r="AL691" s="9">
        <v>423542.56</v>
      </c>
      <c r="AN691" s="28">
        <f t="shared" si="98"/>
        <v>-13532856.039999995</v>
      </c>
      <c r="AO691" s="12">
        <f t="shared" si="97"/>
        <v>270162.30899999989</v>
      </c>
      <c r="AP691" s="12">
        <f t="shared" si="97"/>
        <v>73676.173700000014</v>
      </c>
      <c r="AQ691" s="12">
        <f t="shared" si="97"/>
        <v>-266956.62412377994</v>
      </c>
      <c r="AR691" s="12">
        <f t="shared" si="99"/>
        <v>-13609737.898576215</v>
      </c>
      <c r="BB691" s="28" t="e">
        <f>+#REF!-'Прил 2 оконч'!E691</f>
        <v>#REF!</v>
      </c>
    </row>
    <row r="692" spans="1:54" ht="15" customHeight="1" x14ac:dyDescent="0.25">
      <c r="A692" s="5">
        <f t="shared" si="103"/>
        <v>666</v>
      </c>
      <c r="B692" s="23">
        <f t="shared" si="104"/>
        <v>150</v>
      </c>
      <c r="C692" s="14" t="s">
        <v>104</v>
      </c>
      <c r="D692" s="3" t="s">
        <v>532</v>
      </c>
      <c r="E692" s="27">
        <f t="shared" si="102"/>
        <v>19713431.555027995</v>
      </c>
      <c r="F692" s="29">
        <v>0</v>
      </c>
      <c r="G692" s="29">
        <v>2207758.5191528997</v>
      </c>
      <c r="H692" s="29">
        <v>0</v>
      </c>
      <c r="I692" s="29">
        <v>1444087.7173926001</v>
      </c>
      <c r="J692" s="29">
        <v>1013323.25</v>
      </c>
      <c r="K692" s="29"/>
      <c r="L692" s="29">
        <v>237743.37685980002</v>
      </c>
      <c r="M692" s="29">
        <v>0</v>
      </c>
      <c r="N692" s="29">
        <v>0</v>
      </c>
      <c r="O692" s="29">
        <v>0</v>
      </c>
      <c r="P692" s="29">
        <v>5880801.6867473992</v>
      </c>
      <c r="Q692" s="29">
        <v>6343132.9856201997</v>
      </c>
      <c r="R692" s="29">
        <v>2042532.0290000001</v>
      </c>
      <c r="S692" s="1">
        <v>187559.97450000001</v>
      </c>
      <c r="T692" s="147">
        <v>356492.0157551</v>
      </c>
      <c r="U692" s="28"/>
      <c r="V692" s="2" t="s">
        <v>532</v>
      </c>
      <c r="W692" s="9">
        <v>13774213.940000001</v>
      </c>
      <c r="X692" s="9">
        <v>3470938.43</v>
      </c>
      <c r="Y692" s="9">
        <v>1870811.36</v>
      </c>
      <c r="Z692" s="9">
        <v>788350.99</v>
      </c>
      <c r="AA692" s="9">
        <v>1169719.44</v>
      </c>
      <c r="AB692" s="9">
        <v>376940.07</v>
      </c>
      <c r="AC692" s="9">
        <v>0</v>
      </c>
      <c r="AD692" s="9">
        <v>221368.32000000001</v>
      </c>
      <c r="AE692" s="9">
        <v>0</v>
      </c>
      <c r="AF692" s="9">
        <v>0</v>
      </c>
      <c r="AG692" s="9">
        <v>0</v>
      </c>
      <c r="AH692" s="9">
        <v>2009927.67</v>
      </c>
      <c r="AI692" s="9">
        <v>2167940.0699999998</v>
      </c>
      <c r="AJ692" s="9">
        <v>1421768.67</v>
      </c>
      <c r="AK692" s="9">
        <v>17777.759999999998</v>
      </c>
      <c r="AL692" s="9">
        <v>246448.91999999998</v>
      </c>
      <c r="AN692" s="28">
        <f t="shared" si="98"/>
        <v>5939217.6150279939</v>
      </c>
      <c r="AO692" s="12">
        <f t="shared" si="97"/>
        <v>620763.35900000017</v>
      </c>
      <c r="AP692" s="12">
        <f t="shared" si="97"/>
        <v>169782.2145</v>
      </c>
      <c r="AQ692" s="12">
        <f t="shared" si="97"/>
        <v>110043.09575510002</v>
      </c>
      <c r="AR692" s="12">
        <f t="shared" si="99"/>
        <v>5038628.9457728937</v>
      </c>
      <c r="BB692" s="28" t="e">
        <f>+#REF!-'Прил 2 оконч'!E692</f>
        <v>#REF!</v>
      </c>
    </row>
    <row r="693" spans="1:54" ht="15" customHeight="1" x14ac:dyDescent="0.25">
      <c r="A693" s="5">
        <f t="shared" si="103"/>
        <v>667</v>
      </c>
      <c r="B693" s="23">
        <f t="shared" si="104"/>
        <v>151</v>
      </c>
      <c r="C693" s="14" t="s">
        <v>104</v>
      </c>
      <c r="D693" s="3" t="s">
        <v>533</v>
      </c>
      <c r="E693" s="27">
        <f t="shared" si="102"/>
        <v>7745680.96</v>
      </c>
      <c r="F693" s="29">
        <v>903640.20646536001</v>
      </c>
      <c r="G693" s="29">
        <v>323083.33012452006</v>
      </c>
      <c r="H693" s="29">
        <v>124596.83281752</v>
      </c>
      <c r="I693" s="29">
        <v>482405.85694559995</v>
      </c>
      <c r="J693" s="29">
        <v>0</v>
      </c>
      <c r="K693" s="29"/>
      <c r="L693" s="29">
        <v>224747.80900823997</v>
      </c>
      <c r="M693" s="29">
        <v>0</v>
      </c>
      <c r="N693" s="29">
        <v>1101566.2227569998</v>
      </c>
      <c r="O693" s="29">
        <v>0</v>
      </c>
      <c r="P693" s="29">
        <v>1879875.1525054201</v>
      </c>
      <c r="Q693" s="29">
        <v>1742128.2468475199</v>
      </c>
      <c r="R693" s="29">
        <v>737870.93409999995</v>
      </c>
      <c r="S693" s="1">
        <v>77456.809600000008</v>
      </c>
      <c r="T693" s="147">
        <v>148309.55882881998</v>
      </c>
      <c r="U693" s="28"/>
      <c r="V693" s="2" t="s">
        <v>533</v>
      </c>
      <c r="W693" s="9">
        <v>7211434.709999999</v>
      </c>
      <c r="X693" s="9">
        <v>904524.68</v>
      </c>
      <c r="Y693" s="9">
        <v>330666.82</v>
      </c>
      <c r="Z693" s="9">
        <v>127523.06</v>
      </c>
      <c r="AA693" s="9">
        <v>510952.34</v>
      </c>
      <c r="AB693" s="9">
        <v>0</v>
      </c>
      <c r="AC693" s="9">
        <v>0</v>
      </c>
      <c r="AD693" s="9">
        <v>208897.66</v>
      </c>
      <c r="AE693" s="9">
        <v>0</v>
      </c>
      <c r="AF693" s="9">
        <v>1114896.1499999999</v>
      </c>
      <c r="AG693" s="9">
        <v>0</v>
      </c>
      <c r="AH693" s="9">
        <v>1923998.57</v>
      </c>
      <c r="AI693" s="9">
        <v>1783017.4</v>
      </c>
      <c r="AJ693" s="9">
        <v>136050.35</v>
      </c>
      <c r="AK693" s="9">
        <v>10000</v>
      </c>
      <c r="AL693" s="9">
        <v>140907.68</v>
      </c>
      <c r="AN693" s="28">
        <f t="shared" si="98"/>
        <v>534246.25000000093</v>
      </c>
      <c r="AO693" s="12">
        <f t="shared" si="97"/>
        <v>601820.58409999998</v>
      </c>
      <c r="AP693" s="12">
        <f t="shared" si="97"/>
        <v>67456.809600000008</v>
      </c>
      <c r="AQ693" s="12">
        <f t="shared" si="97"/>
        <v>7401.8788288199867</v>
      </c>
      <c r="AR693" s="12">
        <f t="shared" si="99"/>
        <v>-142433.02252881904</v>
      </c>
      <c r="BB693" s="28" t="e">
        <f>+#REF!-'Прил 2 оконч'!E693</f>
        <v>#REF!</v>
      </c>
    </row>
    <row r="694" spans="1:54" ht="15" customHeight="1" x14ac:dyDescent="0.25">
      <c r="A694" s="5">
        <f t="shared" si="103"/>
        <v>668</v>
      </c>
      <c r="B694" s="23">
        <f t="shared" si="104"/>
        <v>152</v>
      </c>
      <c r="C694" s="14" t="s">
        <v>104</v>
      </c>
      <c r="D694" s="3" t="s">
        <v>534</v>
      </c>
      <c r="E694" s="27">
        <f t="shared" si="102"/>
        <v>11826459.190000001</v>
      </c>
      <c r="F694" s="29">
        <v>1379719.10174826</v>
      </c>
      <c r="G694" s="29">
        <v>493298.37317670009</v>
      </c>
      <c r="H694" s="29">
        <v>190240.13064419999</v>
      </c>
      <c r="I694" s="29">
        <v>736559.27308236004</v>
      </c>
      <c r="J694" s="29">
        <v>0</v>
      </c>
      <c r="K694" s="29"/>
      <c r="L694" s="29">
        <v>343155.21759792004</v>
      </c>
      <c r="M694" s="29">
        <v>0</v>
      </c>
      <c r="N694" s="29">
        <v>1681921.5844158002</v>
      </c>
      <c r="O694" s="29">
        <v>0</v>
      </c>
      <c r="P694" s="29">
        <v>2870279.1784648802</v>
      </c>
      <c r="Q694" s="29">
        <v>2659960.9191300604</v>
      </c>
      <c r="R694" s="29">
        <v>1126615.0168000001</v>
      </c>
      <c r="S694" s="1">
        <v>118264.59190000001</v>
      </c>
      <c r="T694" s="147">
        <v>226445.80303982005</v>
      </c>
      <c r="U694" s="28"/>
      <c r="V694" s="2" t="s">
        <v>534</v>
      </c>
      <c r="W694" s="9">
        <v>10928622.26</v>
      </c>
      <c r="X694" s="9">
        <v>1383098.73</v>
      </c>
      <c r="Y694" s="9">
        <v>505618.98</v>
      </c>
      <c r="Z694" s="9">
        <v>194994.11</v>
      </c>
      <c r="AA694" s="9">
        <v>781291.62</v>
      </c>
      <c r="AB694" s="9">
        <v>0</v>
      </c>
      <c r="AC694" s="9">
        <v>0</v>
      </c>
      <c r="AD694" s="9">
        <v>319423.12</v>
      </c>
      <c r="AE694" s="9">
        <v>0</v>
      </c>
      <c r="AF694" s="9">
        <v>1704775.43</v>
      </c>
      <c r="AG694" s="9">
        <v>0</v>
      </c>
      <c r="AH694" s="9">
        <v>2941965.07</v>
      </c>
      <c r="AI694" s="9">
        <v>2726392.28</v>
      </c>
      <c r="AJ694" s="9">
        <v>125602.52</v>
      </c>
      <c r="AK694" s="9">
        <v>10000</v>
      </c>
      <c r="AL694" s="9">
        <v>215460.4</v>
      </c>
      <c r="AN694" s="28">
        <f t="shared" si="98"/>
        <v>897836.93000000156</v>
      </c>
      <c r="AO694" s="12">
        <f t="shared" si="97"/>
        <v>1001012.4968000001</v>
      </c>
      <c r="AP694" s="12">
        <f t="shared" si="97"/>
        <v>108264.59190000001</v>
      </c>
      <c r="AQ694" s="12">
        <f t="shared" si="97"/>
        <v>10985.403039820056</v>
      </c>
      <c r="AR694" s="12">
        <f t="shared" si="99"/>
        <v>-222425.56173981857</v>
      </c>
      <c r="BB694" s="28" t="e">
        <f>+#REF!-'Прил 2 оконч'!E694</f>
        <v>#REF!</v>
      </c>
    </row>
    <row r="695" spans="1:54" ht="15" customHeight="1" x14ac:dyDescent="0.25">
      <c r="A695" s="5">
        <f t="shared" si="103"/>
        <v>669</v>
      </c>
      <c r="B695" s="23">
        <f t="shared" si="104"/>
        <v>153</v>
      </c>
      <c r="C695" s="14" t="s">
        <v>104</v>
      </c>
      <c r="D695" s="3" t="s">
        <v>535</v>
      </c>
      <c r="E695" s="27">
        <f t="shared" si="102"/>
        <v>9151117.3299999982</v>
      </c>
      <c r="F695" s="29">
        <v>1067603.6843854198</v>
      </c>
      <c r="G695" s="29">
        <v>381706.07678616</v>
      </c>
      <c r="H695" s="29">
        <v>147204.64740113998</v>
      </c>
      <c r="I695" s="29">
        <v>569937.31131959998</v>
      </c>
      <c r="J695" s="29">
        <v>0</v>
      </c>
      <c r="K695" s="29"/>
      <c r="L695" s="29">
        <v>265527.79902012</v>
      </c>
      <c r="M695" s="29">
        <v>0</v>
      </c>
      <c r="N695" s="29">
        <v>1301442.9348815999</v>
      </c>
      <c r="O695" s="29">
        <v>0</v>
      </c>
      <c r="P695" s="29">
        <v>2220974.2619248801</v>
      </c>
      <c r="Q695" s="29">
        <v>2058233.4935240396</v>
      </c>
      <c r="R695" s="29">
        <v>871755.95309999993</v>
      </c>
      <c r="S695" s="1">
        <v>91511.173300000009</v>
      </c>
      <c r="T695" s="147">
        <v>175219.99435704004</v>
      </c>
      <c r="U695" s="28"/>
      <c r="V695" s="2" t="s">
        <v>535</v>
      </c>
      <c r="W695" s="9">
        <v>8471938.3600000013</v>
      </c>
      <c r="X695" s="9">
        <v>1069347.49</v>
      </c>
      <c r="Y695" s="9">
        <v>390921.05</v>
      </c>
      <c r="Z695" s="9">
        <v>150760.38</v>
      </c>
      <c r="AA695" s="9">
        <v>604058.27</v>
      </c>
      <c r="AB695" s="9">
        <v>0</v>
      </c>
      <c r="AC695" s="9">
        <v>0</v>
      </c>
      <c r="AD695" s="9">
        <v>246963.08</v>
      </c>
      <c r="AE695" s="9">
        <v>0</v>
      </c>
      <c r="AF695" s="9">
        <v>1318052.93</v>
      </c>
      <c r="AG695" s="9">
        <v>0</v>
      </c>
      <c r="AH695" s="9">
        <v>2274590.2999999998</v>
      </c>
      <c r="AI695" s="9">
        <v>2107919.48</v>
      </c>
      <c r="AJ695" s="9">
        <v>112741.44</v>
      </c>
      <c r="AK695" s="9">
        <v>10000</v>
      </c>
      <c r="AL695" s="9">
        <v>166583.94</v>
      </c>
      <c r="AN695" s="28">
        <f t="shared" si="98"/>
        <v>679178.96999999695</v>
      </c>
      <c r="AO695" s="12">
        <f t="shared" ref="AO695:AQ751" si="105">+R695-AJ695</f>
        <v>759014.51309999987</v>
      </c>
      <c r="AP695" s="12">
        <f t="shared" si="105"/>
        <v>81511.173300000009</v>
      </c>
      <c r="AQ695" s="12">
        <f t="shared" si="105"/>
        <v>8636.0543570400332</v>
      </c>
      <c r="AR695" s="12">
        <f t="shared" si="99"/>
        <v>-169982.77075704298</v>
      </c>
      <c r="BB695" s="28" t="e">
        <f>+#REF!-'Прил 2 оконч'!E695</f>
        <v>#REF!</v>
      </c>
    </row>
    <row r="696" spans="1:54" ht="15" customHeight="1" x14ac:dyDescent="0.25">
      <c r="A696" s="5">
        <f t="shared" si="103"/>
        <v>670</v>
      </c>
      <c r="B696" s="23">
        <f t="shared" si="104"/>
        <v>154</v>
      </c>
      <c r="C696" s="14" t="s">
        <v>104</v>
      </c>
      <c r="D696" s="3" t="s">
        <v>536</v>
      </c>
      <c r="E696" s="27">
        <f t="shared" si="102"/>
        <v>8666548.120000001</v>
      </c>
      <c r="F696" s="29">
        <v>1011072.0163689599</v>
      </c>
      <c r="G696" s="29">
        <v>361494.00407988002</v>
      </c>
      <c r="H696" s="29">
        <v>139409.87909688</v>
      </c>
      <c r="I696" s="29">
        <v>539758.03222992003</v>
      </c>
      <c r="J696" s="29">
        <v>0</v>
      </c>
      <c r="K696" s="29"/>
      <c r="L696" s="29">
        <v>251467.59500520004</v>
      </c>
      <c r="M696" s="29">
        <v>0</v>
      </c>
      <c r="N696" s="29">
        <v>1232529.0372486</v>
      </c>
      <c r="O696" s="29">
        <v>0</v>
      </c>
      <c r="P696" s="29">
        <v>2103369.4216907402</v>
      </c>
      <c r="Q696" s="29">
        <v>1949246.0899044001</v>
      </c>
      <c r="R696" s="29">
        <v>825594.80350000004</v>
      </c>
      <c r="S696" s="1">
        <v>86665.481199999995</v>
      </c>
      <c r="T696" s="147">
        <v>165941.75967541998</v>
      </c>
      <c r="U696" s="28"/>
      <c r="V696" s="2" t="s">
        <v>536</v>
      </c>
      <c r="W696" s="9">
        <v>8025204.4100000001</v>
      </c>
      <c r="X696" s="9">
        <v>1012519.55</v>
      </c>
      <c r="Y696" s="9">
        <v>370146.48</v>
      </c>
      <c r="Z696" s="9">
        <v>142748.57</v>
      </c>
      <c r="AA696" s="9">
        <v>571957.02</v>
      </c>
      <c r="AB696" s="9">
        <v>0</v>
      </c>
      <c r="AC696" s="9">
        <v>0</v>
      </c>
      <c r="AD696" s="9">
        <v>233838.8</v>
      </c>
      <c r="AE696" s="9">
        <v>0</v>
      </c>
      <c r="AF696" s="9">
        <v>1248008.1200000001</v>
      </c>
      <c r="AG696" s="9">
        <v>0</v>
      </c>
      <c r="AH696" s="9">
        <v>2153712.5699999998</v>
      </c>
      <c r="AI696" s="9">
        <v>1995899.07</v>
      </c>
      <c r="AJ696" s="9">
        <v>108642.99</v>
      </c>
      <c r="AK696" s="9">
        <v>10000</v>
      </c>
      <c r="AL696" s="9">
        <v>157731.24</v>
      </c>
      <c r="AN696" s="28">
        <f t="shared" si="98"/>
        <v>641343.71000000089</v>
      </c>
      <c r="AO696" s="12">
        <f t="shared" si="105"/>
        <v>716951.81350000005</v>
      </c>
      <c r="AP696" s="12">
        <f t="shared" si="105"/>
        <v>76665.481199999995</v>
      </c>
      <c r="AQ696" s="12">
        <f t="shared" si="105"/>
        <v>8210.519675419986</v>
      </c>
      <c r="AR696" s="12">
        <f t="shared" si="99"/>
        <v>-160484.10437541912</v>
      </c>
      <c r="BB696" s="28" t="e">
        <f>+#REF!-'Прил 2 оконч'!E696</f>
        <v>#REF!</v>
      </c>
    </row>
    <row r="697" spans="1:54" ht="15" customHeight="1" x14ac:dyDescent="0.25">
      <c r="A697" s="5">
        <f t="shared" si="103"/>
        <v>671</v>
      </c>
      <c r="B697" s="23">
        <f t="shared" si="104"/>
        <v>155</v>
      </c>
      <c r="C697" s="14" t="s">
        <v>104</v>
      </c>
      <c r="D697" s="3" t="s">
        <v>537</v>
      </c>
      <c r="E697" s="27">
        <f t="shared" si="102"/>
        <v>6228849.4099999992</v>
      </c>
      <c r="F697" s="29">
        <v>726680.94422742003</v>
      </c>
      <c r="G697" s="29">
        <v>259814.13967782</v>
      </c>
      <c r="H697" s="29">
        <v>100197.1174743</v>
      </c>
      <c r="I697" s="29">
        <v>387936.63861791999</v>
      </c>
      <c r="J697" s="29">
        <v>0</v>
      </c>
      <c r="K697" s="29"/>
      <c r="L697" s="29">
        <v>180735.59733768</v>
      </c>
      <c r="M697" s="29">
        <v>0</v>
      </c>
      <c r="N697" s="29">
        <v>885847.24391940015</v>
      </c>
      <c r="O697" s="29">
        <v>0</v>
      </c>
      <c r="P697" s="29">
        <v>1511740.4464285197</v>
      </c>
      <c r="Q697" s="29">
        <v>1400968.4319342598</v>
      </c>
      <c r="R697" s="29">
        <v>593374.15970000008</v>
      </c>
      <c r="S697" s="1">
        <v>62288.494100000004</v>
      </c>
      <c r="T697" s="147">
        <v>119266.19658268003</v>
      </c>
      <c r="U697" s="28"/>
      <c r="V697" s="2" t="s">
        <v>537</v>
      </c>
      <c r="W697" s="9">
        <v>5784159.75</v>
      </c>
      <c r="X697" s="9">
        <v>726637.96</v>
      </c>
      <c r="Y697" s="9">
        <v>265636.82</v>
      </c>
      <c r="Z697" s="9">
        <v>102443.97</v>
      </c>
      <c r="AA697" s="9">
        <v>410466.82</v>
      </c>
      <c r="AB697" s="9">
        <v>0</v>
      </c>
      <c r="AC697" s="9">
        <v>0</v>
      </c>
      <c r="AD697" s="9">
        <v>167815.18</v>
      </c>
      <c r="AE697" s="9">
        <v>0</v>
      </c>
      <c r="AF697" s="9">
        <v>895637.11</v>
      </c>
      <c r="AG697" s="9">
        <v>0</v>
      </c>
      <c r="AH697" s="9">
        <v>1545618.86</v>
      </c>
      <c r="AI697" s="9">
        <v>1432363.49</v>
      </c>
      <c r="AJ697" s="9">
        <v>94343.22</v>
      </c>
      <c r="AK697" s="9">
        <v>10000</v>
      </c>
      <c r="AL697" s="9">
        <v>113196.32</v>
      </c>
      <c r="AN697" s="28">
        <f t="shared" si="98"/>
        <v>444689.65999999922</v>
      </c>
      <c r="AO697" s="12">
        <f t="shared" si="105"/>
        <v>499030.9397000001</v>
      </c>
      <c r="AP697" s="12">
        <f t="shared" si="105"/>
        <v>52288.494100000004</v>
      </c>
      <c r="AQ697" s="12">
        <f t="shared" si="105"/>
        <v>6069.8765826800227</v>
      </c>
      <c r="AR697" s="12">
        <f t="shared" si="99"/>
        <v>-112699.65038268092</v>
      </c>
      <c r="BB697" s="28" t="e">
        <f>+#REF!-'Прил 2 оконч'!E697</f>
        <v>#REF!</v>
      </c>
    </row>
    <row r="698" spans="1:54" ht="15" customHeight="1" x14ac:dyDescent="0.25">
      <c r="A698" s="5">
        <f t="shared" si="103"/>
        <v>672</v>
      </c>
      <c r="B698" s="23">
        <f t="shared" si="104"/>
        <v>156</v>
      </c>
      <c r="C698" s="14" t="s">
        <v>104</v>
      </c>
      <c r="D698" s="3" t="s">
        <v>538</v>
      </c>
      <c r="E698" s="27">
        <f t="shared" si="102"/>
        <v>19236097.91</v>
      </c>
      <c r="F698" s="29">
        <v>2244155.3526209998</v>
      </c>
      <c r="G698" s="29">
        <v>802364.9092972799</v>
      </c>
      <c r="H698" s="29">
        <v>309431.39617025998</v>
      </c>
      <c r="I698" s="29">
        <v>1198036.2028765201</v>
      </c>
      <c r="J698" s="29">
        <v>0</v>
      </c>
      <c r="K698" s="29"/>
      <c r="L698" s="29">
        <v>558152.46425652003</v>
      </c>
      <c r="M698" s="29">
        <v>0</v>
      </c>
      <c r="N698" s="29">
        <v>2735696.9435670003</v>
      </c>
      <c r="O698" s="29">
        <v>0</v>
      </c>
      <c r="P698" s="29">
        <v>4668596.9529460799</v>
      </c>
      <c r="Q698" s="29">
        <v>4326507.8649529805</v>
      </c>
      <c r="R698" s="29">
        <v>1832473.8135000002</v>
      </c>
      <c r="S698" s="1">
        <v>192360.9791</v>
      </c>
      <c r="T698" s="147">
        <v>368321.03071236005</v>
      </c>
      <c r="U698" s="28"/>
      <c r="V698" s="2" t="s">
        <v>538</v>
      </c>
      <c r="W698" s="9">
        <v>17705417.710000001</v>
      </c>
      <c r="X698" s="9">
        <v>2252065.54</v>
      </c>
      <c r="Y698" s="9">
        <v>823286.92</v>
      </c>
      <c r="Z698" s="9">
        <v>317504.12</v>
      </c>
      <c r="AA698" s="9">
        <v>1272157.8600000001</v>
      </c>
      <c r="AB698" s="9">
        <v>0</v>
      </c>
      <c r="AC698" s="9">
        <v>0</v>
      </c>
      <c r="AD698" s="9">
        <v>520108.79999999999</v>
      </c>
      <c r="AE698" s="9">
        <v>0</v>
      </c>
      <c r="AF698" s="9">
        <v>2775843.79</v>
      </c>
      <c r="AG698" s="9">
        <v>0</v>
      </c>
      <c r="AH698" s="9">
        <v>4790329.1500000004</v>
      </c>
      <c r="AI698" s="9">
        <v>4439317.28</v>
      </c>
      <c r="AJ698" s="9">
        <v>133975.39000000001</v>
      </c>
      <c r="AK698" s="9">
        <v>10000</v>
      </c>
      <c r="AL698" s="9">
        <v>350828.86</v>
      </c>
      <c r="AN698" s="28">
        <f t="shared" si="98"/>
        <v>1530680.1999999993</v>
      </c>
      <c r="AO698" s="12">
        <f t="shared" si="105"/>
        <v>1698498.4235</v>
      </c>
      <c r="AP698" s="12">
        <f t="shared" si="105"/>
        <v>182360.9791</v>
      </c>
      <c r="AQ698" s="12">
        <f t="shared" si="105"/>
        <v>17492.170712360064</v>
      </c>
      <c r="AR698" s="12">
        <f t="shared" si="99"/>
        <v>-367671.37331236084</v>
      </c>
      <c r="BB698" s="28" t="e">
        <f>+#REF!-'Прил 2 оконч'!E698</f>
        <v>#REF!</v>
      </c>
    </row>
    <row r="699" spans="1:54" ht="15" customHeight="1" x14ac:dyDescent="0.25">
      <c r="A699" s="5">
        <f t="shared" si="103"/>
        <v>673</v>
      </c>
      <c r="B699" s="23">
        <f t="shared" si="104"/>
        <v>157</v>
      </c>
      <c r="C699" s="14" t="s">
        <v>104</v>
      </c>
      <c r="D699" s="3" t="s">
        <v>539</v>
      </c>
      <c r="E699" s="27">
        <f t="shared" si="102"/>
        <v>6226992.7899999991</v>
      </c>
      <c r="F699" s="29">
        <v>726464.34158843989</v>
      </c>
      <c r="G699" s="29">
        <v>259736.69444813998</v>
      </c>
      <c r="H699" s="29">
        <v>100167.25246164</v>
      </c>
      <c r="I699" s="29">
        <v>387821.00332752004</v>
      </c>
      <c r="J699" s="29">
        <v>0</v>
      </c>
      <c r="K699" s="29"/>
      <c r="L699" s="29">
        <v>180681.72873492003</v>
      </c>
      <c r="M699" s="29">
        <v>0</v>
      </c>
      <c r="N699" s="29">
        <v>885583.19806739991</v>
      </c>
      <c r="O699" s="29">
        <v>0</v>
      </c>
      <c r="P699" s="29">
        <v>1511289.84966708</v>
      </c>
      <c r="Q699" s="29">
        <v>1400550.8530389599</v>
      </c>
      <c r="R699" s="29">
        <v>593197.29359999998</v>
      </c>
      <c r="S699" s="1">
        <v>62269.92790000001</v>
      </c>
      <c r="T699" s="147">
        <v>119230.64716590002</v>
      </c>
      <c r="U699" s="28"/>
      <c r="V699" s="2" t="s">
        <v>539</v>
      </c>
      <c r="W699" s="9">
        <v>5781044.5</v>
      </c>
      <c r="X699" s="9">
        <v>726420.23</v>
      </c>
      <c r="Y699" s="9">
        <v>265557.21999999997</v>
      </c>
      <c r="Z699" s="9">
        <v>102413.28</v>
      </c>
      <c r="AA699" s="9">
        <v>410343.83</v>
      </c>
      <c r="AB699" s="9">
        <v>0</v>
      </c>
      <c r="AC699" s="9">
        <v>0</v>
      </c>
      <c r="AD699" s="9">
        <v>167764.89000000001</v>
      </c>
      <c r="AE699" s="9">
        <v>0</v>
      </c>
      <c r="AF699" s="9">
        <v>895368.72</v>
      </c>
      <c r="AG699" s="9">
        <v>0</v>
      </c>
      <c r="AH699" s="9">
        <v>1545155.71</v>
      </c>
      <c r="AI699" s="9">
        <v>1431934.29</v>
      </c>
      <c r="AJ699" s="9">
        <v>92923.91</v>
      </c>
      <c r="AK699" s="9">
        <v>10000</v>
      </c>
      <c r="AL699" s="9">
        <v>113162.42</v>
      </c>
      <c r="AN699" s="28">
        <f t="shared" si="98"/>
        <v>445948.28999999911</v>
      </c>
      <c r="AO699" s="12">
        <f t="shared" si="105"/>
        <v>500273.38359999994</v>
      </c>
      <c r="AP699" s="12">
        <f t="shared" si="105"/>
        <v>52269.92790000001</v>
      </c>
      <c r="AQ699" s="12">
        <f t="shared" si="105"/>
        <v>6068.2271659000253</v>
      </c>
      <c r="AR699" s="12">
        <f t="shared" si="99"/>
        <v>-112663.24866590087</v>
      </c>
      <c r="BB699" s="28" t="e">
        <f>+#REF!-'Прил 2 оконч'!E699</f>
        <v>#REF!</v>
      </c>
    </row>
    <row r="700" spans="1:54" ht="15" customHeight="1" x14ac:dyDescent="0.25">
      <c r="A700" s="5">
        <f t="shared" si="103"/>
        <v>674</v>
      </c>
      <c r="B700" s="23">
        <f t="shared" si="104"/>
        <v>158</v>
      </c>
      <c r="C700" s="14" t="s">
        <v>104</v>
      </c>
      <c r="D700" s="3" t="s">
        <v>540</v>
      </c>
      <c r="E700" s="27">
        <f t="shared" si="102"/>
        <v>6068209.5</v>
      </c>
      <c r="F700" s="29">
        <v>5838134.5613640007</v>
      </c>
      <c r="G700" s="29">
        <v>0</v>
      </c>
      <c r="H700" s="29">
        <v>0</v>
      </c>
      <c r="I700" s="29">
        <v>0</v>
      </c>
      <c r="J700" s="29">
        <v>0</v>
      </c>
      <c r="K700" s="29"/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99958.34</v>
      </c>
      <c r="S700" s="29">
        <v>2448.42</v>
      </c>
      <c r="T700" s="147">
        <v>127668.17863600001</v>
      </c>
      <c r="U700" s="28"/>
      <c r="V700" s="2" t="s">
        <v>540</v>
      </c>
      <c r="W700" s="9">
        <v>4136619.06</v>
      </c>
      <c r="X700" s="9">
        <v>4024486.68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K700" s="9">
        <v>30000</v>
      </c>
      <c r="AL700" s="9">
        <v>82132.38</v>
      </c>
      <c r="AN700" s="28">
        <f t="shared" si="98"/>
        <v>1931590.44</v>
      </c>
      <c r="AO700" s="12">
        <f t="shared" si="105"/>
        <v>99958.34</v>
      </c>
      <c r="AP700" s="12">
        <f t="shared" si="105"/>
        <v>-27551.58</v>
      </c>
      <c r="AQ700" s="12">
        <f t="shared" si="105"/>
        <v>45535.798636000007</v>
      </c>
      <c r="AR700" s="12">
        <f t="shared" si="99"/>
        <v>1813647.881364</v>
      </c>
      <c r="BB700" s="28" t="e">
        <f>+#REF!-'Прил 2 оконч'!E700</f>
        <v>#REF!</v>
      </c>
    </row>
    <row r="701" spans="1:54" ht="15" customHeight="1" x14ac:dyDescent="0.25">
      <c r="A701" s="5">
        <f t="shared" si="103"/>
        <v>675</v>
      </c>
      <c r="B701" s="23">
        <f t="shared" si="104"/>
        <v>159</v>
      </c>
      <c r="C701" s="14" t="s">
        <v>104</v>
      </c>
      <c r="D701" s="3" t="s">
        <v>541</v>
      </c>
      <c r="E701" s="27">
        <f t="shared" si="102"/>
        <v>670440.25</v>
      </c>
      <c r="F701" s="29">
        <v>0</v>
      </c>
      <c r="G701" s="29">
        <v>0</v>
      </c>
      <c r="H701" s="29">
        <v>0</v>
      </c>
      <c r="I701" s="29">
        <v>0</v>
      </c>
      <c r="J701" s="29">
        <v>475262.77</v>
      </c>
      <c r="K701" s="29"/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178933.79</v>
      </c>
      <c r="S701" s="1">
        <v>10000</v>
      </c>
      <c r="T701" s="147">
        <v>6243.69</v>
      </c>
      <c r="U701" s="28"/>
      <c r="V701" s="2" t="s">
        <v>541</v>
      </c>
      <c r="W701" s="9">
        <v>416619.93999999994</v>
      </c>
      <c r="X701" s="9">
        <v>0</v>
      </c>
      <c r="Y701" s="9">
        <v>0</v>
      </c>
      <c r="Z701" s="9">
        <v>0</v>
      </c>
      <c r="AA701" s="9">
        <v>0</v>
      </c>
      <c r="AB701" s="9">
        <v>203532.43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178933.79</v>
      </c>
      <c r="AK701" s="9">
        <v>10000</v>
      </c>
      <c r="AL701" s="9">
        <v>4153.72</v>
      </c>
      <c r="AN701" s="28">
        <f t="shared" si="98"/>
        <v>253820.31000000006</v>
      </c>
      <c r="AO701" s="12">
        <f t="shared" si="105"/>
        <v>0</v>
      </c>
      <c r="AP701" s="12">
        <f t="shared" si="105"/>
        <v>0</v>
      </c>
      <c r="AQ701" s="12">
        <f t="shared" si="105"/>
        <v>2089.9699999999993</v>
      </c>
      <c r="AR701" s="12">
        <f t="shared" si="99"/>
        <v>251730.34000000005</v>
      </c>
      <c r="BB701" s="28" t="e">
        <f>+#REF!-'Прил 2 оконч'!E701</f>
        <v>#REF!</v>
      </c>
    </row>
    <row r="702" spans="1:54" ht="15" customHeight="1" x14ac:dyDescent="0.25">
      <c r="A702" s="5">
        <f t="shared" si="103"/>
        <v>676</v>
      </c>
      <c r="B702" s="23">
        <f t="shared" si="104"/>
        <v>160</v>
      </c>
      <c r="C702" s="14" t="s">
        <v>104</v>
      </c>
      <c r="D702" s="3" t="s">
        <v>542</v>
      </c>
      <c r="E702" s="27">
        <f t="shared" si="102"/>
        <v>15543083.879999999</v>
      </c>
      <c r="F702" s="29">
        <v>1774790.9432307601</v>
      </c>
      <c r="G702" s="29">
        <v>634550.52901254001</v>
      </c>
      <c r="H702" s="29">
        <v>244713.91373604001</v>
      </c>
      <c r="I702" s="29">
        <v>947467.29559103993</v>
      </c>
      <c r="J702" s="29">
        <v>222969.02589234</v>
      </c>
      <c r="K702" s="29"/>
      <c r="L702" s="29">
        <v>441415.04948436003</v>
      </c>
      <c r="M702" s="29">
        <v>0</v>
      </c>
      <c r="N702" s="29">
        <v>2163526.7567130001</v>
      </c>
      <c r="O702" s="29">
        <v>0</v>
      </c>
      <c r="P702" s="29">
        <v>3692161.3133672397</v>
      </c>
      <c r="Q702" s="29">
        <v>3421620.06003888</v>
      </c>
      <c r="R702" s="29">
        <v>1548275.4742000001</v>
      </c>
      <c r="S702" s="1">
        <v>155430.8388</v>
      </c>
      <c r="T702" s="147">
        <v>296162.67993380001</v>
      </c>
      <c r="U702" s="28"/>
      <c r="V702" s="2" t="s">
        <v>542</v>
      </c>
      <c r="W702" s="9">
        <v>14913785.23</v>
      </c>
      <c r="X702" s="9">
        <v>1780322.99</v>
      </c>
      <c r="Y702" s="9">
        <v>650832.16</v>
      </c>
      <c r="Z702" s="9">
        <v>250996.19</v>
      </c>
      <c r="AA702" s="9">
        <v>1005677.59</v>
      </c>
      <c r="AB702" s="9">
        <v>294977.36</v>
      </c>
      <c r="AC702" s="9">
        <v>0</v>
      </c>
      <c r="AD702" s="9">
        <v>411161.05</v>
      </c>
      <c r="AE702" s="9">
        <v>0</v>
      </c>
      <c r="AF702" s="9">
        <v>2194384.87</v>
      </c>
      <c r="AG702" s="9">
        <v>0</v>
      </c>
      <c r="AH702" s="9">
        <v>3786893.84</v>
      </c>
      <c r="AI702" s="9">
        <v>3509408.81</v>
      </c>
      <c r="AJ702" s="9">
        <v>715770.09</v>
      </c>
      <c r="AK702" s="9">
        <v>30000</v>
      </c>
      <c r="AL702" s="9">
        <v>283360.28000000003</v>
      </c>
      <c r="AN702" s="28">
        <f t="shared" si="98"/>
        <v>629298.64999999851</v>
      </c>
      <c r="AO702" s="12">
        <f t="shared" si="105"/>
        <v>832505.38420000009</v>
      </c>
      <c r="AP702" s="12">
        <f t="shared" si="105"/>
        <v>125430.8388</v>
      </c>
      <c r="AQ702" s="12">
        <f t="shared" si="105"/>
        <v>12802.399933799985</v>
      </c>
      <c r="AR702" s="12">
        <f t="shared" si="99"/>
        <v>-341439.97293380159</v>
      </c>
      <c r="BB702" s="28" t="e">
        <f>+#REF!-'Прил 2 оконч'!E702</f>
        <v>#REF!</v>
      </c>
    </row>
    <row r="703" spans="1:54" ht="15" customHeight="1" x14ac:dyDescent="0.25">
      <c r="A703" s="5">
        <f t="shared" si="103"/>
        <v>677</v>
      </c>
      <c r="B703" s="23">
        <f t="shared" si="104"/>
        <v>161</v>
      </c>
      <c r="C703" s="14" t="s">
        <v>104</v>
      </c>
      <c r="D703" s="3" t="s">
        <v>543</v>
      </c>
      <c r="E703" s="27">
        <f t="shared" si="102"/>
        <v>11599457.919999998</v>
      </c>
      <c r="F703" s="29">
        <v>1324487.0228498999</v>
      </c>
      <c r="G703" s="29">
        <v>473550.95442942</v>
      </c>
      <c r="H703" s="29">
        <v>182624.55241590002</v>
      </c>
      <c r="I703" s="29">
        <v>707073.7804871999</v>
      </c>
      <c r="J703" s="29">
        <v>166396.82749326</v>
      </c>
      <c r="K703" s="29"/>
      <c r="L703" s="29">
        <v>329418.23478984006</v>
      </c>
      <c r="M703" s="29">
        <v>0</v>
      </c>
      <c r="N703" s="29">
        <v>1614591.9178578001</v>
      </c>
      <c r="O703" s="29">
        <v>0</v>
      </c>
      <c r="P703" s="29">
        <v>2755377.8926707599</v>
      </c>
      <c r="Q703" s="29">
        <v>2553478.9714631401</v>
      </c>
      <c r="R703" s="29">
        <v>1155443.5630999999</v>
      </c>
      <c r="S703" s="1">
        <v>115994.57920000001</v>
      </c>
      <c r="T703" s="147">
        <v>221019.62324278001</v>
      </c>
      <c r="U703" s="28"/>
      <c r="V703" s="2" t="s">
        <v>543</v>
      </c>
      <c r="W703" s="9">
        <v>11129826.32</v>
      </c>
      <c r="X703" s="9">
        <v>1327659</v>
      </c>
      <c r="Y703" s="9">
        <v>485351.91</v>
      </c>
      <c r="Z703" s="9">
        <v>187178.04</v>
      </c>
      <c r="AA703" s="9">
        <v>749974.54</v>
      </c>
      <c r="AB703" s="9">
        <v>219976.57</v>
      </c>
      <c r="AC703" s="9">
        <v>0</v>
      </c>
      <c r="AD703" s="9">
        <v>306619.46000000002</v>
      </c>
      <c r="AE703" s="9">
        <v>0</v>
      </c>
      <c r="AF703" s="9">
        <v>1636441.72</v>
      </c>
      <c r="AG703" s="9">
        <v>0</v>
      </c>
      <c r="AH703" s="9">
        <v>2824040.17</v>
      </c>
      <c r="AI703" s="9">
        <v>2617108.35</v>
      </c>
      <c r="AJ703" s="9">
        <v>534163.30000000005</v>
      </c>
      <c r="AK703" s="9">
        <v>30000</v>
      </c>
      <c r="AL703" s="9">
        <v>211313.26</v>
      </c>
      <c r="AN703" s="28">
        <f t="shared" si="98"/>
        <v>469631.59999999776</v>
      </c>
      <c r="AO703" s="12">
        <f t="shared" si="105"/>
        <v>621280.26309999987</v>
      </c>
      <c r="AP703" s="12">
        <f t="shared" si="105"/>
        <v>85994.579200000007</v>
      </c>
      <c r="AQ703" s="12">
        <f t="shared" si="105"/>
        <v>9706.3632427800039</v>
      </c>
      <c r="AR703" s="12">
        <f t="shared" si="99"/>
        <v>-247349.60554278211</v>
      </c>
      <c r="BB703" s="28" t="e">
        <f>+#REF!-'Прил 2 оконч'!E703</f>
        <v>#REF!</v>
      </c>
    </row>
    <row r="704" spans="1:54" ht="15" customHeight="1" x14ac:dyDescent="0.25">
      <c r="A704" s="5">
        <f t="shared" si="103"/>
        <v>678</v>
      </c>
      <c r="B704" s="23">
        <f t="shared" si="104"/>
        <v>162</v>
      </c>
      <c r="C704" s="14" t="s">
        <v>104</v>
      </c>
      <c r="D704" s="3" t="s">
        <v>544</v>
      </c>
      <c r="E704" s="27">
        <f t="shared" si="102"/>
        <v>7931095.2400000002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/>
      <c r="L704" s="29">
        <v>0</v>
      </c>
      <c r="M704" s="29">
        <v>0</v>
      </c>
      <c r="N704" s="29">
        <v>0</v>
      </c>
      <c r="O704" s="29">
        <v>0</v>
      </c>
      <c r="P704" s="29">
        <v>6907619.1236589598</v>
      </c>
      <c r="Q704" s="29">
        <v>0</v>
      </c>
      <c r="R704" s="29">
        <v>793109.52400000009</v>
      </c>
      <c r="S704" s="1">
        <v>79310.952400000009</v>
      </c>
      <c r="T704" s="147">
        <v>151055.63994104002</v>
      </c>
      <c r="U704" s="28"/>
      <c r="V704" s="2" t="s">
        <v>544</v>
      </c>
      <c r="W704" s="9">
        <v>2821826.500597781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2337218.85</v>
      </c>
      <c r="AI704" s="9">
        <v>0</v>
      </c>
      <c r="AJ704" s="9">
        <v>406909.31059778098</v>
      </c>
      <c r="AK704" s="9">
        <v>20000</v>
      </c>
      <c r="AL704" s="9">
        <v>47698.34</v>
      </c>
      <c r="AN704" s="28">
        <f t="shared" si="98"/>
        <v>5109268.7394022197</v>
      </c>
      <c r="AO704" s="12">
        <f t="shared" si="105"/>
        <v>386200.21340221912</v>
      </c>
      <c r="AP704" s="12">
        <f t="shared" si="105"/>
        <v>59310.952400000009</v>
      </c>
      <c r="AQ704" s="12">
        <f t="shared" si="105"/>
        <v>103357.29994104002</v>
      </c>
      <c r="AR704" s="12">
        <f t="shared" si="99"/>
        <v>4560400.2736589611</v>
      </c>
      <c r="BB704" s="28" t="e">
        <f>+#REF!-'Прил 2 оконч'!E704</f>
        <v>#REF!</v>
      </c>
    </row>
    <row r="705" spans="1:54" ht="15" customHeight="1" x14ac:dyDescent="0.25">
      <c r="A705" s="5">
        <f t="shared" si="103"/>
        <v>679</v>
      </c>
      <c r="B705" s="23">
        <f t="shared" si="104"/>
        <v>163</v>
      </c>
      <c r="C705" s="14" t="s">
        <v>104</v>
      </c>
      <c r="D705" s="3" t="s">
        <v>546</v>
      </c>
      <c r="E705" s="27">
        <f t="shared" si="102"/>
        <v>13432406.970000003</v>
      </c>
      <c r="F705" s="29">
        <v>1567074.99678366</v>
      </c>
      <c r="G705" s="29">
        <v>560284.73432862002</v>
      </c>
      <c r="H705" s="29">
        <v>216073.3665951</v>
      </c>
      <c r="I705" s="29">
        <v>836578.70762256009</v>
      </c>
      <c r="J705" s="29">
        <v>0</v>
      </c>
      <c r="K705" s="29"/>
      <c r="L705" s="29">
        <v>389753.21810375998</v>
      </c>
      <c r="M705" s="29">
        <v>0</v>
      </c>
      <c r="N705" s="29">
        <v>1910314.3942386003</v>
      </c>
      <c r="O705" s="29">
        <v>0</v>
      </c>
      <c r="P705" s="29">
        <v>3260042.3636096399</v>
      </c>
      <c r="Q705" s="29">
        <v>3021164.4077936998</v>
      </c>
      <c r="R705" s="29">
        <v>1279601.2029000001</v>
      </c>
      <c r="S705" s="1">
        <v>134324.06969999999</v>
      </c>
      <c r="T705" s="147">
        <v>257195.50832435998</v>
      </c>
      <c r="U705" s="28"/>
      <c r="V705" s="2" t="s">
        <v>546</v>
      </c>
      <c r="W705" s="9">
        <v>12395601.310000001</v>
      </c>
      <c r="X705" s="9">
        <v>1571436.55</v>
      </c>
      <c r="Y705" s="9">
        <v>574469.6</v>
      </c>
      <c r="Z705" s="9">
        <v>221546.66</v>
      </c>
      <c r="AA705" s="9">
        <v>887680.81</v>
      </c>
      <c r="AB705" s="9">
        <v>0</v>
      </c>
      <c r="AC705" s="9">
        <v>0</v>
      </c>
      <c r="AD705" s="9">
        <v>362919.26</v>
      </c>
      <c r="AE705" s="9">
        <v>0</v>
      </c>
      <c r="AF705" s="9">
        <v>1936916.29</v>
      </c>
      <c r="AG705" s="9">
        <v>0</v>
      </c>
      <c r="AH705" s="9">
        <v>3342575.18</v>
      </c>
      <c r="AI705" s="9">
        <v>3097647.63</v>
      </c>
      <c r="AJ705" s="9">
        <v>125609.49</v>
      </c>
      <c r="AK705" s="9">
        <v>10000</v>
      </c>
      <c r="AL705" s="9">
        <v>244799.84000000003</v>
      </c>
      <c r="AN705" s="28">
        <f t="shared" si="98"/>
        <v>1036805.660000002</v>
      </c>
      <c r="AO705" s="12">
        <f t="shared" si="105"/>
        <v>1153991.7129000002</v>
      </c>
      <c r="AP705" s="12">
        <f t="shared" si="105"/>
        <v>124324.06969999999</v>
      </c>
      <c r="AQ705" s="12">
        <f t="shared" si="105"/>
        <v>12395.668324359955</v>
      </c>
      <c r="AR705" s="12">
        <f t="shared" si="99"/>
        <v>-253905.79092435809</v>
      </c>
      <c r="BB705" s="28" t="e">
        <f>+#REF!-'Прил 2 оконч'!E705</f>
        <v>#REF!</v>
      </c>
    </row>
    <row r="706" spans="1:54" ht="15" customHeight="1" x14ac:dyDescent="0.25">
      <c r="A706" s="5">
        <f t="shared" si="103"/>
        <v>680</v>
      </c>
      <c r="B706" s="23">
        <f t="shared" si="104"/>
        <v>164</v>
      </c>
      <c r="C706" s="14" t="s">
        <v>104</v>
      </c>
      <c r="D706" s="3" t="s">
        <v>547</v>
      </c>
      <c r="E706" s="27">
        <f t="shared" si="102"/>
        <v>26854433.359999996</v>
      </c>
      <c r="F706" s="29">
        <v>3681294.5645548799</v>
      </c>
      <c r="G706" s="29">
        <v>2450899.70770344</v>
      </c>
      <c r="H706" s="29">
        <v>0</v>
      </c>
      <c r="I706" s="29">
        <v>1346040.4200070801</v>
      </c>
      <c r="J706" s="29">
        <v>491527.90003842005</v>
      </c>
      <c r="K706" s="29"/>
      <c r="L706" s="29">
        <v>205504.30800059999</v>
      </c>
      <c r="M706" s="29">
        <v>0</v>
      </c>
      <c r="N706" s="29">
        <v>0</v>
      </c>
      <c r="O706" s="29">
        <v>0</v>
      </c>
      <c r="P706" s="29">
        <v>15124062.916324738</v>
      </c>
      <c r="Q706" s="29">
        <v>0</v>
      </c>
      <c r="R706" s="29">
        <v>2777050.0558000002</v>
      </c>
      <c r="S706" s="1">
        <v>268544.33360000001</v>
      </c>
      <c r="T706" s="147">
        <v>509509.15397084004</v>
      </c>
      <c r="U706" s="28"/>
      <c r="V706" s="2" t="s">
        <v>547</v>
      </c>
      <c r="W706" s="9">
        <v>13489717.710000001</v>
      </c>
      <c r="X706" s="9">
        <v>2224448.77</v>
      </c>
      <c r="Y706" s="9">
        <v>1276164.48</v>
      </c>
      <c r="Z706" s="9">
        <v>411724.62</v>
      </c>
      <c r="AA706" s="9">
        <v>549169.88</v>
      </c>
      <c r="AB706" s="9">
        <v>174962.83</v>
      </c>
      <c r="AC706" s="9">
        <v>0</v>
      </c>
      <c r="AD706" s="9">
        <v>154512.25</v>
      </c>
      <c r="AE706" s="9">
        <v>0</v>
      </c>
      <c r="AF706" s="9">
        <v>0</v>
      </c>
      <c r="AG706" s="9">
        <v>0</v>
      </c>
      <c r="AH706" s="9">
        <v>6660229.3399999999</v>
      </c>
      <c r="AI706" s="9">
        <v>0</v>
      </c>
      <c r="AJ706" s="9">
        <v>1774807.32</v>
      </c>
      <c r="AK706" s="9">
        <v>7777.77</v>
      </c>
      <c r="AL706" s="9">
        <v>233698.22000000003</v>
      </c>
      <c r="AN706" s="28">
        <f t="shared" si="98"/>
        <v>13364715.649999995</v>
      </c>
      <c r="AO706" s="12">
        <f t="shared" si="105"/>
        <v>1002242.7358000001</v>
      </c>
      <c r="AP706" s="12">
        <f t="shared" si="105"/>
        <v>260766.56360000002</v>
      </c>
      <c r="AQ706" s="12">
        <f t="shared" si="105"/>
        <v>275810.93397084001</v>
      </c>
      <c r="AR706" s="12">
        <f t="shared" si="99"/>
        <v>11825895.416629154</v>
      </c>
      <c r="BB706" s="28" t="e">
        <f>+#REF!-'Прил 2 оконч'!E706</f>
        <v>#REF!</v>
      </c>
    </row>
    <row r="707" spans="1:54" ht="15" customHeight="1" x14ac:dyDescent="0.25">
      <c r="A707" s="5">
        <f t="shared" si="103"/>
        <v>681</v>
      </c>
      <c r="B707" s="23">
        <f t="shared" si="104"/>
        <v>165</v>
      </c>
      <c r="C707" s="14" t="s">
        <v>104</v>
      </c>
      <c r="D707" s="3" t="s">
        <v>548</v>
      </c>
      <c r="E707" s="27">
        <f t="shared" si="102"/>
        <v>28541976.041246004</v>
      </c>
      <c r="F707" s="282">
        <v>3719699.05</v>
      </c>
      <c r="G707" s="29">
        <v>2452058.27684286</v>
      </c>
      <c r="H707" s="29">
        <v>1492645.9296378</v>
      </c>
      <c r="I707" s="29">
        <v>1346676.7170788401</v>
      </c>
      <c r="J707" s="29">
        <v>491760.24805782002</v>
      </c>
      <c r="K707" s="29"/>
      <c r="L707" s="29">
        <v>205601.44794671997</v>
      </c>
      <c r="M707" s="29">
        <v>0</v>
      </c>
      <c r="N707" s="29">
        <v>0</v>
      </c>
      <c r="O707" s="29">
        <v>0</v>
      </c>
      <c r="P707" s="29">
        <v>15131212.272876842</v>
      </c>
      <c r="Q707" s="29">
        <v>0</v>
      </c>
      <c r="R707" s="29">
        <v>2959194.6140999999</v>
      </c>
      <c r="S707" s="1">
        <v>245562.47510000001</v>
      </c>
      <c r="T707" s="147">
        <v>497565.00960512011</v>
      </c>
      <c r="U707" s="28"/>
      <c r="V707" s="2" t="s">
        <v>548</v>
      </c>
      <c r="W707" s="9">
        <v>13368380.049999999</v>
      </c>
      <c r="X707" s="9">
        <v>2201530.71</v>
      </c>
      <c r="Y707" s="9">
        <v>1263016.42</v>
      </c>
      <c r="Z707" s="9">
        <v>407482.7</v>
      </c>
      <c r="AA707" s="9">
        <v>543511.89</v>
      </c>
      <c r="AB707" s="9">
        <v>173160.23</v>
      </c>
      <c r="AC707" s="9">
        <v>0</v>
      </c>
      <c r="AD707" s="9">
        <v>152920.34</v>
      </c>
      <c r="AE707" s="9">
        <v>0</v>
      </c>
      <c r="AF707" s="9">
        <v>0</v>
      </c>
      <c r="AG707" s="9">
        <v>0</v>
      </c>
      <c r="AH707" s="9">
        <v>6591610.2699999996</v>
      </c>
      <c r="AI707" s="9">
        <v>0</v>
      </c>
      <c r="AJ707" s="9">
        <v>1773857.03</v>
      </c>
      <c r="AK707" s="9">
        <v>7777.77</v>
      </c>
      <c r="AL707" s="9">
        <v>231290.46000000002</v>
      </c>
      <c r="AN707" s="28">
        <f t="shared" si="98"/>
        <v>15173595.991246006</v>
      </c>
      <c r="AO707" s="12">
        <f t="shared" si="105"/>
        <v>1185337.5840999999</v>
      </c>
      <c r="AP707" s="12">
        <f t="shared" si="105"/>
        <v>237784.70510000002</v>
      </c>
      <c r="AQ707" s="12">
        <f t="shared" si="105"/>
        <v>266274.54960512009</v>
      </c>
      <c r="AR707" s="12">
        <f t="shared" si="99"/>
        <v>13484199.152440885</v>
      </c>
      <c r="BB707" s="28" t="e">
        <f>+#REF!-'Прил 2 оконч'!E707</f>
        <v>#REF!</v>
      </c>
    </row>
    <row r="708" spans="1:54" ht="15" customHeight="1" x14ac:dyDescent="0.25">
      <c r="A708" s="5">
        <f t="shared" si="103"/>
        <v>682</v>
      </c>
      <c r="B708" s="23">
        <f t="shared" si="104"/>
        <v>166</v>
      </c>
      <c r="C708" s="14" t="s">
        <v>104</v>
      </c>
      <c r="D708" s="3" t="s">
        <v>549</v>
      </c>
      <c r="E708" s="27">
        <f t="shared" si="102"/>
        <v>1186752.2</v>
      </c>
      <c r="F708" s="29">
        <v>0</v>
      </c>
      <c r="G708" s="29">
        <v>0</v>
      </c>
      <c r="H708" s="29">
        <v>0</v>
      </c>
      <c r="I708" s="29">
        <v>0</v>
      </c>
      <c r="J708" s="29">
        <v>994811.73</v>
      </c>
      <c r="K708" s="29"/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176245.47</v>
      </c>
      <c r="S708" s="1">
        <v>10000</v>
      </c>
      <c r="T708" s="147">
        <v>5695</v>
      </c>
      <c r="U708" s="28"/>
      <c r="V708" s="2" t="s">
        <v>549</v>
      </c>
      <c r="W708" s="9">
        <v>538383.30000000005</v>
      </c>
      <c r="X708" s="9">
        <v>0</v>
      </c>
      <c r="Y708" s="9">
        <v>0</v>
      </c>
      <c r="Z708" s="9">
        <v>0</v>
      </c>
      <c r="AA708" s="9">
        <v>0</v>
      </c>
      <c r="AB708" s="9">
        <v>325495.07</v>
      </c>
      <c r="AC708" s="9">
        <v>0</v>
      </c>
      <c r="AD708" s="9">
        <v>0</v>
      </c>
      <c r="AE708" s="9">
        <v>0</v>
      </c>
      <c r="AF708" s="9">
        <v>0</v>
      </c>
      <c r="AG708" s="9">
        <v>0</v>
      </c>
      <c r="AH708" s="9">
        <v>0</v>
      </c>
      <c r="AI708" s="9">
        <v>0</v>
      </c>
      <c r="AJ708" s="9">
        <v>176245.47</v>
      </c>
      <c r="AK708" s="9">
        <v>10000</v>
      </c>
      <c r="AL708" s="9">
        <v>6642.76</v>
      </c>
      <c r="AN708" s="28">
        <f t="shared" si="98"/>
        <v>648368.89999999991</v>
      </c>
      <c r="AO708" s="12">
        <f t="shared" si="105"/>
        <v>0</v>
      </c>
      <c r="AP708" s="12">
        <f t="shared" si="105"/>
        <v>0</v>
      </c>
      <c r="AQ708" s="12">
        <f t="shared" si="105"/>
        <v>-947.76000000000022</v>
      </c>
      <c r="AR708" s="12">
        <f t="shared" si="99"/>
        <v>649316.65999999992</v>
      </c>
      <c r="BB708" s="28" t="e">
        <f>+#REF!-'Прил 2 оконч'!E708</f>
        <v>#REF!</v>
      </c>
    </row>
    <row r="709" spans="1:54" ht="15" customHeight="1" x14ac:dyDescent="0.25">
      <c r="A709" s="5">
        <f t="shared" si="103"/>
        <v>683</v>
      </c>
      <c r="B709" s="23">
        <f t="shared" si="104"/>
        <v>167</v>
      </c>
      <c r="C709" s="14" t="s">
        <v>104</v>
      </c>
      <c r="D709" s="3" t="s">
        <v>552</v>
      </c>
      <c r="E709" s="27">
        <f t="shared" si="102"/>
        <v>36417108.420000002</v>
      </c>
      <c r="F709" s="29">
        <v>5725140.894018</v>
      </c>
      <c r="G709" s="29">
        <v>3311005.4966087397</v>
      </c>
      <c r="H709" s="29">
        <v>0</v>
      </c>
      <c r="I709" s="29">
        <v>2668762.95004116</v>
      </c>
      <c r="J709" s="29">
        <v>0</v>
      </c>
      <c r="K709" s="29"/>
      <c r="L709" s="29">
        <v>284480.74331460003</v>
      </c>
      <c r="M709" s="29">
        <v>0</v>
      </c>
      <c r="N709" s="29">
        <v>0</v>
      </c>
      <c r="O709" s="29">
        <v>0</v>
      </c>
      <c r="P709" s="29">
        <v>19787092.835817296</v>
      </c>
      <c r="Q709" s="29">
        <v>0</v>
      </c>
      <c r="R709" s="29">
        <v>3581567.0927999998</v>
      </c>
      <c r="S709" s="1">
        <v>364171.08420000004</v>
      </c>
      <c r="T709" s="147">
        <v>694887.32320020022</v>
      </c>
      <c r="U709" s="28"/>
      <c r="V709" s="2" t="s">
        <v>552</v>
      </c>
      <c r="W709" s="9">
        <v>22111727.799999997</v>
      </c>
      <c r="X709" s="9">
        <v>4749533.26</v>
      </c>
      <c r="Y709" s="9">
        <v>2697072.67</v>
      </c>
      <c r="Z709" s="9">
        <v>0</v>
      </c>
      <c r="AA709" s="9">
        <v>1424457.24</v>
      </c>
      <c r="AB709" s="9">
        <v>538702.26</v>
      </c>
      <c r="AC709" s="9">
        <v>0</v>
      </c>
      <c r="AD709" s="9">
        <v>265173.98</v>
      </c>
      <c r="AE709" s="9">
        <v>0</v>
      </c>
      <c r="AF709" s="9">
        <v>0</v>
      </c>
      <c r="AG709" s="9">
        <v>0</v>
      </c>
      <c r="AH709" s="9">
        <v>10918697.6</v>
      </c>
      <c r="AI709" s="9">
        <v>0</v>
      </c>
      <c r="AJ709" s="9">
        <v>1067812.47</v>
      </c>
      <c r="AK709" s="9">
        <v>13333.3</v>
      </c>
      <c r="AL709" s="9">
        <v>420278.32</v>
      </c>
      <c r="AN709" s="28">
        <f t="shared" si="98"/>
        <v>14305380.620000005</v>
      </c>
      <c r="AO709" s="12">
        <f t="shared" si="105"/>
        <v>2513754.6228</v>
      </c>
      <c r="AP709" s="12">
        <f t="shared" si="105"/>
        <v>350837.78420000005</v>
      </c>
      <c r="AQ709" s="12">
        <f t="shared" si="105"/>
        <v>274609.00320020021</v>
      </c>
      <c r="AR709" s="12">
        <f t="shared" si="99"/>
        <v>11166179.209799806</v>
      </c>
      <c r="BB709" s="28" t="e">
        <f>+#REF!-'Прил 2 оконч'!E709</f>
        <v>#REF!</v>
      </c>
    </row>
    <row r="710" spans="1:54" ht="15" customHeight="1" x14ac:dyDescent="0.25">
      <c r="A710" s="5">
        <f t="shared" si="103"/>
        <v>684</v>
      </c>
      <c r="B710" s="23">
        <f t="shared" si="104"/>
        <v>168</v>
      </c>
      <c r="C710" s="14" t="s">
        <v>104</v>
      </c>
      <c r="D710" s="3" t="s">
        <v>553</v>
      </c>
      <c r="E710" s="27">
        <f t="shared" si="102"/>
        <v>28501175.670387998</v>
      </c>
      <c r="F710" s="282">
        <v>3719699.05</v>
      </c>
      <c r="G710" s="29">
        <v>2447938.8995804396</v>
      </c>
      <c r="H710" s="29">
        <v>1490138.3398477801</v>
      </c>
      <c r="I710" s="29">
        <v>1344414.3471276001</v>
      </c>
      <c r="J710" s="29">
        <v>490934.10601116001</v>
      </c>
      <c r="K710" s="29"/>
      <c r="L710" s="29">
        <v>205256.04442223997</v>
      </c>
      <c r="M710" s="29">
        <v>0</v>
      </c>
      <c r="N710" s="29">
        <v>0</v>
      </c>
      <c r="O710" s="29">
        <v>0</v>
      </c>
      <c r="P710" s="29">
        <v>15105792.339437097</v>
      </c>
      <c r="Q710" s="29">
        <v>0</v>
      </c>
      <c r="R710" s="29">
        <v>2953956.3437999999</v>
      </c>
      <c r="S710" s="1">
        <v>246262.91500000001</v>
      </c>
      <c r="T710" s="147">
        <v>496783.28516168008</v>
      </c>
      <c r="U710" s="28"/>
      <c r="V710" s="2" t="s">
        <v>553</v>
      </c>
      <c r="W710" s="9">
        <v>16256990.720000001</v>
      </c>
      <c r="X710" s="9">
        <v>2752579.64</v>
      </c>
      <c r="Y710" s="9">
        <v>1579152.74</v>
      </c>
      <c r="Z710" s="9">
        <v>509476.7</v>
      </c>
      <c r="AA710" s="9">
        <v>679554.33</v>
      </c>
      <c r="AB710" s="9">
        <v>216502.7</v>
      </c>
      <c r="AC710" s="9">
        <v>0</v>
      </c>
      <c r="AD710" s="9">
        <v>191196.7</v>
      </c>
      <c r="AE710" s="9">
        <v>0</v>
      </c>
      <c r="AF710" s="9">
        <v>0</v>
      </c>
      <c r="AG710" s="9">
        <v>0</v>
      </c>
      <c r="AH710" s="9">
        <v>8241507.6699999999</v>
      </c>
      <c r="AI710" s="9">
        <v>0</v>
      </c>
      <c r="AJ710" s="9">
        <v>1767837.16</v>
      </c>
      <c r="AK710" s="9">
        <v>15555.52</v>
      </c>
      <c r="AL710" s="9">
        <v>289183.07999999996</v>
      </c>
      <c r="AN710" s="28">
        <f t="shared" si="98"/>
        <v>12244184.950387998</v>
      </c>
      <c r="AO710" s="12">
        <f t="shared" si="105"/>
        <v>1186119.1838</v>
      </c>
      <c r="AP710" s="12">
        <f t="shared" si="105"/>
        <v>230707.39500000002</v>
      </c>
      <c r="AQ710" s="12">
        <f t="shared" si="105"/>
        <v>207600.20516168012</v>
      </c>
      <c r="AR710" s="12">
        <f t="shared" si="99"/>
        <v>10619758.166426318</v>
      </c>
      <c r="BB710" s="28" t="e">
        <f>+#REF!-'Прил 2 оконч'!E710</f>
        <v>#REF!</v>
      </c>
    </row>
    <row r="711" spans="1:54" ht="15" customHeight="1" x14ac:dyDescent="0.25">
      <c r="A711" s="5">
        <f t="shared" si="103"/>
        <v>685</v>
      </c>
      <c r="B711" s="23">
        <f t="shared" si="104"/>
        <v>169</v>
      </c>
      <c r="C711" s="14" t="s">
        <v>104</v>
      </c>
      <c r="D711" s="3" t="s">
        <v>554</v>
      </c>
      <c r="E711" s="27">
        <f t="shared" si="102"/>
        <v>23166447.680000003</v>
      </c>
      <c r="F711" s="29">
        <v>4256960.5015337411</v>
      </c>
      <c r="G711" s="29">
        <v>1516930.0345470598</v>
      </c>
      <c r="H711" s="29">
        <v>1584854.3608997399</v>
      </c>
      <c r="I711" s="29">
        <v>992219.03665164008</v>
      </c>
      <c r="J711" s="29">
        <v>0</v>
      </c>
      <c r="K711" s="29"/>
      <c r="L711" s="29">
        <v>163351.22964971996</v>
      </c>
      <c r="M711" s="29">
        <v>0</v>
      </c>
      <c r="N711" s="29">
        <v>7782371.5100418003</v>
      </c>
      <c r="O711" s="29">
        <v>0</v>
      </c>
      <c r="P711" s="29">
        <v>4040643.3169443598</v>
      </c>
      <c r="Q711" s="29">
        <v>0</v>
      </c>
      <c r="R711" s="29">
        <v>2152716.9961000001</v>
      </c>
      <c r="S711" s="1">
        <v>231664.4768</v>
      </c>
      <c r="T711" s="147">
        <v>444736.21683194005</v>
      </c>
      <c r="U711" s="28"/>
      <c r="V711" s="2" t="s">
        <v>554</v>
      </c>
      <c r="W711" s="9">
        <v>9797286.879999999</v>
      </c>
      <c r="X711" s="9">
        <v>2382600.35</v>
      </c>
      <c r="Y711" s="9">
        <v>1284204.8</v>
      </c>
      <c r="Z711" s="9">
        <v>541157.78</v>
      </c>
      <c r="AA711" s="9">
        <v>802945.37</v>
      </c>
      <c r="AB711" s="9">
        <v>0</v>
      </c>
      <c r="AC711" s="9">
        <v>0</v>
      </c>
      <c r="AD711" s="9">
        <v>151956.66</v>
      </c>
      <c r="AE711" s="9">
        <v>0</v>
      </c>
      <c r="AF711" s="9">
        <v>2153939.94</v>
      </c>
      <c r="AG711" s="9">
        <v>0</v>
      </c>
      <c r="AH711" s="9">
        <v>1379700.2</v>
      </c>
      <c r="AI711" s="9">
        <v>0</v>
      </c>
      <c r="AJ711" s="9">
        <v>893302.08</v>
      </c>
      <c r="AK711" s="9">
        <v>19999.98</v>
      </c>
      <c r="AL711" s="9">
        <v>177479.7</v>
      </c>
      <c r="AN711" s="28">
        <f t="shared" si="98"/>
        <v>13369160.800000004</v>
      </c>
      <c r="AO711" s="12">
        <f t="shared" si="105"/>
        <v>1259414.9161</v>
      </c>
      <c r="AP711" s="12">
        <f t="shared" si="105"/>
        <v>211664.49679999999</v>
      </c>
      <c r="AQ711" s="12">
        <f t="shared" si="105"/>
        <v>267256.51683194004</v>
      </c>
      <c r="AR711" s="12">
        <f t="shared" si="99"/>
        <v>11630824.870268065</v>
      </c>
      <c r="BB711" s="28" t="e">
        <f>+#REF!-'Прил 2 оконч'!E711</f>
        <v>#REF!</v>
      </c>
    </row>
    <row r="712" spans="1:54" ht="15" customHeight="1" x14ac:dyDescent="0.25">
      <c r="A712" s="5">
        <f t="shared" si="103"/>
        <v>686</v>
      </c>
      <c r="B712" s="23">
        <f t="shared" si="104"/>
        <v>170</v>
      </c>
      <c r="C712" s="14" t="s">
        <v>54</v>
      </c>
      <c r="D712" s="3" t="s">
        <v>555</v>
      </c>
      <c r="E712" s="27">
        <f t="shared" si="102"/>
        <v>621576.65</v>
      </c>
      <c r="F712" s="29">
        <v>0</v>
      </c>
      <c r="G712" s="29">
        <v>0</v>
      </c>
      <c r="H712" s="29">
        <v>0</v>
      </c>
      <c r="I712" s="29">
        <v>0</v>
      </c>
      <c r="J712" s="29">
        <v>419709.68768610002</v>
      </c>
      <c r="K712" s="29"/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186472.995</v>
      </c>
      <c r="S712" s="1">
        <v>6215.7665000000006</v>
      </c>
      <c r="T712" s="147">
        <v>9178.2008139000009</v>
      </c>
      <c r="U712" s="28"/>
      <c r="V712" s="2" t="s">
        <v>555</v>
      </c>
      <c r="W712" s="9">
        <v>183156.47999999998</v>
      </c>
      <c r="X712" s="9">
        <v>0</v>
      </c>
      <c r="Y712" s="9">
        <v>0</v>
      </c>
      <c r="Z712" s="9">
        <v>0</v>
      </c>
      <c r="AA712" s="9">
        <v>0</v>
      </c>
      <c r="AB712" s="9">
        <v>150093.35999999999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K712" s="9">
        <v>10000</v>
      </c>
      <c r="AL712" s="9">
        <v>3063.12</v>
      </c>
      <c r="AN712" s="28">
        <f t="shared" si="98"/>
        <v>438420.17000000004</v>
      </c>
      <c r="AO712" s="12">
        <f t="shared" si="105"/>
        <v>186472.995</v>
      </c>
      <c r="AP712" s="12">
        <f t="shared" si="105"/>
        <v>-3784.2334999999994</v>
      </c>
      <c r="AQ712" s="12">
        <f t="shared" si="105"/>
        <v>6115.080813900001</v>
      </c>
      <c r="AR712" s="12">
        <f t="shared" si="99"/>
        <v>249616.32768610003</v>
      </c>
      <c r="BB712" s="28" t="e">
        <f>+#REF!-'Прил 2 оконч'!E712</f>
        <v>#REF!</v>
      </c>
    </row>
    <row r="713" spans="1:54" ht="15" customHeight="1" x14ac:dyDescent="0.25">
      <c r="A713" s="5">
        <f t="shared" si="103"/>
        <v>687</v>
      </c>
      <c r="B713" s="23">
        <f t="shared" si="104"/>
        <v>171</v>
      </c>
      <c r="C713" s="14" t="s">
        <v>179</v>
      </c>
      <c r="D713" s="3" t="s">
        <v>556</v>
      </c>
      <c r="E713" s="27">
        <f t="shared" si="102"/>
        <v>2022251.24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/>
      <c r="L713" s="29">
        <v>0</v>
      </c>
      <c r="M713" s="29">
        <v>0</v>
      </c>
      <c r="N713" s="29">
        <v>1781077.5571176002</v>
      </c>
      <c r="O713" s="29">
        <v>0</v>
      </c>
      <c r="P713" s="29">
        <v>0</v>
      </c>
      <c r="Q713" s="29">
        <v>0</v>
      </c>
      <c r="R713" s="29">
        <v>182002.6116</v>
      </c>
      <c r="S713" s="1">
        <v>20222.5124</v>
      </c>
      <c r="T713" s="147">
        <v>38948.558882400008</v>
      </c>
      <c r="U713" s="28"/>
      <c r="V713" s="2" t="s">
        <v>556</v>
      </c>
      <c r="W713" s="9">
        <v>1940373.51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1780902.54</v>
      </c>
      <c r="AG713" s="9">
        <v>0</v>
      </c>
      <c r="AH713" s="9">
        <v>0</v>
      </c>
      <c r="AI713" s="9">
        <v>0</v>
      </c>
      <c r="AJ713" s="9">
        <v>93126.01</v>
      </c>
      <c r="AK713" s="9">
        <v>30000</v>
      </c>
      <c r="AL713" s="9">
        <v>36344.959999999999</v>
      </c>
      <c r="AN713" s="28">
        <f t="shared" si="98"/>
        <v>81877.729999999981</v>
      </c>
      <c r="AO713" s="12">
        <f t="shared" si="105"/>
        <v>88876.601600000009</v>
      </c>
      <c r="AP713" s="12">
        <f t="shared" si="105"/>
        <v>-9777.4876000000004</v>
      </c>
      <c r="AQ713" s="12">
        <f t="shared" si="105"/>
        <v>2603.5988824000087</v>
      </c>
      <c r="AR713" s="12">
        <f t="shared" si="99"/>
        <v>175.01711759996397</v>
      </c>
      <c r="BB713" s="28" t="e">
        <f>+#REF!-'Прил 2 оконч'!E713</f>
        <v>#REF!</v>
      </c>
    </row>
    <row r="714" spans="1:54" ht="15" customHeight="1" x14ac:dyDescent="0.25">
      <c r="A714" s="5">
        <f t="shared" si="103"/>
        <v>688</v>
      </c>
      <c r="B714" s="23">
        <f t="shared" si="104"/>
        <v>172</v>
      </c>
      <c r="C714" s="14" t="s">
        <v>179</v>
      </c>
      <c r="D714" s="3" t="s">
        <v>557</v>
      </c>
      <c r="E714" s="27">
        <f t="shared" si="102"/>
        <v>6737847.6800000006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/>
      <c r="L714" s="29">
        <v>0</v>
      </c>
      <c r="M714" s="29">
        <v>0</v>
      </c>
      <c r="N714" s="29">
        <v>2283063.4229255999</v>
      </c>
      <c r="O714" s="29">
        <v>0</v>
      </c>
      <c r="P714" s="29">
        <v>0</v>
      </c>
      <c r="Q714" s="29">
        <v>3610659.3367269603</v>
      </c>
      <c r="R714" s="29">
        <v>647862.66360000009</v>
      </c>
      <c r="S714" s="1">
        <v>67378.476800000004</v>
      </c>
      <c r="T714" s="147">
        <v>128883.77994744001</v>
      </c>
      <c r="U714" s="28"/>
      <c r="V714" s="2" t="s">
        <v>557</v>
      </c>
      <c r="W714" s="9">
        <v>6175913.4199999999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2309214.44</v>
      </c>
      <c r="AG714" s="9">
        <v>0</v>
      </c>
      <c r="AH714" s="9">
        <v>0</v>
      </c>
      <c r="AI714" s="9">
        <v>3693053.06</v>
      </c>
      <c r="AJ714" s="9">
        <v>21150.68</v>
      </c>
      <c r="AK714" s="9">
        <v>30000</v>
      </c>
      <c r="AL714" s="9">
        <v>122495.23999999999</v>
      </c>
      <c r="AN714" s="28">
        <f t="shared" ref="AN714:AN776" si="106">+E714-W714</f>
        <v>561934.26000000071</v>
      </c>
      <c r="AO714" s="12">
        <f t="shared" si="105"/>
        <v>626711.98360000004</v>
      </c>
      <c r="AP714" s="12">
        <f t="shared" si="105"/>
        <v>37378.476800000004</v>
      </c>
      <c r="AQ714" s="12">
        <f t="shared" si="105"/>
        <v>6388.5399474400183</v>
      </c>
      <c r="AR714" s="12">
        <f t="shared" ref="AR714:AR776" si="107">+AN714-AO714-AP714-AQ714</f>
        <v>-108544.74034743935</v>
      </c>
      <c r="BB714" s="28" t="e">
        <f>+#REF!-'Прил 2 оконч'!E714</f>
        <v>#REF!</v>
      </c>
    </row>
    <row r="715" spans="1:54" ht="15" customHeight="1" x14ac:dyDescent="0.25">
      <c r="A715" s="5">
        <f t="shared" ref="A715:B722" si="108">+A714+1</f>
        <v>689</v>
      </c>
      <c r="B715" s="48">
        <f t="shared" si="108"/>
        <v>173</v>
      </c>
      <c r="C715" s="14" t="s">
        <v>179</v>
      </c>
      <c r="D715" s="3" t="s">
        <v>558</v>
      </c>
      <c r="E715" s="27">
        <f t="shared" si="102"/>
        <v>3109612.3600000003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/>
      <c r="L715" s="29">
        <v>0</v>
      </c>
      <c r="M715" s="29">
        <v>0</v>
      </c>
      <c r="N715" s="29">
        <v>1053666.1826208001</v>
      </c>
      <c r="O715" s="29">
        <v>0</v>
      </c>
      <c r="P715" s="29">
        <v>0</v>
      </c>
      <c r="Q715" s="29">
        <v>1666370.5427997601</v>
      </c>
      <c r="R715" s="29">
        <v>298997.81679999997</v>
      </c>
      <c r="S715" s="1">
        <v>31096.123599999999</v>
      </c>
      <c r="T715" s="147">
        <v>59481.694179440005</v>
      </c>
      <c r="U715" s="28"/>
      <c r="V715" s="2" t="s">
        <v>558</v>
      </c>
      <c r="W715" s="9">
        <v>2855664.2800000003</v>
      </c>
      <c r="X715" s="9">
        <v>0</v>
      </c>
      <c r="Y715" s="9">
        <v>0</v>
      </c>
      <c r="Z715" s="9">
        <v>0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1059644.49</v>
      </c>
      <c r="AG715" s="9">
        <v>0</v>
      </c>
      <c r="AH715" s="9">
        <v>0</v>
      </c>
      <c r="AI715" s="9">
        <v>1694655.68</v>
      </c>
      <c r="AJ715" s="9">
        <v>15153.91</v>
      </c>
      <c r="AK715" s="9">
        <v>30000</v>
      </c>
      <c r="AL715" s="9">
        <v>56210.200000000004</v>
      </c>
      <c r="AN715" s="28">
        <f t="shared" si="106"/>
        <v>253948.08000000007</v>
      </c>
      <c r="AO715" s="12">
        <f t="shared" si="105"/>
        <v>283843.9068</v>
      </c>
      <c r="AP715" s="12">
        <f t="shared" si="105"/>
        <v>1096.123599999999</v>
      </c>
      <c r="AQ715" s="12">
        <f t="shared" si="105"/>
        <v>3271.4941794400002</v>
      </c>
      <c r="AR715" s="12">
        <f t="shared" si="107"/>
        <v>-34263.444579439922</v>
      </c>
      <c r="BB715" s="28" t="e">
        <f>+#REF!-'Прил 2 оконч'!E715</f>
        <v>#REF!</v>
      </c>
    </row>
    <row r="716" spans="1:54" ht="15" customHeight="1" x14ac:dyDescent="0.25">
      <c r="A716" s="5">
        <f t="shared" si="108"/>
        <v>690</v>
      </c>
      <c r="B716" s="48">
        <f t="shared" si="108"/>
        <v>174</v>
      </c>
      <c r="C716" s="14" t="s">
        <v>179</v>
      </c>
      <c r="D716" s="3" t="s">
        <v>559</v>
      </c>
      <c r="E716" s="27">
        <f t="shared" si="102"/>
        <v>1386873.47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/>
      <c r="L716" s="29">
        <v>0</v>
      </c>
      <c r="M716" s="29">
        <v>0</v>
      </c>
      <c r="N716" s="29">
        <v>1221474.9399678002</v>
      </c>
      <c r="O716" s="29">
        <v>0</v>
      </c>
      <c r="P716" s="29">
        <v>0</v>
      </c>
      <c r="Q716" s="29">
        <v>0</v>
      </c>
      <c r="R716" s="29">
        <v>124818.61229999999</v>
      </c>
      <c r="S716" s="1">
        <v>13868.734700000001</v>
      </c>
      <c r="T716" s="147">
        <v>26711.183032200006</v>
      </c>
      <c r="U716" s="28"/>
      <c r="V716" s="2" t="s">
        <v>559</v>
      </c>
      <c r="W716" s="9">
        <v>1330721.17</v>
      </c>
      <c r="X716" s="9">
        <v>0</v>
      </c>
      <c r="Y716" s="9">
        <v>0</v>
      </c>
      <c r="Z716" s="9">
        <v>0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1212117.6299999999</v>
      </c>
      <c r="AG716" s="9">
        <v>0</v>
      </c>
      <c r="AH716" s="9">
        <v>0</v>
      </c>
      <c r="AI716" s="9">
        <v>0</v>
      </c>
      <c r="AJ716" s="9">
        <v>63866.44</v>
      </c>
      <c r="AK716" s="9">
        <v>30000</v>
      </c>
      <c r="AL716" s="9">
        <v>24737.1</v>
      </c>
      <c r="AN716" s="28">
        <f t="shared" si="106"/>
        <v>56152.300000000047</v>
      </c>
      <c r="AO716" s="12">
        <f t="shared" si="105"/>
        <v>60952.172299999991</v>
      </c>
      <c r="AP716" s="12">
        <f t="shared" si="105"/>
        <v>-16131.265299999999</v>
      </c>
      <c r="AQ716" s="12">
        <f t="shared" si="105"/>
        <v>1974.0830322000074</v>
      </c>
      <c r="AR716" s="12">
        <f t="shared" si="107"/>
        <v>9357.3099678000472</v>
      </c>
      <c r="BB716" s="28" t="e">
        <f>+#REF!-'Прил 2 оконч'!E716</f>
        <v>#REF!</v>
      </c>
    </row>
    <row r="717" spans="1:54" ht="15" customHeight="1" x14ac:dyDescent="0.25">
      <c r="A717" s="5">
        <f t="shared" si="108"/>
        <v>691</v>
      </c>
      <c r="B717" s="48">
        <f t="shared" si="108"/>
        <v>175</v>
      </c>
      <c r="C717" s="14" t="s">
        <v>179</v>
      </c>
      <c r="D717" s="3" t="s">
        <v>560</v>
      </c>
      <c r="E717" s="27">
        <f t="shared" si="102"/>
        <v>9475496.8399999999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/>
      <c r="L717" s="29">
        <v>0</v>
      </c>
      <c r="M717" s="29">
        <v>0</v>
      </c>
      <c r="N717" s="29">
        <v>3210692.9812523997</v>
      </c>
      <c r="O717" s="29">
        <v>0</v>
      </c>
      <c r="P717" s="29">
        <v>0</v>
      </c>
      <c r="Q717" s="29">
        <v>5077703.2599913199</v>
      </c>
      <c r="R717" s="29">
        <v>911095.19140000001</v>
      </c>
      <c r="S717" s="1">
        <v>94754.968399999998</v>
      </c>
      <c r="T717" s="147">
        <v>181250.43895628001</v>
      </c>
      <c r="U717" s="28"/>
      <c r="V717" s="2" t="s">
        <v>560</v>
      </c>
      <c r="W717" s="9">
        <v>8677974.5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3252065.09</v>
      </c>
      <c r="AG717" s="9">
        <v>0</v>
      </c>
      <c r="AH717" s="9">
        <v>0</v>
      </c>
      <c r="AI717" s="9">
        <v>5200924.07</v>
      </c>
      <c r="AJ717" s="9">
        <v>22475.360000000001</v>
      </c>
      <c r="AK717" s="9">
        <v>30000</v>
      </c>
      <c r="AL717" s="9">
        <v>172509.97999999998</v>
      </c>
      <c r="AN717" s="28">
        <f t="shared" si="106"/>
        <v>797522.33999999985</v>
      </c>
      <c r="AO717" s="12">
        <f t="shared" si="105"/>
        <v>888619.83140000002</v>
      </c>
      <c r="AP717" s="12">
        <f t="shared" si="105"/>
        <v>64754.968399999998</v>
      </c>
      <c r="AQ717" s="12">
        <f t="shared" si="105"/>
        <v>8740.4589562800247</v>
      </c>
      <c r="AR717" s="12">
        <f t="shared" si="107"/>
        <v>-164592.91875628021</v>
      </c>
      <c r="BB717" s="28" t="e">
        <f>+#REF!-'Прил 2 оконч'!E717</f>
        <v>#REF!</v>
      </c>
    </row>
    <row r="718" spans="1:54" ht="15" customHeight="1" x14ac:dyDescent="0.25">
      <c r="A718" s="5">
        <f t="shared" si="108"/>
        <v>692</v>
      </c>
      <c r="B718" s="48">
        <f t="shared" si="108"/>
        <v>176</v>
      </c>
      <c r="C718" s="14" t="s">
        <v>179</v>
      </c>
      <c r="D718" s="3" t="s">
        <v>561</v>
      </c>
      <c r="E718" s="27">
        <f t="shared" si="102"/>
        <v>9475496.8399999999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/>
      <c r="L718" s="29">
        <v>0</v>
      </c>
      <c r="M718" s="29">
        <v>0</v>
      </c>
      <c r="N718" s="29">
        <v>3210692.9812523997</v>
      </c>
      <c r="O718" s="29">
        <v>0</v>
      </c>
      <c r="P718" s="29">
        <v>0</v>
      </c>
      <c r="Q718" s="29">
        <v>5077703.2599913199</v>
      </c>
      <c r="R718" s="29">
        <v>911095.19140000001</v>
      </c>
      <c r="S718" s="1">
        <v>94754.968399999998</v>
      </c>
      <c r="T718" s="147">
        <v>181250.43895628001</v>
      </c>
      <c r="U718" s="28"/>
      <c r="V718" s="2" t="s">
        <v>561</v>
      </c>
      <c r="W718" s="9">
        <v>8677974.5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3252065.09</v>
      </c>
      <c r="AG718" s="9">
        <v>0</v>
      </c>
      <c r="AH718" s="9">
        <v>0</v>
      </c>
      <c r="AI718" s="9">
        <v>5200924.07</v>
      </c>
      <c r="AJ718" s="9">
        <v>22475.360000000001</v>
      </c>
      <c r="AK718" s="9">
        <v>30000</v>
      </c>
      <c r="AL718" s="9">
        <v>172509.97999999998</v>
      </c>
      <c r="AN718" s="28">
        <f t="shared" si="106"/>
        <v>797522.33999999985</v>
      </c>
      <c r="AO718" s="12">
        <f t="shared" si="105"/>
        <v>888619.83140000002</v>
      </c>
      <c r="AP718" s="12">
        <f t="shared" si="105"/>
        <v>64754.968399999998</v>
      </c>
      <c r="AQ718" s="12">
        <f t="shared" si="105"/>
        <v>8740.4589562800247</v>
      </c>
      <c r="AR718" s="12">
        <f t="shared" si="107"/>
        <v>-164592.91875628021</v>
      </c>
      <c r="BB718" s="28" t="e">
        <f>+#REF!-'Прил 2 оконч'!E718</f>
        <v>#REF!</v>
      </c>
    </row>
    <row r="719" spans="1:54" ht="15" customHeight="1" x14ac:dyDescent="0.25">
      <c r="A719" s="5">
        <f t="shared" si="108"/>
        <v>693</v>
      </c>
      <c r="B719" s="48">
        <f t="shared" si="108"/>
        <v>177</v>
      </c>
      <c r="C719" s="14" t="s">
        <v>181</v>
      </c>
      <c r="D719" s="3" t="s">
        <v>562</v>
      </c>
      <c r="E719" s="27">
        <f t="shared" si="102"/>
        <v>2026304.7800000003</v>
      </c>
      <c r="F719" s="29">
        <v>784603.50699276</v>
      </c>
      <c r="G719" s="29">
        <v>280525.17322116002</v>
      </c>
      <c r="H719" s="29">
        <v>108187.81559039999</v>
      </c>
      <c r="I719" s="29">
        <v>418858.30637111998</v>
      </c>
      <c r="J719" s="29">
        <v>0</v>
      </c>
      <c r="K719" s="29"/>
      <c r="L719" s="29">
        <v>193000.70233248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181828.05500000002</v>
      </c>
      <c r="S719" s="1">
        <v>20263.0478</v>
      </c>
      <c r="T719" s="147">
        <v>39038.172692080007</v>
      </c>
      <c r="U719" s="28"/>
      <c r="V719" s="2" t="s">
        <v>562</v>
      </c>
      <c r="W719" s="9">
        <v>4373343.99</v>
      </c>
      <c r="X719" s="9">
        <v>1844339.4</v>
      </c>
      <c r="Y719" s="9">
        <v>674238.93</v>
      </c>
      <c r="Z719" s="9">
        <v>260026.83</v>
      </c>
      <c r="AA719" s="9">
        <v>1041835.93</v>
      </c>
      <c r="AB719" s="9">
        <v>0</v>
      </c>
      <c r="AC719" s="9">
        <v>0</v>
      </c>
      <c r="AD719" s="9">
        <v>421272.52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15064.78</v>
      </c>
      <c r="AK719" s="9">
        <v>6666.67</v>
      </c>
      <c r="AL719" s="9">
        <v>86565.599999999991</v>
      </c>
      <c r="AN719" s="28">
        <f t="shared" si="106"/>
        <v>-2347039.21</v>
      </c>
      <c r="AO719" s="12">
        <f t="shared" si="105"/>
        <v>166763.27500000002</v>
      </c>
      <c r="AP719" s="12">
        <f t="shared" si="105"/>
        <v>13596.3778</v>
      </c>
      <c r="AQ719" s="12">
        <f t="shared" si="105"/>
        <v>-47527.427307919985</v>
      </c>
      <c r="AR719" s="12">
        <f t="shared" si="107"/>
        <v>-2479871.4354920797</v>
      </c>
      <c r="BB719" s="28" t="e">
        <f>+#REF!-'Прил 2 оконч'!E719</f>
        <v>#REF!</v>
      </c>
    </row>
    <row r="720" spans="1:54" ht="15" customHeight="1" x14ac:dyDescent="0.25">
      <c r="A720" s="5">
        <f t="shared" si="108"/>
        <v>694</v>
      </c>
      <c r="B720" s="48">
        <f t="shared" si="108"/>
        <v>178</v>
      </c>
      <c r="C720" s="14" t="s">
        <v>181</v>
      </c>
      <c r="D720" s="3" t="s">
        <v>563</v>
      </c>
      <c r="E720" s="27">
        <f t="shared" si="102"/>
        <v>3599292.0100000002</v>
      </c>
      <c r="F720" s="29">
        <v>1847441.7552154199</v>
      </c>
      <c r="G720" s="29">
        <v>660529.70201568003</v>
      </c>
      <c r="H720" s="29">
        <v>254741.01552815997</v>
      </c>
      <c r="I720" s="29">
        <v>0</v>
      </c>
      <c r="J720" s="29">
        <v>0</v>
      </c>
      <c r="K720" s="29"/>
      <c r="L720" s="29">
        <v>454442.97494063998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275790.96840000001</v>
      </c>
      <c r="S720" s="1">
        <v>35992.920099999996</v>
      </c>
      <c r="T720" s="147">
        <v>70352.67380009999</v>
      </c>
      <c r="U720" s="28"/>
      <c r="V720" s="2" t="s">
        <v>563</v>
      </c>
      <c r="W720" s="9">
        <v>1527328.98</v>
      </c>
      <c r="X720" s="9">
        <v>837462.63</v>
      </c>
      <c r="Y720" s="9">
        <v>306152.93</v>
      </c>
      <c r="Z720" s="9">
        <v>118070.88</v>
      </c>
      <c r="AA720" s="9">
        <v>0</v>
      </c>
      <c r="AB720" s="9">
        <v>0</v>
      </c>
      <c r="AC720" s="9">
        <v>0</v>
      </c>
      <c r="AD720" s="9">
        <v>191288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14702</v>
      </c>
      <c r="AK720" s="9">
        <v>4285.71</v>
      </c>
      <c r="AL720" s="9">
        <v>29652.54</v>
      </c>
      <c r="AN720" s="28">
        <f t="shared" si="106"/>
        <v>2071963.0300000003</v>
      </c>
      <c r="AO720" s="12">
        <f t="shared" si="105"/>
        <v>261088.96840000001</v>
      </c>
      <c r="AP720" s="12">
        <f t="shared" si="105"/>
        <v>31707.210099999997</v>
      </c>
      <c r="AQ720" s="12">
        <f t="shared" si="105"/>
        <v>40700.133800099989</v>
      </c>
      <c r="AR720" s="12">
        <f t="shared" si="107"/>
        <v>1738466.7176999</v>
      </c>
      <c r="BB720" s="28" t="e">
        <f>+#REF!-'Прил 2 оконч'!E720</f>
        <v>#REF!</v>
      </c>
    </row>
    <row r="721" spans="1:54" ht="15" customHeight="1" x14ac:dyDescent="0.25">
      <c r="A721" s="5">
        <f t="shared" si="108"/>
        <v>695</v>
      </c>
      <c r="B721" s="48">
        <f t="shared" si="108"/>
        <v>179</v>
      </c>
      <c r="C721" s="14" t="s">
        <v>181</v>
      </c>
      <c r="D721" s="3" t="s">
        <v>564</v>
      </c>
      <c r="E721" s="27">
        <f t="shared" si="102"/>
        <v>1176421.26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/>
      <c r="L721" s="29">
        <v>0</v>
      </c>
      <c r="M721" s="29">
        <v>0</v>
      </c>
      <c r="N721" s="29">
        <v>1036121.2605324001</v>
      </c>
      <c r="O721" s="29">
        <v>0</v>
      </c>
      <c r="P721" s="29">
        <v>0</v>
      </c>
      <c r="Q721" s="29">
        <v>0</v>
      </c>
      <c r="R721" s="29">
        <v>105877.91339999999</v>
      </c>
      <c r="S721" s="1">
        <v>11764.212600000001</v>
      </c>
      <c r="T721" s="147">
        <v>22657.873467600002</v>
      </c>
      <c r="U721" s="28"/>
      <c r="V721" s="2" t="s">
        <v>564</v>
      </c>
      <c r="W721" s="9">
        <v>1662645.677835576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1584508.7</v>
      </c>
      <c r="AG721" s="9">
        <v>0</v>
      </c>
      <c r="AH721" s="9">
        <v>0</v>
      </c>
      <c r="AI721" s="9">
        <v>0</v>
      </c>
      <c r="AJ721" s="9">
        <v>15800.057835576128</v>
      </c>
      <c r="AK721" s="9">
        <v>1428.5714285714287</v>
      </c>
      <c r="AL721" s="9">
        <v>32336.92</v>
      </c>
      <c r="AN721" s="28">
        <f t="shared" si="106"/>
        <v>-486224.41783557599</v>
      </c>
      <c r="AO721" s="12">
        <f t="shared" si="105"/>
        <v>90077.855564423866</v>
      </c>
      <c r="AP721" s="12">
        <f t="shared" si="105"/>
        <v>10335.641171428571</v>
      </c>
      <c r="AQ721" s="12">
        <f t="shared" si="105"/>
        <v>-9679.0465323999961</v>
      </c>
      <c r="AR721" s="12">
        <f t="shared" si="107"/>
        <v>-576958.86803902849</v>
      </c>
      <c r="BB721" s="28" t="e">
        <f>+#REF!-'Прил 2 оконч'!E721</f>
        <v>#REF!</v>
      </c>
    </row>
    <row r="722" spans="1:54" ht="15" customHeight="1" x14ac:dyDescent="0.25">
      <c r="A722" s="5">
        <f t="shared" si="108"/>
        <v>696</v>
      </c>
      <c r="B722" s="48">
        <f t="shared" si="108"/>
        <v>180</v>
      </c>
      <c r="C722" s="14" t="s">
        <v>181</v>
      </c>
      <c r="D722" s="3" t="s">
        <v>565</v>
      </c>
      <c r="E722" s="27">
        <f t="shared" si="102"/>
        <v>3363951.98</v>
      </c>
      <c r="F722" s="29">
        <v>1302552.5749017601</v>
      </c>
      <c r="G722" s="29">
        <v>465711.39296093996</v>
      </c>
      <c r="H722" s="29">
        <v>179607.05389704002</v>
      </c>
      <c r="I722" s="29">
        <v>695363.91473472002</v>
      </c>
      <c r="J722" s="29">
        <v>0</v>
      </c>
      <c r="K722" s="29"/>
      <c r="L722" s="29">
        <v>320408.40648684005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301860.23969999998</v>
      </c>
      <c r="S722" s="1">
        <v>33639.519799999995</v>
      </c>
      <c r="T722" s="147">
        <v>64808.877518699999</v>
      </c>
      <c r="U722" s="28"/>
      <c r="V722" s="2" t="s">
        <v>565</v>
      </c>
      <c r="W722" s="9">
        <v>3177663.5500000007</v>
      </c>
      <c r="X722" s="9">
        <v>1333815.07</v>
      </c>
      <c r="Y722" s="9">
        <v>487605.5</v>
      </c>
      <c r="Z722" s="9">
        <v>188049.82</v>
      </c>
      <c r="AA722" s="9">
        <v>753449.43</v>
      </c>
      <c r="AB722" s="9">
        <v>0</v>
      </c>
      <c r="AC722" s="9">
        <v>0</v>
      </c>
      <c r="AD722" s="9">
        <v>304661.74</v>
      </c>
      <c r="AE722" s="9">
        <v>0</v>
      </c>
      <c r="AF722" s="9">
        <v>0</v>
      </c>
      <c r="AG722" s="9">
        <v>0</v>
      </c>
      <c r="AH722" s="9">
        <v>0</v>
      </c>
      <c r="AI722" s="9">
        <v>0</v>
      </c>
      <c r="AJ722" s="9">
        <v>17478.27</v>
      </c>
      <c r="AK722" s="9">
        <v>5714.29</v>
      </c>
      <c r="AL722" s="9">
        <v>62603.72</v>
      </c>
      <c r="AN722" s="28">
        <f t="shared" si="106"/>
        <v>186288.42999999924</v>
      </c>
      <c r="AO722" s="12">
        <f t="shared" si="105"/>
        <v>284381.96969999996</v>
      </c>
      <c r="AP722" s="12">
        <f t="shared" si="105"/>
        <v>27925.229799999994</v>
      </c>
      <c r="AQ722" s="12">
        <f t="shared" si="105"/>
        <v>2205.157518699998</v>
      </c>
      <c r="AR722" s="12">
        <f t="shared" si="107"/>
        <v>-128223.92701870072</v>
      </c>
      <c r="BB722" s="28" t="e">
        <f>+#REF!-'Прил 2 оконч'!E722</f>
        <v>#REF!</v>
      </c>
    </row>
    <row r="723" spans="1:54" ht="15" customHeight="1" x14ac:dyDescent="0.25">
      <c r="A723" s="5">
        <f t="shared" ref="A723:B738" si="109">+A722+1</f>
        <v>697</v>
      </c>
      <c r="B723" s="48">
        <f t="shared" si="109"/>
        <v>181</v>
      </c>
      <c r="C723" s="14" t="s">
        <v>181</v>
      </c>
      <c r="D723" s="3" t="s">
        <v>566</v>
      </c>
      <c r="E723" s="27">
        <f t="shared" si="102"/>
        <v>4551398.5399999991</v>
      </c>
      <c r="F723" s="29">
        <v>1783504.6065618601</v>
      </c>
      <c r="G723" s="29">
        <v>1085237.2512912001</v>
      </c>
      <c r="H723" s="29">
        <v>511364.19748848001</v>
      </c>
      <c r="I723" s="29">
        <v>435798.11897832004</v>
      </c>
      <c r="J723" s="29">
        <v>0</v>
      </c>
      <c r="K723" s="29"/>
      <c r="L723" s="29">
        <v>189558.68370852002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412830.33630000002</v>
      </c>
      <c r="S723" s="1">
        <v>45513.985399999998</v>
      </c>
      <c r="T723" s="147">
        <v>87591.360271620011</v>
      </c>
      <c r="U723" s="28"/>
      <c r="V723" s="2" t="s">
        <v>566</v>
      </c>
      <c r="W723" s="9">
        <v>2283882.2599999998</v>
      </c>
      <c r="X723" s="9">
        <v>883157.82</v>
      </c>
      <c r="Y723" s="9">
        <v>448543.15</v>
      </c>
      <c r="Z723" s="9">
        <v>172605.95</v>
      </c>
      <c r="AA723" s="9">
        <v>278470.7</v>
      </c>
      <c r="AB723" s="9">
        <v>0</v>
      </c>
      <c r="AC723" s="9">
        <v>0</v>
      </c>
      <c r="AD723" s="9">
        <v>174322.21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256841.61</v>
      </c>
      <c r="AK723" s="9">
        <v>10000</v>
      </c>
      <c r="AL723" s="9">
        <v>39940.82</v>
      </c>
      <c r="AN723" s="28">
        <f t="shared" si="106"/>
        <v>2267516.2799999993</v>
      </c>
      <c r="AO723" s="12">
        <f t="shared" si="105"/>
        <v>155988.72630000004</v>
      </c>
      <c r="AP723" s="12">
        <f t="shared" si="105"/>
        <v>35513.985399999998</v>
      </c>
      <c r="AQ723" s="12">
        <f t="shared" si="105"/>
        <v>47650.540271620011</v>
      </c>
      <c r="AR723" s="12">
        <f t="shared" si="107"/>
        <v>2028363.0280283792</v>
      </c>
      <c r="BB723" s="28" t="e">
        <f>+#REF!-'Прил 2 оконч'!E723</f>
        <v>#REF!</v>
      </c>
    </row>
    <row r="724" spans="1:54" ht="15" customHeight="1" x14ac:dyDescent="0.25">
      <c r="A724" s="5">
        <f t="shared" si="109"/>
        <v>698</v>
      </c>
      <c r="B724" s="48">
        <f t="shared" si="109"/>
        <v>182</v>
      </c>
      <c r="C724" s="14" t="s">
        <v>181</v>
      </c>
      <c r="D724" s="3" t="s">
        <v>184</v>
      </c>
      <c r="E724" s="27">
        <f t="shared" si="102"/>
        <v>2848834.9400000004</v>
      </c>
      <c r="F724" s="29">
        <v>1103094.60963156</v>
      </c>
      <c r="G724" s="29">
        <v>394397.68815047998</v>
      </c>
      <c r="H724" s="29">
        <v>152104.08590412</v>
      </c>
      <c r="I724" s="29">
        <v>588883.85909304</v>
      </c>
      <c r="J724" s="29">
        <v>0</v>
      </c>
      <c r="K724" s="29"/>
      <c r="L724" s="29">
        <v>271344.73540271999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255636.82339999999</v>
      </c>
      <c r="S724" s="1">
        <v>28488.349400000006</v>
      </c>
      <c r="T724" s="147">
        <v>54884.789018080002</v>
      </c>
      <c r="U724" s="28"/>
      <c r="V724" s="2" t="s">
        <v>184</v>
      </c>
      <c r="W724" s="9">
        <v>4242817.1500000004</v>
      </c>
      <c r="X724" s="9">
        <v>1788586.41</v>
      </c>
      <c r="Y724" s="9">
        <v>653857.19999999995</v>
      </c>
      <c r="Z724" s="9">
        <v>252166.41</v>
      </c>
      <c r="AA724" s="9">
        <v>1010342.02</v>
      </c>
      <c r="AB724" s="9">
        <v>0</v>
      </c>
      <c r="AC724" s="9">
        <v>0</v>
      </c>
      <c r="AD724" s="9">
        <v>408537.78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15378.57</v>
      </c>
      <c r="AK724" s="9">
        <v>6666.67</v>
      </c>
      <c r="AL724" s="9">
        <v>83948.760000000009</v>
      </c>
      <c r="AN724" s="28">
        <f t="shared" si="106"/>
        <v>-1393982.21</v>
      </c>
      <c r="AO724" s="12">
        <f t="shared" si="105"/>
        <v>240258.25339999999</v>
      </c>
      <c r="AP724" s="12">
        <f t="shared" si="105"/>
        <v>21821.679400000008</v>
      </c>
      <c r="AQ724" s="12">
        <f t="shared" si="105"/>
        <v>-29063.970981920007</v>
      </c>
      <c r="AR724" s="12">
        <f t="shared" si="107"/>
        <v>-1626998.1718180801</v>
      </c>
      <c r="BB724" s="28" t="e">
        <f>+#REF!-'Прил 2 оконч'!E724</f>
        <v>#REF!</v>
      </c>
    </row>
    <row r="725" spans="1:54" ht="15" customHeight="1" x14ac:dyDescent="0.25">
      <c r="A725" s="5">
        <f t="shared" si="109"/>
        <v>699</v>
      </c>
      <c r="B725" s="48">
        <f t="shared" si="109"/>
        <v>183</v>
      </c>
      <c r="C725" s="14" t="s">
        <v>567</v>
      </c>
      <c r="D725" s="3" t="s">
        <v>568</v>
      </c>
      <c r="E725" s="27">
        <f t="shared" si="102"/>
        <v>2012270.72</v>
      </c>
      <c r="F725" s="29">
        <v>1791979.3951987198</v>
      </c>
      <c r="G725" s="29">
        <v>0</v>
      </c>
      <c r="H725" s="29">
        <v>0</v>
      </c>
      <c r="I725" s="29">
        <v>0</v>
      </c>
      <c r="J725" s="29">
        <v>0</v>
      </c>
      <c r="K725" s="29"/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160981.65760000001</v>
      </c>
      <c r="S725" s="1">
        <v>20122.707200000001</v>
      </c>
      <c r="T725" s="147">
        <v>39186.96000128</v>
      </c>
      <c r="U725" s="28"/>
      <c r="V725" s="2" t="s">
        <v>568</v>
      </c>
      <c r="W725" s="9">
        <v>1619720.9430122976</v>
      </c>
      <c r="X725" s="9">
        <v>1548935.71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9174.293012297705</v>
      </c>
      <c r="AK725" s="9">
        <v>1428.5714285714287</v>
      </c>
      <c r="AL725" s="9">
        <v>31610.94</v>
      </c>
      <c r="AN725" s="28">
        <f t="shared" si="106"/>
        <v>392549.77698770235</v>
      </c>
      <c r="AO725" s="12">
        <f t="shared" si="105"/>
        <v>151807.36458770229</v>
      </c>
      <c r="AP725" s="12">
        <f t="shared" si="105"/>
        <v>18694.135771428573</v>
      </c>
      <c r="AQ725" s="12">
        <f t="shared" si="105"/>
        <v>7576.0200012800015</v>
      </c>
      <c r="AR725" s="12">
        <f t="shared" si="107"/>
        <v>214472.25662729147</v>
      </c>
      <c r="BB725" s="28" t="e">
        <f>+#REF!-'Прил 2 оконч'!E725</f>
        <v>#REF!</v>
      </c>
    </row>
    <row r="726" spans="1:54" ht="15" customHeight="1" x14ac:dyDescent="0.25">
      <c r="A726" s="5">
        <f t="shared" si="109"/>
        <v>700</v>
      </c>
      <c r="B726" s="48">
        <f t="shared" si="109"/>
        <v>184</v>
      </c>
      <c r="C726" s="14" t="s">
        <v>567</v>
      </c>
      <c r="D726" s="3" t="s">
        <v>569</v>
      </c>
      <c r="E726" s="27">
        <f t="shared" si="102"/>
        <v>3874188.8000000003</v>
      </c>
      <c r="F726" s="29">
        <v>2090429.3526916802</v>
      </c>
      <c r="G726" s="29">
        <v>0</v>
      </c>
      <c r="H726" s="29">
        <v>599365.27642445988</v>
      </c>
      <c r="I726" s="29">
        <v>510794.96876771998</v>
      </c>
      <c r="J726" s="29">
        <v>0</v>
      </c>
      <c r="K726" s="29"/>
      <c r="L726" s="29">
        <v>222179.99235767999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337828.28310000006</v>
      </c>
      <c r="S726" s="1">
        <v>38741.887999999999</v>
      </c>
      <c r="T726" s="147">
        <v>74849.038658460006</v>
      </c>
      <c r="U726" s="28"/>
      <c r="V726" s="2" t="s">
        <v>569</v>
      </c>
      <c r="W726" s="9">
        <v>5410441.5500000007</v>
      </c>
      <c r="X726" s="9">
        <v>2924159.23</v>
      </c>
      <c r="Y726" s="9">
        <v>0</v>
      </c>
      <c r="Z726" s="9">
        <v>571502.97</v>
      </c>
      <c r="AA726" s="9">
        <v>922024</v>
      </c>
      <c r="AB726" s="9">
        <v>0</v>
      </c>
      <c r="AC726" s="9">
        <v>0</v>
      </c>
      <c r="AD726" s="9">
        <v>577185.52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283633.67</v>
      </c>
      <c r="AK726" s="9">
        <v>9999.99</v>
      </c>
      <c r="AL726" s="9">
        <v>101936.16000000002</v>
      </c>
      <c r="AN726" s="28">
        <f t="shared" si="106"/>
        <v>-1536252.7500000005</v>
      </c>
      <c r="AO726" s="12">
        <f t="shared" si="105"/>
        <v>54194.613100000075</v>
      </c>
      <c r="AP726" s="12">
        <f t="shared" si="105"/>
        <v>28741.898000000001</v>
      </c>
      <c r="AQ726" s="12">
        <f t="shared" si="105"/>
        <v>-27087.121341540013</v>
      </c>
      <c r="AR726" s="12">
        <f t="shared" si="107"/>
        <v>-1592102.1397584607</v>
      </c>
      <c r="BB726" s="28" t="e">
        <f>+#REF!-'Прил 2 оконч'!E726</f>
        <v>#REF!</v>
      </c>
    </row>
    <row r="727" spans="1:54" ht="15" customHeight="1" x14ac:dyDescent="0.25">
      <c r="A727" s="5">
        <f t="shared" si="109"/>
        <v>701</v>
      </c>
      <c r="B727" s="48">
        <f t="shared" si="109"/>
        <v>185</v>
      </c>
      <c r="C727" s="14" t="s">
        <v>567</v>
      </c>
      <c r="D727" s="3" t="s">
        <v>570</v>
      </c>
      <c r="E727" s="27">
        <f t="shared" si="102"/>
        <v>6295969.4100000001</v>
      </c>
      <c r="F727" s="29">
        <v>2467129.6784152202</v>
      </c>
      <c r="G727" s="29">
        <v>1501213.4170404002</v>
      </c>
      <c r="H727" s="29">
        <v>707372.31680261996</v>
      </c>
      <c r="I727" s="29">
        <v>602841.43419444002</v>
      </c>
      <c r="J727" s="29">
        <v>0</v>
      </c>
      <c r="K727" s="29"/>
      <c r="L727" s="29">
        <v>262217.35903776006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571070.00050000008</v>
      </c>
      <c r="S727" s="1">
        <v>62959.694100000001</v>
      </c>
      <c r="T727" s="147">
        <v>121165.50990956002</v>
      </c>
      <c r="U727" s="28"/>
      <c r="V727" s="2" t="s">
        <v>570</v>
      </c>
      <c r="W727" s="9">
        <v>3193479.2099999995</v>
      </c>
      <c r="X727" s="9">
        <v>1226761.3500000001</v>
      </c>
      <c r="Y727" s="9">
        <v>623054.43999999994</v>
      </c>
      <c r="Z727" s="9">
        <v>239760.44</v>
      </c>
      <c r="AA727" s="9">
        <v>386813.21</v>
      </c>
      <c r="AB727" s="9">
        <v>0</v>
      </c>
      <c r="AC727" s="9">
        <v>0</v>
      </c>
      <c r="AD727" s="9">
        <v>242144.44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J727" s="9">
        <v>389465.05</v>
      </c>
      <c r="AK727" s="9">
        <v>10000</v>
      </c>
      <c r="AL727" s="9">
        <v>55480.28</v>
      </c>
      <c r="AN727" s="28">
        <f t="shared" si="106"/>
        <v>3102490.2000000007</v>
      </c>
      <c r="AO727" s="12">
        <f t="shared" si="105"/>
        <v>181604.95050000009</v>
      </c>
      <c r="AP727" s="12">
        <f t="shared" si="105"/>
        <v>52959.694100000001</v>
      </c>
      <c r="AQ727" s="12">
        <f t="shared" si="105"/>
        <v>65685.229909560017</v>
      </c>
      <c r="AR727" s="12">
        <f t="shared" si="107"/>
        <v>2802240.3254904402</v>
      </c>
      <c r="BB727" s="28" t="e">
        <f>+#REF!-'Прил 2 оконч'!E727</f>
        <v>#REF!</v>
      </c>
    </row>
    <row r="728" spans="1:54" ht="15" customHeight="1" x14ac:dyDescent="0.25">
      <c r="A728" s="5">
        <f t="shared" si="109"/>
        <v>702</v>
      </c>
      <c r="B728" s="48">
        <f t="shared" si="109"/>
        <v>186</v>
      </c>
      <c r="C728" s="14" t="s">
        <v>185</v>
      </c>
      <c r="D728" s="3" t="s">
        <v>573</v>
      </c>
      <c r="E728" s="27">
        <f t="shared" si="102"/>
        <v>4418355.1300000008</v>
      </c>
      <c r="F728" s="29">
        <v>1731370.4004597</v>
      </c>
      <c r="G728" s="29">
        <v>1053514.3282679403</v>
      </c>
      <c r="H728" s="29">
        <v>496416.34494900005</v>
      </c>
      <c r="I728" s="29">
        <v>423059.16646896006</v>
      </c>
      <c r="J728" s="29">
        <v>0</v>
      </c>
      <c r="K728" s="29"/>
      <c r="L728" s="29">
        <v>184017.63091067999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400762.75890000002</v>
      </c>
      <c r="S728" s="1">
        <v>44183.551299999999</v>
      </c>
      <c r="T728" s="147">
        <v>85030.948743720015</v>
      </c>
      <c r="U728" s="28"/>
      <c r="V728" s="2" t="s">
        <v>573</v>
      </c>
      <c r="W728" s="9">
        <v>2225004.71</v>
      </c>
      <c r="X728" s="9">
        <v>856954.13</v>
      </c>
      <c r="Y728" s="9">
        <v>435234.68</v>
      </c>
      <c r="Z728" s="9">
        <v>167484.66</v>
      </c>
      <c r="AA728" s="9">
        <v>270208.36</v>
      </c>
      <c r="AB728" s="9">
        <v>0</v>
      </c>
      <c r="AC728" s="9">
        <v>0</v>
      </c>
      <c r="AD728" s="9">
        <v>169149.99</v>
      </c>
      <c r="AE728" s="9">
        <v>0</v>
      </c>
      <c r="AF728" s="9">
        <v>0</v>
      </c>
      <c r="AG728" s="9">
        <v>0</v>
      </c>
      <c r="AH728" s="9">
        <v>0</v>
      </c>
      <c r="AI728" s="9">
        <v>0</v>
      </c>
      <c r="AJ728" s="9">
        <v>257217.13</v>
      </c>
      <c r="AK728" s="9">
        <v>10000</v>
      </c>
      <c r="AL728" s="9">
        <v>38755.760000000002</v>
      </c>
      <c r="AN728" s="28">
        <f t="shared" si="106"/>
        <v>2193350.4200000009</v>
      </c>
      <c r="AO728" s="12">
        <f t="shared" si="105"/>
        <v>143545.62890000001</v>
      </c>
      <c r="AP728" s="12">
        <f t="shared" si="105"/>
        <v>34183.551299999999</v>
      </c>
      <c r="AQ728" s="12">
        <f t="shared" si="105"/>
        <v>46275.188743720013</v>
      </c>
      <c r="AR728" s="12">
        <f t="shared" si="107"/>
        <v>1969346.051056281</v>
      </c>
      <c r="BB728" s="28" t="e">
        <f>+#REF!-'Прил 2 оконч'!E728</f>
        <v>#REF!</v>
      </c>
    </row>
    <row r="729" spans="1:54" ht="15" customHeight="1" x14ac:dyDescent="0.25">
      <c r="A729" s="5">
        <f t="shared" si="109"/>
        <v>703</v>
      </c>
      <c r="B729" s="48">
        <f t="shared" si="109"/>
        <v>187</v>
      </c>
      <c r="C729" s="14" t="s">
        <v>186</v>
      </c>
      <c r="D729" s="3" t="s">
        <v>187</v>
      </c>
      <c r="E729" s="27">
        <f t="shared" si="102"/>
        <v>614213.77</v>
      </c>
      <c r="F729" s="29">
        <v>0</v>
      </c>
      <c r="G729" s="29">
        <v>0</v>
      </c>
      <c r="H729" s="29">
        <v>534951.93983658007</v>
      </c>
      <c r="I729" s="29">
        <v>0</v>
      </c>
      <c r="J729" s="29">
        <v>0</v>
      </c>
      <c r="K729" s="29"/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61421.377000000008</v>
      </c>
      <c r="S729" s="1">
        <v>6142.1377000000002</v>
      </c>
      <c r="T729" s="147">
        <v>11698.315463420002</v>
      </c>
      <c r="U729" s="28"/>
      <c r="V729" s="2" t="s">
        <v>187</v>
      </c>
      <c r="W729" s="9">
        <v>269250.37</v>
      </c>
      <c r="X729" s="9">
        <v>0</v>
      </c>
      <c r="Y729" s="9">
        <v>0</v>
      </c>
      <c r="Z729" s="9">
        <v>121573.18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115196.11</v>
      </c>
      <c r="AK729" s="9">
        <v>10000</v>
      </c>
      <c r="AL729" s="9">
        <v>2481.08</v>
      </c>
      <c r="AN729" s="28">
        <f t="shared" si="106"/>
        <v>344963.4</v>
      </c>
      <c r="AO729" s="12">
        <f t="shared" si="105"/>
        <v>-53774.732999999993</v>
      </c>
      <c r="AP729" s="12">
        <f t="shared" si="105"/>
        <v>-3857.8622999999998</v>
      </c>
      <c r="AQ729" s="12">
        <f t="shared" si="105"/>
        <v>9217.2354634200019</v>
      </c>
      <c r="AR729" s="12">
        <f t="shared" si="107"/>
        <v>393378.75983658002</v>
      </c>
      <c r="BB729" s="28" t="e">
        <f>+#REF!-'Прил 2 оконч'!E729</f>
        <v>#REF!</v>
      </c>
    </row>
    <row r="730" spans="1:54" ht="15" customHeight="1" x14ac:dyDescent="0.25">
      <c r="A730" s="5">
        <f t="shared" si="109"/>
        <v>704</v>
      </c>
      <c r="B730" s="48">
        <f t="shared" si="109"/>
        <v>188</v>
      </c>
      <c r="C730" s="14" t="s">
        <v>186</v>
      </c>
      <c r="D730" s="3" t="s">
        <v>188</v>
      </c>
      <c r="E730" s="27">
        <f t="shared" si="102"/>
        <v>574052.08000000007</v>
      </c>
      <c r="F730" s="29">
        <v>0</v>
      </c>
      <c r="G730" s="29">
        <v>0</v>
      </c>
      <c r="H730" s="29">
        <v>499972.95528431999</v>
      </c>
      <c r="I730" s="29">
        <v>0</v>
      </c>
      <c r="J730" s="29">
        <v>0</v>
      </c>
      <c r="K730" s="29"/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57405.207999999999</v>
      </c>
      <c r="S730" s="1">
        <v>5740.5207999999993</v>
      </c>
      <c r="T730" s="147">
        <v>10933.395915679999</v>
      </c>
      <c r="U730" s="28"/>
      <c r="V730" s="2" t="s">
        <v>188</v>
      </c>
      <c r="W730" s="9">
        <v>256217.41999999998</v>
      </c>
      <c r="X730" s="9">
        <v>0</v>
      </c>
      <c r="Y730" s="9">
        <v>0</v>
      </c>
      <c r="Z730" s="9">
        <v>111701.48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112236.32</v>
      </c>
      <c r="AK730" s="9">
        <v>10000</v>
      </c>
      <c r="AL730" s="9">
        <v>2279.62</v>
      </c>
      <c r="AN730" s="28">
        <f t="shared" si="106"/>
        <v>317834.66000000009</v>
      </c>
      <c r="AO730" s="12">
        <f t="shared" si="105"/>
        <v>-54831.112000000008</v>
      </c>
      <c r="AP730" s="12">
        <f t="shared" si="105"/>
        <v>-4259.4792000000007</v>
      </c>
      <c r="AQ730" s="12">
        <f t="shared" si="105"/>
        <v>8653.7759156799984</v>
      </c>
      <c r="AR730" s="12">
        <f t="shared" si="107"/>
        <v>368271.47528432013</v>
      </c>
      <c r="BB730" s="28" t="e">
        <f>+#REF!-'Прил 2 оконч'!E730</f>
        <v>#REF!</v>
      </c>
    </row>
    <row r="731" spans="1:54" ht="15" customHeight="1" x14ac:dyDescent="0.25">
      <c r="A731" s="5">
        <f t="shared" si="109"/>
        <v>705</v>
      </c>
      <c r="B731" s="48">
        <f t="shared" si="109"/>
        <v>189</v>
      </c>
      <c r="C731" s="14" t="s">
        <v>186</v>
      </c>
      <c r="D731" s="3" t="s">
        <v>189</v>
      </c>
      <c r="E731" s="27">
        <f t="shared" si="102"/>
        <v>204677.6</v>
      </c>
      <c r="F731" s="29">
        <v>0</v>
      </c>
      <c r="G731" s="29">
        <v>0</v>
      </c>
      <c r="H731" s="29">
        <v>159325.51370400001</v>
      </c>
      <c r="I731" s="29">
        <v>0</v>
      </c>
      <c r="J731" s="29">
        <v>0</v>
      </c>
      <c r="K731" s="29"/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11867.96</v>
      </c>
      <c r="S731" s="29">
        <v>30000</v>
      </c>
      <c r="T731" s="147">
        <v>3484.1262960000004</v>
      </c>
      <c r="U731" s="28"/>
      <c r="V731" s="2" t="s">
        <v>189</v>
      </c>
      <c r="W731" s="9">
        <v>288293.68</v>
      </c>
      <c r="X731" s="9">
        <v>0</v>
      </c>
      <c r="Y731" s="9">
        <v>0</v>
      </c>
      <c r="Z731" s="9">
        <v>122319.19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133478.17000000001</v>
      </c>
      <c r="AK731" s="9">
        <v>30000</v>
      </c>
      <c r="AL731" s="9">
        <v>2496.3200000000002</v>
      </c>
      <c r="AN731" s="28">
        <f t="shared" si="106"/>
        <v>-83616.079999999987</v>
      </c>
      <c r="AO731" s="12">
        <f t="shared" si="105"/>
        <v>-121610.21000000002</v>
      </c>
      <c r="AP731" s="12">
        <f t="shared" si="105"/>
        <v>0</v>
      </c>
      <c r="AQ731" s="12">
        <f t="shared" si="105"/>
        <v>987.8062960000002</v>
      </c>
      <c r="AR731" s="12">
        <f t="shared" si="107"/>
        <v>37006.323704000031</v>
      </c>
      <c r="BB731" s="28" t="e">
        <f>+#REF!-'Прил 2 оконч'!E731</f>
        <v>#REF!</v>
      </c>
    </row>
    <row r="732" spans="1:54" ht="15" customHeight="1" x14ac:dyDescent="0.25">
      <c r="A732" s="5">
        <f t="shared" si="109"/>
        <v>706</v>
      </c>
      <c r="B732" s="48">
        <f t="shared" si="109"/>
        <v>190</v>
      </c>
      <c r="C732" s="14" t="s">
        <v>186</v>
      </c>
      <c r="D732" s="3" t="s">
        <v>1301</v>
      </c>
      <c r="E732" s="27">
        <f t="shared" si="102"/>
        <v>4239652.0999999996</v>
      </c>
      <c r="F732" s="29">
        <v>1147913.1933780003</v>
      </c>
      <c r="G732" s="29">
        <v>403261.81093799998</v>
      </c>
      <c r="H732" s="29">
        <v>149764.54277400003</v>
      </c>
      <c r="I732" s="29">
        <v>641843.78634600004</v>
      </c>
      <c r="J732" s="29">
        <v>0</v>
      </c>
      <c r="K732" s="29"/>
      <c r="L732" s="29">
        <v>268278.07192200003</v>
      </c>
      <c r="M732" s="29">
        <v>0</v>
      </c>
      <c r="N732" s="29">
        <v>1391540.5465919997</v>
      </c>
      <c r="O732" s="29">
        <v>0</v>
      </c>
      <c r="P732" s="29">
        <v>0</v>
      </c>
      <c r="Q732" s="29">
        <v>0</v>
      </c>
      <c r="R732" s="29">
        <v>124521.35</v>
      </c>
      <c r="S732" s="29">
        <v>25000</v>
      </c>
      <c r="T732" s="147">
        <v>87528.798049999998</v>
      </c>
      <c r="U732" s="28"/>
      <c r="V732" s="3" t="s">
        <v>1301</v>
      </c>
      <c r="W732" s="9">
        <v>4452258.8599999994</v>
      </c>
      <c r="X732" s="9">
        <v>1171730.07</v>
      </c>
      <c r="Y732" s="9">
        <v>428368.35</v>
      </c>
      <c r="Z732" s="9">
        <v>164866.13</v>
      </c>
      <c r="AA732" s="9">
        <v>664565.86</v>
      </c>
      <c r="AB732" s="9">
        <v>0</v>
      </c>
      <c r="AC732" s="9">
        <v>0</v>
      </c>
      <c r="AD732" s="9">
        <v>266677.09000000003</v>
      </c>
      <c r="AE732" s="9">
        <v>0</v>
      </c>
      <c r="AF732" s="9">
        <v>1445460.65</v>
      </c>
      <c r="AG732" s="9">
        <v>0</v>
      </c>
      <c r="AH732" s="9">
        <v>0</v>
      </c>
      <c r="AI732" s="9">
        <v>0</v>
      </c>
      <c r="AJ732" s="9">
        <v>196066.87</v>
      </c>
      <c r="AK732" s="9">
        <v>30000</v>
      </c>
      <c r="AL732" s="9">
        <v>84523.839999999997</v>
      </c>
      <c r="AN732" s="28">
        <f t="shared" si="106"/>
        <v>-212606.75999999978</v>
      </c>
      <c r="AO732" s="12">
        <f t="shared" si="105"/>
        <v>-71545.51999999999</v>
      </c>
      <c r="AP732" s="12">
        <f t="shared" si="105"/>
        <v>-5000</v>
      </c>
      <c r="AQ732" s="12">
        <f t="shared" si="105"/>
        <v>3004.9580500000011</v>
      </c>
      <c r="AR732" s="12">
        <f t="shared" si="107"/>
        <v>-139066.19804999977</v>
      </c>
      <c r="BB732" s="28" t="e">
        <f>+#REF!-'Прил 2 оконч'!E732</f>
        <v>#REF!</v>
      </c>
    </row>
    <row r="733" spans="1:54" ht="15" customHeight="1" x14ac:dyDescent="0.25">
      <c r="A733" s="5">
        <f t="shared" si="109"/>
        <v>707</v>
      </c>
      <c r="B733" s="48">
        <f t="shared" si="109"/>
        <v>191</v>
      </c>
      <c r="C733" s="14" t="s">
        <v>186</v>
      </c>
      <c r="D733" s="3" t="s">
        <v>574</v>
      </c>
      <c r="E733" s="27">
        <f t="shared" ref="E733:E796" si="110">SUBTOTAL(9,F733:T733)</f>
        <v>11781465.049999997</v>
      </c>
      <c r="F733" s="29">
        <v>2456451.06055986</v>
      </c>
      <c r="G733" s="29">
        <v>878273.36677289999</v>
      </c>
      <c r="H733" s="29">
        <v>338716.40572349995</v>
      </c>
      <c r="I733" s="29">
        <v>1311369.2737546801</v>
      </c>
      <c r="J733" s="29">
        <v>0</v>
      </c>
      <c r="K733" s="29"/>
      <c r="L733" s="29">
        <v>604250.13026448002</v>
      </c>
      <c r="M733" s="29">
        <v>0</v>
      </c>
      <c r="N733" s="29">
        <v>0</v>
      </c>
      <c r="O733" s="29">
        <v>0</v>
      </c>
      <c r="P733" s="29">
        <v>0</v>
      </c>
      <c r="Q733" s="29">
        <v>4735788.7285988992</v>
      </c>
      <c r="R733" s="29">
        <v>1113017.8983</v>
      </c>
      <c r="S733" s="1">
        <v>117814.6505</v>
      </c>
      <c r="T733" s="147">
        <v>225783.53552568002</v>
      </c>
      <c r="U733" s="28"/>
      <c r="V733" s="2" t="s">
        <v>574</v>
      </c>
      <c r="W733" s="9">
        <v>5112781.3299999991</v>
      </c>
      <c r="X733" s="9">
        <v>1153805.03</v>
      </c>
      <c r="Y733" s="9">
        <v>421815.2</v>
      </c>
      <c r="Z733" s="9">
        <v>162344.01999999999</v>
      </c>
      <c r="AA733" s="9">
        <v>654399.39</v>
      </c>
      <c r="AB733" s="9">
        <v>0</v>
      </c>
      <c r="AC733" s="9">
        <v>0</v>
      </c>
      <c r="AD733" s="9">
        <v>262597.46000000002</v>
      </c>
      <c r="AE733" s="9">
        <v>0</v>
      </c>
      <c r="AF733" s="9">
        <v>0</v>
      </c>
      <c r="AG733" s="9">
        <v>0</v>
      </c>
      <c r="AH733" s="9">
        <v>0</v>
      </c>
      <c r="AI733" s="9">
        <v>2284805.41</v>
      </c>
      <c r="AJ733" s="9">
        <v>42203.26</v>
      </c>
      <c r="AK733" s="9">
        <v>7142.86</v>
      </c>
      <c r="AL733" s="9">
        <v>100811.56</v>
      </c>
      <c r="AN733" s="28">
        <f t="shared" si="106"/>
        <v>6668683.7199999979</v>
      </c>
      <c r="AO733" s="12">
        <f t="shared" si="105"/>
        <v>1070814.6383</v>
      </c>
      <c r="AP733" s="12">
        <f t="shared" si="105"/>
        <v>110671.7905</v>
      </c>
      <c r="AQ733" s="12">
        <f t="shared" si="105"/>
        <v>124971.97552568003</v>
      </c>
      <c r="AR733" s="12">
        <f t="shared" si="107"/>
        <v>5362225.315674318</v>
      </c>
      <c r="BB733" s="28" t="e">
        <f>+#REF!-'Прил 2 оконч'!E733</f>
        <v>#REF!</v>
      </c>
    </row>
    <row r="734" spans="1:54" ht="15" customHeight="1" x14ac:dyDescent="0.25">
      <c r="A734" s="5">
        <f t="shared" si="109"/>
        <v>708</v>
      </c>
      <c r="B734" s="48">
        <f t="shared" si="109"/>
        <v>192</v>
      </c>
      <c r="C734" s="14" t="s">
        <v>186</v>
      </c>
      <c r="D734" s="3" t="s">
        <v>575</v>
      </c>
      <c r="E734" s="27">
        <f t="shared" si="110"/>
        <v>603292.1</v>
      </c>
      <c r="F734" s="29">
        <v>0</v>
      </c>
      <c r="G734" s="29">
        <v>0</v>
      </c>
      <c r="H734" s="29">
        <v>525439.66766340006</v>
      </c>
      <c r="I734" s="29">
        <v>0</v>
      </c>
      <c r="J734" s="29">
        <v>0</v>
      </c>
      <c r="K734" s="29"/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60329.21</v>
      </c>
      <c r="S734" s="1">
        <v>6032.9210000000003</v>
      </c>
      <c r="T734" s="147">
        <v>11490.301336600001</v>
      </c>
      <c r="U734" s="28"/>
      <c r="V734" s="2" t="s">
        <v>575</v>
      </c>
      <c r="W734" s="9">
        <v>3062861.0500000003</v>
      </c>
      <c r="X734" s="9">
        <v>0</v>
      </c>
      <c r="Y734" s="9">
        <v>0</v>
      </c>
      <c r="Z734" s="9">
        <v>146593.87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1798423.2</v>
      </c>
      <c r="AG734" s="9">
        <v>0</v>
      </c>
      <c r="AH734" s="9">
        <v>0</v>
      </c>
      <c r="AI734" s="9">
        <v>598015.85</v>
      </c>
      <c r="AJ734" s="9">
        <v>437929.49</v>
      </c>
      <c r="AK734" s="9">
        <v>9999.99</v>
      </c>
      <c r="AL734" s="9">
        <v>51898.64</v>
      </c>
      <c r="AN734" s="28">
        <f t="shared" si="106"/>
        <v>-2459568.9500000002</v>
      </c>
      <c r="AO734" s="12">
        <f t="shared" si="105"/>
        <v>-377600.27999999997</v>
      </c>
      <c r="AP734" s="12">
        <f t="shared" si="105"/>
        <v>-3967.0689999999995</v>
      </c>
      <c r="AQ734" s="12">
        <f t="shared" si="105"/>
        <v>-40408.338663399998</v>
      </c>
      <c r="AR734" s="12">
        <f t="shared" si="107"/>
        <v>-2037593.2623366003</v>
      </c>
      <c r="BB734" s="28" t="e">
        <f>+#REF!-'Прил 2 оконч'!E734</f>
        <v>#REF!</v>
      </c>
    </row>
    <row r="735" spans="1:54" ht="15" customHeight="1" x14ac:dyDescent="0.25">
      <c r="A735" s="5">
        <f t="shared" si="109"/>
        <v>709</v>
      </c>
      <c r="B735" s="48">
        <f t="shared" si="109"/>
        <v>193</v>
      </c>
      <c r="C735" s="14" t="s">
        <v>186</v>
      </c>
      <c r="D735" s="3" t="s">
        <v>576</v>
      </c>
      <c r="E735" s="27">
        <f t="shared" si="110"/>
        <v>2343434.8514670716</v>
      </c>
      <c r="F735" s="29">
        <v>0</v>
      </c>
      <c r="G735" s="29">
        <v>0</v>
      </c>
      <c r="H735" s="29">
        <v>468089.23673358001</v>
      </c>
      <c r="I735" s="29">
        <v>0</v>
      </c>
      <c r="J735" s="29">
        <v>0</v>
      </c>
      <c r="K735" s="29"/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1572934.7208910722</v>
      </c>
      <c r="R735" s="29">
        <v>234343.48514670721</v>
      </c>
      <c r="S735" s="1">
        <v>23434.348514670721</v>
      </c>
      <c r="T735" s="147">
        <v>44633.060181041852</v>
      </c>
      <c r="U735" s="28"/>
      <c r="V735" s="2" t="s">
        <v>576</v>
      </c>
      <c r="W735" s="9">
        <v>1038665</v>
      </c>
      <c r="X735" s="9">
        <v>0</v>
      </c>
      <c r="Y735" s="9">
        <v>0</v>
      </c>
      <c r="Z735" s="9">
        <v>126315.23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515291.04</v>
      </c>
      <c r="AJ735" s="9">
        <v>353964.73</v>
      </c>
      <c r="AK735" s="9">
        <v>10000</v>
      </c>
      <c r="AL735" s="9">
        <v>13094</v>
      </c>
      <c r="AN735" s="28">
        <f t="shared" si="106"/>
        <v>1304769.8514670716</v>
      </c>
      <c r="AO735" s="12">
        <f t="shared" si="105"/>
        <v>-119621.24485329277</v>
      </c>
      <c r="AP735" s="12">
        <f t="shared" si="105"/>
        <v>13434.348514670721</v>
      </c>
      <c r="AQ735" s="12">
        <f t="shared" si="105"/>
        <v>31539.060181041852</v>
      </c>
      <c r="AR735" s="12">
        <f t="shared" si="107"/>
        <v>1379417.6876246517</v>
      </c>
      <c r="BB735" s="28" t="e">
        <f>+#REF!-'Прил 2 оконч'!E735</f>
        <v>#REF!</v>
      </c>
    </row>
    <row r="736" spans="1:54" ht="15" customHeight="1" x14ac:dyDescent="0.25">
      <c r="A736" s="5">
        <f t="shared" si="109"/>
        <v>710</v>
      </c>
      <c r="B736" s="48">
        <f t="shared" si="109"/>
        <v>194</v>
      </c>
      <c r="C736" s="14" t="s">
        <v>186</v>
      </c>
      <c r="D736" s="3" t="s">
        <v>577</v>
      </c>
      <c r="E736" s="27">
        <f t="shared" si="110"/>
        <v>1136772.4099999997</v>
      </c>
      <c r="F736" s="29">
        <v>0</v>
      </c>
      <c r="G736" s="29">
        <v>0</v>
      </c>
      <c r="H736" s="29">
        <v>990076.47757913987</v>
      </c>
      <c r="I736" s="29">
        <v>0</v>
      </c>
      <c r="J736" s="29">
        <v>0</v>
      </c>
      <c r="K736" s="29"/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113677.24099999999</v>
      </c>
      <c r="S736" s="1">
        <v>11367.724099999999</v>
      </c>
      <c r="T736" s="147">
        <v>21650.96732086</v>
      </c>
      <c r="U736" s="28"/>
      <c r="V736" s="2" t="s">
        <v>577</v>
      </c>
      <c r="W736" s="9">
        <v>1448020.58</v>
      </c>
      <c r="X736" s="9">
        <v>0</v>
      </c>
      <c r="Y736" s="9">
        <v>0</v>
      </c>
      <c r="Z736" s="9">
        <v>651444.92000000004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9">
        <v>0</v>
      </c>
      <c r="AH736" s="9">
        <v>0</v>
      </c>
      <c r="AI736" s="9">
        <v>24245.85</v>
      </c>
      <c r="AJ736" s="9">
        <v>728540.19</v>
      </c>
      <c r="AK736" s="9">
        <v>10000</v>
      </c>
      <c r="AL736" s="9">
        <v>13789.619999999999</v>
      </c>
      <c r="AN736" s="28">
        <f t="shared" si="106"/>
        <v>-311248.17000000039</v>
      </c>
      <c r="AO736" s="12">
        <f t="shared" si="105"/>
        <v>-614862.94899999991</v>
      </c>
      <c r="AP736" s="12">
        <f t="shared" si="105"/>
        <v>1367.7240999999995</v>
      </c>
      <c r="AQ736" s="12">
        <f t="shared" si="105"/>
        <v>7861.3473208600008</v>
      </c>
      <c r="AR736" s="12">
        <f t="shared" si="107"/>
        <v>294385.7075791395</v>
      </c>
      <c r="BB736" s="28" t="e">
        <f>+#REF!-'Прил 2 оконч'!E736</f>
        <v>#REF!</v>
      </c>
    </row>
    <row r="737" spans="1:54" ht="15" customHeight="1" x14ac:dyDescent="0.25">
      <c r="A737" s="5">
        <f t="shared" si="109"/>
        <v>711</v>
      </c>
      <c r="B737" s="48">
        <f t="shared" si="109"/>
        <v>195</v>
      </c>
      <c r="C737" s="14" t="s">
        <v>186</v>
      </c>
      <c r="D737" s="3" t="s">
        <v>578</v>
      </c>
      <c r="E737" s="27">
        <f t="shared" si="110"/>
        <v>16411728.570000004</v>
      </c>
      <c r="F737" s="29">
        <v>7185234.1705489811</v>
      </c>
      <c r="G737" s="29">
        <v>2542217.2836664799</v>
      </c>
      <c r="H737" s="29">
        <v>0</v>
      </c>
      <c r="I737" s="29">
        <v>1662855.463857</v>
      </c>
      <c r="J737" s="29">
        <v>2127796.9824119406</v>
      </c>
      <c r="K737" s="29"/>
      <c r="L737" s="29">
        <v>285097.02429768001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2142562.3114999998</v>
      </c>
      <c r="S737" s="1">
        <v>164117.28570000004</v>
      </c>
      <c r="T737" s="147">
        <v>301848.04801792005</v>
      </c>
      <c r="U737" s="28"/>
      <c r="V737" s="2" t="s">
        <v>578</v>
      </c>
      <c r="W737" s="9">
        <v>9295064.7400000021</v>
      </c>
      <c r="X737" s="9">
        <v>3046521.45</v>
      </c>
      <c r="Y737" s="9">
        <v>2126655.52</v>
      </c>
      <c r="Z737" s="9">
        <v>868806.04</v>
      </c>
      <c r="AA737" s="9">
        <v>1331407.21</v>
      </c>
      <c r="AB737" s="9">
        <v>432917.33</v>
      </c>
      <c r="AC737" s="9">
        <v>0</v>
      </c>
      <c r="AD737" s="9">
        <v>265183.83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1028849.04</v>
      </c>
      <c r="AK737" s="9">
        <v>10000</v>
      </c>
      <c r="AL737" s="9">
        <v>164724.32000000004</v>
      </c>
      <c r="AN737" s="28">
        <f t="shared" si="106"/>
        <v>7116663.8300000019</v>
      </c>
      <c r="AO737" s="12">
        <f t="shared" si="105"/>
        <v>1113713.2714999998</v>
      </c>
      <c r="AP737" s="12">
        <f t="shared" si="105"/>
        <v>154117.28570000004</v>
      </c>
      <c r="AQ737" s="12">
        <f t="shared" si="105"/>
        <v>137123.72801792002</v>
      </c>
      <c r="AR737" s="12">
        <f t="shared" si="107"/>
        <v>5711709.5447820826</v>
      </c>
      <c r="BB737" s="28" t="e">
        <f>+#REF!-'Прил 2 оконч'!E737</f>
        <v>#REF!</v>
      </c>
    </row>
    <row r="738" spans="1:54" ht="15" customHeight="1" x14ac:dyDescent="0.25">
      <c r="A738" s="5">
        <f t="shared" si="109"/>
        <v>712</v>
      </c>
      <c r="B738" s="48">
        <f t="shared" si="109"/>
        <v>196</v>
      </c>
      <c r="C738" s="14" t="s">
        <v>186</v>
      </c>
      <c r="D738" s="3" t="s">
        <v>579</v>
      </c>
      <c r="E738" s="27">
        <f t="shared" si="110"/>
        <v>6301561.3699999992</v>
      </c>
      <c r="F738" s="29">
        <v>0</v>
      </c>
      <c r="G738" s="29">
        <v>0</v>
      </c>
      <c r="H738" s="29">
        <v>499972.95528431999</v>
      </c>
      <c r="I738" s="29">
        <v>0</v>
      </c>
      <c r="J738" s="29">
        <v>0</v>
      </c>
      <c r="K738" s="29"/>
      <c r="L738" s="29">
        <v>0</v>
      </c>
      <c r="M738" s="29">
        <v>0</v>
      </c>
      <c r="N738" s="29">
        <v>5044446.5320746005</v>
      </c>
      <c r="O738" s="29">
        <v>0</v>
      </c>
      <c r="P738" s="29">
        <v>0</v>
      </c>
      <c r="Q738" s="29">
        <v>0</v>
      </c>
      <c r="R738" s="29">
        <v>572881.04409999994</v>
      </c>
      <c r="S738" s="1">
        <v>63015.613700000002</v>
      </c>
      <c r="T738" s="147">
        <v>121245.22484108002</v>
      </c>
      <c r="U738" s="28"/>
      <c r="V738" s="2" t="s">
        <v>579</v>
      </c>
      <c r="W738" s="9">
        <v>3028746.66</v>
      </c>
      <c r="X738" s="9">
        <v>0</v>
      </c>
      <c r="Y738" s="9">
        <v>0</v>
      </c>
      <c r="Z738" s="9">
        <v>139406.70000000001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1710250.53</v>
      </c>
      <c r="AG738" s="9">
        <v>0</v>
      </c>
      <c r="AH738" s="9">
        <v>0</v>
      </c>
      <c r="AI738" s="9">
        <v>568696.46</v>
      </c>
      <c r="AJ738" s="9">
        <v>531038.79</v>
      </c>
      <c r="AK738" s="9">
        <v>9999.99</v>
      </c>
      <c r="AL738" s="9">
        <v>49354.18</v>
      </c>
      <c r="AN738" s="28">
        <f t="shared" si="106"/>
        <v>3272814.709999999</v>
      </c>
      <c r="AO738" s="12">
        <f t="shared" si="105"/>
        <v>41842.254099999904</v>
      </c>
      <c r="AP738" s="12">
        <f t="shared" si="105"/>
        <v>53015.623700000004</v>
      </c>
      <c r="AQ738" s="12">
        <f t="shared" si="105"/>
        <v>71891.044841080031</v>
      </c>
      <c r="AR738" s="12">
        <f t="shared" si="107"/>
        <v>3106065.7873589192</v>
      </c>
      <c r="BB738" s="28" t="e">
        <f>+#REF!-'Прил 2 оконч'!E738</f>
        <v>#REF!</v>
      </c>
    </row>
    <row r="739" spans="1:54" ht="15" customHeight="1" x14ac:dyDescent="0.25">
      <c r="A739" s="5">
        <f t="shared" ref="A739:B754" si="111">+A738+1</f>
        <v>713</v>
      </c>
      <c r="B739" s="48">
        <f t="shared" si="111"/>
        <v>197</v>
      </c>
      <c r="C739" s="14" t="s">
        <v>186</v>
      </c>
      <c r="D739" s="3" t="s">
        <v>580</v>
      </c>
      <c r="E739" s="27">
        <f t="shared" si="110"/>
        <v>16048675.259999996</v>
      </c>
      <c r="F739" s="29">
        <v>7026285.4671664191</v>
      </c>
      <c r="G739" s="29">
        <v>2485979.4267953397</v>
      </c>
      <c r="H739" s="29">
        <v>0</v>
      </c>
      <c r="I739" s="29">
        <v>1626070.4809313999</v>
      </c>
      <c r="J739" s="29">
        <v>2080726.7578889399</v>
      </c>
      <c r="K739" s="29"/>
      <c r="L739" s="29">
        <v>278790.22600296006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2095165.4553</v>
      </c>
      <c r="S739" s="1">
        <v>160486.75260000001</v>
      </c>
      <c r="T739" s="147">
        <v>295170.69331494003</v>
      </c>
      <c r="U739" s="28"/>
      <c r="V739" s="2" t="s">
        <v>580</v>
      </c>
      <c r="W739" s="9">
        <v>8887540.0099999998</v>
      </c>
      <c r="X739" s="9">
        <v>2978882.1</v>
      </c>
      <c r="Y739" s="9">
        <v>2079439.19</v>
      </c>
      <c r="Z739" s="9">
        <v>849516.68</v>
      </c>
      <c r="AA739" s="9">
        <v>1301847.1200000001</v>
      </c>
      <c r="AB739" s="9">
        <v>423305.61</v>
      </c>
      <c r="AC739" s="9">
        <v>0</v>
      </c>
      <c r="AD739" s="9">
        <v>259296.18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804186.03</v>
      </c>
      <c r="AK739" s="9">
        <v>10000</v>
      </c>
      <c r="AL739" s="9">
        <v>161067.1</v>
      </c>
      <c r="AN739" s="28">
        <f t="shared" si="106"/>
        <v>7161135.2499999963</v>
      </c>
      <c r="AO739" s="12">
        <f t="shared" si="105"/>
        <v>1290979.4253</v>
      </c>
      <c r="AP739" s="12">
        <f t="shared" si="105"/>
        <v>150486.75260000001</v>
      </c>
      <c r="AQ739" s="12">
        <f t="shared" si="105"/>
        <v>134103.59331494002</v>
      </c>
      <c r="AR739" s="12">
        <f t="shared" si="107"/>
        <v>5585565.4787850557</v>
      </c>
      <c r="BB739" s="28" t="e">
        <f>+#REF!-'Прил 2 оконч'!E739</f>
        <v>#REF!</v>
      </c>
    </row>
    <row r="740" spans="1:54" ht="15" customHeight="1" x14ac:dyDescent="0.25">
      <c r="A740" s="5">
        <f t="shared" si="111"/>
        <v>714</v>
      </c>
      <c r="B740" s="48">
        <f t="shared" si="111"/>
        <v>198</v>
      </c>
      <c r="C740" s="14" t="s">
        <v>186</v>
      </c>
      <c r="D740" s="3" t="s">
        <v>581</v>
      </c>
      <c r="E740" s="27">
        <f t="shared" si="110"/>
        <v>14323988.610000001</v>
      </c>
      <c r="F740" s="29">
        <v>6271198.8006540602</v>
      </c>
      <c r="G740" s="29">
        <v>2218821.2026700997</v>
      </c>
      <c r="H740" s="29">
        <v>0</v>
      </c>
      <c r="I740" s="29">
        <v>1451323.2211791598</v>
      </c>
      <c r="J740" s="29">
        <v>1857119.41303938</v>
      </c>
      <c r="K740" s="29"/>
      <c r="L740" s="29">
        <v>248829.75972035999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1870006.4417999999</v>
      </c>
      <c r="S740" s="1">
        <v>143239.88609999997</v>
      </c>
      <c r="T740" s="147">
        <v>263449.88483693998</v>
      </c>
      <c r="U740" s="28"/>
      <c r="V740" s="2" t="s">
        <v>581</v>
      </c>
      <c r="W740" s="9">
        <v>8173999.8200000003</v>
      </c>
      <c r="X740" s="9">
        <v>2657561.09</v>
      </c>
      <c r="Y740" s="9">
        <v>1855137.76</v>
      </c>
      <c r="Z740" s="9">
        <v>757882.46</v>
      </c>
      <c r="AA740" s="9">
        <v>1161421.67</v>
      </c>
      <c r="AB740" s="9">
        <v>377645.21</v>
      </c>
      <c r="AC740" s="9">
        <v>0</v>
      </c>
      <c r="AD740" s="9">
        <v>231326.87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959331.4</v>
      </c>
      <c r="AK740" s="9">
        <v>10000</v>
      </c>
      <c r="AL740" s="9">
        <v>143693.35999999999</v>
      </c>
      <c r="AN740" s="28">
        <f t="shared" si="106"/>
        <v>6149988.790000001</v>
      </c>
      <c r="AO740" s="12">
        <f t="shared" si="105"/>
        <v>910675.04179999989</v>
      </c>
      <c r="AP740" s="12">
        <f t="shared" si="105"/>
        <v>133239.88609999997</v>
      </c>
      <c r="AQ740" s="12">
        <f t="shared" si="105"/>
        <v>119756.52483693999</v>
      </c>
      <c r="AR740" s="12">
        <f t="shared" si="107"/>
        <v>4986317.3372630617</v>
      </c>
      <c r="BB740" s="28" t="e">
        <f>+#REF!-'Прил 2 оконч'!E740</f>
        <v>#REF!</v>
      </c>
    </row>
    <row r="741" spans="1:54" ht="15" customHeight="1" x14ac:dyDescent="0.25">
      <c r="A741" s="5">
        <f t="shared" si="111"/>
        <v>715</v>
      </c>
      <c r="B741" s="48">
        <f t="shared" si="111"/>
        <v>199</v>
      </c>
      <c r="C741" s="14" t="s">
        <v>186</v>
      </c>
      <c r="D741" s="3" t="s">
        <v>582</v>
      </c>
      <c r="E741" s="27">
        <f t="shared" si="110"/>
        <v>6504868.2400000012</v>
      </c>
      <c r="F741" s="29">
        <v>0</v>
      </c>
      <c r="G741" s="29">
        <v>0</v>
      </c>
      <c r="H741" s="29">
        <v>516103.55464625999</v>
      </c>
      <c r="I741" s="29">
        <v>0</v>
      </c>
      <c r="J741" s="29">
        <v>0</v>
      </c>
      <c r="K741" s="29"/>
      <c r="L741" s="29">
        <v>0</v>
      </c>
      <c r="M741" s="29">
        <v>0</v>
      </c>
      <c r="N741" s="29">
        <v>5207195.1827070005</v>
      </c>
      <c r="O741" s="29">
        <v>0</v>
      </c>
      <c r="P741" s="29">
        <v>0</v>
      </c>
      <c r="Q741" s="29">
        <v>0</v>
      </c>
      <c r="R741" s="29">
        <v>591363.86849999998</v>
      </c>
      <c r="S741" s="1">
        <v>65048.682400000005</v>
      </c>
      <c r="T741" s="147">
        <v>125156.95174674</v>
      </c>
      <c r="U741" s="28"/>
      <c r="V741" s="2" t="s">
        <v>582</v>
      </c>
      <c r="W741" s="9">
        <v>3101513.65</v>
      </c>
      <c r="X741" s="9">
        <v>0</v>
      </c>
      <c r="Y741" s="9">
        <v>0</v>
      </c>
      <c r="Z741" s="9">
        <v>143959.04999999999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1766099.04</v>
      </c>
      <c r="AG741" s="9">
        <v>0</v>
      </c>
      <c r="AH741" s="9">
        <v>0</v>
      </c>
      <c r="AI741" s="9">
        <v>587267.35</v>
      </c>
      <c r="AJ741" s="9">
        <v>523222.39</v>
      </c>
      <c r="AK741" s="9">
        <v>9999.99</v>
      </c>
      <c r="AL741" s="9">
        <v>50965.82</v>
      </c>
      <c r="AN741" s="28">
        <f t="shared" si="106"/>
        <v>3403354.5900000012</v>
      </c>
      <c r="AO741" s="12">
        <f t="shared" si="105"/>
        <v>68141.478499999968</v>
      </c>
      <c r="AP741" s="12">
        <f t="shared" si="105"/>
        <v>55048.692400000007</v>
      </c>
      <c r="AQ741" s="12">
        <f t="shared" si="105"/>
        <v>74191.131746739993</v>
      </c>
      <c r="AR741" s="12">
        <f t="shared" si="107"/>
        <v>3205973.2873532614</v>
      </c>
      <c r="BB741" s="28" t="e">
        <f>+#REF!-'Прил 2 оконч'!E741</f>
        <v>#REF!</v>
      </c>
    </row>
    <row r="742" spans="1:54" ht="15" customHeight="1" x14ac:dyDescent="0.25">
      <c r="A742" s="5">
        <f t="shared" si="111"/>
        <v>716</v>
      </c>
      <c r="B742" s="48">
        <f t="shared" si="111"/>
        <v>200</v>
      </c>
      <c r="C742" s="14" t="s">
        <v>186</v>
      </c>
      <c r="D742" s="3" t="s">
        <v>583</v>
      </c>
      <c r="E742" s="27">
        <f t="shared" si="110"/>
        <v>616949</v>
      </c>
      <c r="F742" s="29">
        <v>0</v>
      </c>
      <c r="G742" s="29">
        <v>0</v>
      </c>
      <c r="H742" s="29">
        <v>537334.19934599998</v>
      </c>
      <c r="I742" s="29">
        <v>0</v>
      </c>
      <c r="J742" s="29">
        <v>0</v>
      </c>
      <c r="K742" s="29"/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61694.9</v>
      </c>
      <c r="S742" s="1">
        <v>6169.49</v>
      </c>
      <c r="T742" s="147">
        <v>11750.410653999999</v>
      </c>
      <c r="U742" s="28"/>
      <c r="V742" s="2" t="s">
        <v>583</v>
      </c>
      <c r="W742" s="9">
        <v>1201316.99</v>
      </c>
      <c r="X742" s="9">
        <v>0</v>
      </c>
      <c r="Y742" s="9">
        <v>0</v>
      </c>
      <c r="Z742" s="9">
        <v>145857.42000000001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595011.55000000005</v>
      </c>
      <c r="AJ742" s="9">
        <v>415328.24</v>
      </c>
      <c r="AK742" s="9">
        <v>10000</v>
      </c>
      <c r="AL742" s="9">
        <v>15119.78</v>
      </c>
      <c r="AN742" s="28">
        <f t="shared" si="106"/>
        <v>-584367.99</v>
      </c>
      <c r="AO742" s="12">
        <f t="shared" si="105"/>
        <v>-353633.33999999997</v>
      </c>
      <c r="AP742" s="12">
        <f t="shared" si="105"/>
        <v>-3830.51</v>
      </c>
      <c r="AQ742" s="12">
        <f t="shared" si="105"/>
        <v>-3369.3693460000013</v>
      </c>
      <c r="AR742" s="12">
        <f t="shared" si="107"/>
        <v>-223534.77065400002</v>
      </c>
      <c r="BB742" s="28" t="e">
        <f>+#REF!-'Прил 2 оконч'!E742</f>
        <v>#REF!</v>
      </c>
    </row>
    <row r="743" spans="1:54" ht="15" customHeight="1" x14ac:dyDescent="0.25">
      <c r="A743" s="5">
        <f t="shared" si="111"/>
        <v>717</v>
      </c>
      <c r="B743" s="48">
        <f t="shared" si="111"/>
        <v>201</v>
      </c>
      <c r="C743" s="14" t="s">
        <v>186</v>
      </c>
      <c r="D743" s="3" t="s">
        <v>584</v>
      </c>
      <c r="E743" s="27">
        <f t="shared" si="110"/>
        <v>5481994.3100000005</v>
      </c>
      <c r="F743" s="29">
        <v>0</v>
      </c>
      <c r="G743" s="29">
        <v>0</v>
      </c>
      <c r="H743" s="29">
        <v>544824.90889931994</v>
      </c>
      <c r="I743" s="29">
        <v>0</v>
      </c>
      <c r="J743" s="29">
        <v>0</v>
      </c>
      <c r="K743" s="29"/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4229739.9633724205</v>
      </c>
      <c r="R743" s="29">
        <v>548199.4310000001</v>
      </c>
      <c r="S743" s="1">
        <v>54819.943100000004</v>
      </c>
      <c r="T743" s="147">
        <v>104410.06362826003</v>
      </c>
      <c r="U743" s="28"/>
      <c r="V743" s="2" t="s">
        <v>584</v>
      </c>
      <c r="W743" s="9">
        <v>1168511.7699999998</v>
      </c>
      <c r="X743" s="9">
        <v>0</v>
      </c>
      <c r="Y743" s="9">
        <v>0</v>
      </c>
      <c r="Z743" s="9">
        <v>147971.44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9">
        <v>0</v>
      </c>
      <c r="AH743" s="9">
        <v>0</v>
      </c>
      <c r="AI743" s="9">
        <v>603635.46</v>
      </c>
      <c r="AJ743" s="9">
        <v>371565.95</v>
      </c>
      <c r="AK743" s="9">
        <v>10000</v>
      </c>
      <c r="AL743" s="9">
        <v>15338.92</v>
      </c>
      <c r="AN743" s="28">
        <f t="shared" si="106"/>
        <v>4313482.540000001</v>
      </c>
      <c r="AO743" s="12">
        <f t="shared" si="105"/>
        <v>176633.48100000009</v>
      </c>
      <c r="AP743" s="12">
        <f t="shared" si="105"/>
        <v>44819.943100000004</v>
      </c>
      <c r="AQ743" s="12">
        <f t="shared" si="105"/>
        <v>89071.143628260033</v>
      </c>
      <c r="AR743" s="12">
        <f t="shared" si="107"/>
        <v>4002957.9722717409</v>
      </c>
      <c r="BB743" s="28" t="e">
        <f>+#REF!-'Прил 2 оконч'!E743</f>
        <v>#REF!</v>
      </c>
    </row>
    <row r="744" spans="1:54" ht="15" customHeight="1" x14ac:dyDescent="0.25">
      <c r="A744" s="5">
        <f t="shared" si="111"/>
        <v>718</v>
      </c>
      <c r="B744" s="48">
        <f t="shared" si="111"/>
        <v>202</v>
      </c>
      <c r="C744" s="14" t="s">
        <v>186</v>
      </c>
      <c r="D744" s="3" t="s">
        <v>585</v>
      </c>
      <c r="E744" s="27">
        <f t="shared" si="110"/>
        <v>3527367.4699999997</v>
      </c>
      <c r="F744" s="29">
        <v>1382229.2362897198</v>
      </c>
      <c r="G744" s="29">
        <v>841066.88252748002</v>
      </c>
      <c r="H744" s="29">
        <v>396311.02602629998</v>
      </c>
      <c r="I744" s="29">
        <v>337746.75668411993</v>
      </c>
      <c r="J744" s="29">
        <v>0</v>
      </c>
      <c r="K744" s="29"/>
      <c r="L744" s="29">
        <v>146909.38508988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319946.55780000001</v>
      </c>
      <c r="S744" s="1">
        <v>35273.674699999996</v>
      </c>
      <c r="T744" s="147">
        <v>67883.950882499994</v>
      </c>
      <c r="U744" s="28"/>
      <c r="V744" s="2" t="s">
        <v>585</v>
      </c>
      <c r="W744" s="9">
        <v>1782752.18</v>
      </c>
      <c r="X744" s="9">
        <v>664056.94999999995</v>
      </c>
      <c r="Y744" s="9">
        <v>335303.14</v>
      </c>
      <c r="Z744" s="9">
        <v>109632.61</v>
      </c>
      <c r="AA744" s="9">
        <v>212684.39</v>
      </c>
      <c r="AB744" s="9">
        <v>0</v>
      </c>
      <c r="AC744" s="9">
        <v>0</v>
      </c>
      <c r="AD744" s="9">
        <v>134430.03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266928.58</v>
      </c>
      <c r="AK744" s="9">
        <v>10000</v>
      </c>
      <c r="AL744" s="9">
        <v>29716.48</v>
      </c>
      <c r="AN744" s="28">
        <f t="shared" si="106"/>
        <v>1744615.2899999998</v>
      </c>
      <c r="AO744" s="12">
        <f t="shared" si="105"/>
        <v>53017.977799999993</v>
      </c>
      <c r="AP744" s="12">
        <f t="shared" si="105"/>
        <v>25273.674699999996</v>
      </c>
      <c r="AQ744" s="12">
        <f t="shared" si="105"/>
        <v>38167.470882499998</v>
      </c>
      <c r="AR744" s="12">
        <f t="shared" si="107"/>
        <v>1628156.1666174997</v>
      </c>
      <c r="BB744" s="28" t="e">
        <f>+#REF!-'Прил 2 оконч'!E744</f>
        <v>#REF!</v>
      </c>
    </row>
    <row r="745" spans="1:54" ht="15" customHeight="1" x14ac:dyDescent="0.25">
      <c r="A745" s="5">
        <f t="shared" si="111"/>
        <v>719</v>
      </c>
      <c r="B745" s="48">
        <f t="shared" si="111"/>
        <v>203</v>
      </c>
      <c r="C745" s="14" t="s">
        <v>186</v>
      </c>
      <c r="D745" s="3" t="s">
        <v>586</v>
      </c>
      <c r="E745" s="27">
        <f t="shared" si="110"/>
        <v>3383984.62</v>
      </c>
      <c r="F745" s="29">
        <v>1310309.3947616399</v>
      </c>
      <c r="G745" s="29">
        <v>468484.74565452005</v>
      </c>
      <c r="H745" s="29">
        <v>180676.62895673999</v>
      </c>
      <c r="I745" s="29">
        <v>699504.87002928008</v>
      </c>
      <c r="J745" s="29">
        <v>0</v>
      </c>
      <c r="K745" s="29"/>
      <c r="L745" s="29">
        <v>322316.46941508004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303657.84470000002</v>
      </c>
      <c r="S745" s="1">
        <v>33839.8462</v>
      </c>
      <c r="T745" s="147">
        <v>65194.820282739995</v>
      </c>
      <c r="U745" s="28"/>
      <c r="V745" s="2" t="s">
        <v>586</v>
      </c>
      <c r="W745" s="9">
        <v>3121217.47</v>
      </c>
      <c r="X745" s="9">
        <v>1309151.53</v>
      </c>
      <c r="Y745" s="9">
        <v>478607.76</v>
      </c>
      <c r="Z745" s="9">
        <v>184201.77</v>
      </c>
      <c r="AA745" s="9">
        <v>742506.68</v>
      </c>
      <c r="AB745" s="9">
        <v>0</v>
      </c>
      <c r="AC745" s="9">
        <v>0</v>
      </c>
      <c r="AD745" s="9">
        <v>297953.18</v>
      </c>
      <c r="AE745" s="9">
        <v>0</v>
      </c>
      <c r="AF745" s="9">
        <v>0</v>
      </c>
      <c r="AG745" s="9">
        <v>0</v>
      </c>
      <c r="AH745" s="9">
        <v>0</v>
      </c>
      <c r="AI745" s="9">
        <v>0</v>
      </c>
      <c r="AJ745" s="9">
        <v>17318.57</v>
      </c>
      <c r="AK745" s="9">
        <v>5714.29</v>
      </c>
      <c r="AL745" s="9">
        <v>61477.98</v>
      </c>
      <c r="AN745" s="28">
        <f t="shared" si="106"/>
        <v>262767.14999999991</v>
      </c>
      <c r="AO745" s="12">
        <f t="shared" si="105"/>
        <v>286339.27470000001</v>
      </c>
      <c r="AP745" s="12">
        <f t="shared" si="105"/>
        <v>28125.556199999999</v>
      </c>
      <c r="AQ745" s="12">
        <f t="shared" si="105"/>
        <v>3716.8402827399914</v>
      </c>
      <c r="AR745" s="12">
        <f t="shared" si="107"/>
        <v>-55414.521182740093</v>
      </c>
      <c r="BB745" s="28" t="e">
        <f>+#REF!-'Прил 2 оконч'!E745</f>
        <v>#REF!</v>
      </c>
    </row>
    <row r="746" spans="1:54" ht="15" customHeight="1" x14ac:dyDescent="0.25">
      <c r="A746" s="5">
        <f t="shared" si="111"/>
        <v>720</v>
      </c>
      <c r="B746" s="48">
        <f t="shared" si="111"/>
        <v>204</v>
      </c>
      <c r="C746" s="14" t="s">
        <v>186</v>
      </c>
      <c r="D746" s="3" t="s">
        <v>587</v>
      </c>
      <c r="E746" s="27">
        <f t="shared" si="110"/>
        <v>3631413.2999999993</v>
      </c>
      <c r="F746" s="29">
        <v>1406116.0200087</v>
      </c>
      <c r="G746" s="29">
        <v>502739.2009932599</v>
      </c>
      <c r="H746" s="29">
        <v>193887.25922874</v>
      </c>
      <c r="I746" s="29">
        <v>750650.95650636009</v>
      </c>
      <c r="J746" s="29">
        <v>0</v>
      </c>
      <c r="K746" s="29"/>
      <c r="L746" s="29">
        <v>345883.46045232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325860.5637</v>
      </c>
      <c r="S746" s="1">
        <v>36314.133000000002</v>
      </c>
      <c r="T746" s="147">
        <v>69961.706110619998</v>
      </c>
      <c r="U746" s="28"/>
      <c r="V746" s="2" t="s">
        <v>587</v>
      </c>
      <c r="W746" s="9">
        <v>3348508.4099999997</v>
      </c>
      <c r="X746" s="9">
        <v>1405807.7</v>
      </c>
      <c r="Y746" s="9">
        <v>513943.91</v>
      </c>
      <c r="Z746" s="9">
        <v>197801.60000000001</v>
      </c>
      <c r="AA746" s="9">
        <v>797326.8</v>
      </c>
      <c r="AB746" s="9">
        <v>0</v>
      </c>
      <c r="AC746" s="9">
        <v>0</v>
      </c>
      <c r="AD746" s="9">
        <v>319951.42</v>
      </c>
      <c r="AE746" s="9">
        <v>0</v>
      </c>
      <c r="AF746" s="9">
        <v>0</v>
      </c>
      <c r="AG746" s="9">
        <v>0</v>
      </c>
      <c r="AH746" s="9">
        <v>0</v>
      </c>
      <c r="AI746" s="9">
        <v>0</v>
      </c>
      <c r="AJ746" s="9">
        <v>17660</v>
      </c>
      <c r="AK746" s="9">
        <v>5714.29</v>
      </c>
      <c r="AL746" s="9">
        <v>66016.98</v>
      </c>
      <c r="AN746" s="28">
        <f t="shared" si="106"/>
        <v>282904.88999999966</v>
      </c>
      <c r="AO746" s="12">
        <f t="shared" si="105"/>
        <v>308200.5637</v>
      </c>
      <c r="AP746" s="12">
        <f t="shared" si="105"/>
        <v>30599.843000000001</v>
      </c>
      <c r="AQ746" s="12">
        <f t="shared" si="105"/>
        <v>3944.7261106200021</v>
      </c>
      <c r="AR746" s="12">
        <f t="shared" si="107"/>
        <v>-59840.242810620337</v>
      </c>
      <c r="BB746" s="28" t="e">
        <f>+#REF!-'Прил 2 оконч'!E746</f>
        <v>#REF!</v>
      </c>
    </row>
    <row r="747" spans="1:54" ht="15" customHeight="1" x14ac:dyDescent="0.25">
      <c r="A747" s="5">
        <f t="shared" si="111"/>
        <v>721</v>
      </c>
      <c r="B747" s="48">
        <f t="shared" si="111"/>
        <v>205</v>
      </c>
      <c r="C747" s="14" t="s">
        <v>186</v>
      </c>
      <c r="D747" s="3" t="s">
        <v>588</v>
      </c>
      <c r="E747" s="27">
        <f t="shared" si="110"/>
        <v>9836620.4399999995</v>
      </c>
      <c r="F747" s="29">
        <v>2479809.42396096</v>
      </c>
      <c r="G747" s="29">
        <v>886624.85758349998</v>
      </c>
      <c r="H747" s="29">
        <v>341937.25458228</v>
      </c>
      <c r="I747" s="29">
        <v>1323839.06703132</v>
      </c>
      <c r="J747" s="29">
        <v>0</v>
      </c>
      <c r="K747" s="29"/>
      <c r="L747" s="29">
        <v>609995.93554031989</v>
      </c>
      <c r="M747" s="29">
        <v>0</v>
      </c>
      <c r="N747" s="29">
        <v>3022966.8084420003</v>
      </c>
      <c r="O747" s="29">
        <v>0</v>
      </c>
      <c r="P747" s="29">
        <v>0</v>
      </c>
      <c r="Q747" s="29">
        <v>0</v>
      </c>
      <c r="R747" s="29">
        <v>883591.09730000002</v>
      </c>
      <c r="S747" s="1">
        <v>98366.204400000017</v>
      </c>
      <c r="T747" s="147">
        <v>189489.79115962007</v>
      </c>
      <c r="U747" s="28"/>
      <c r="V747" s="2" t="s">
        <v>588</v>
      </c>
      <c r="W747" s="9">
        <v>9070788.3600000013</v>
      </c>
      <c r="X747" s="9">
        <v>2493481.04</v>
      </c>
      <c r="Y747" s="9">
        <v>911582.28</v>
      </c>
      <c r="Z747" s="9">
        <v>350840.67</v>
      </c>
      <c r="AA747" s="9">
        <v>1414218.51</v>
      </c>
      <c r="AB747" s="9">
        <v>0</v>
      </c>
      <c r="AC747" s="9">
        <v>0</v>
      </c>
      <c r="AD747" s="9">
        <v>567497.81000000006</v>
      </c>
      <c r="AE747" s="9">
        <v>0</v>
      </c>
      <c r="AF747" s="9">
        <v>3075988.94</v>
      </c>
      <c r="AG747" s="9">
        <v>0</v>
      </c>
      <c r="AH747" s="9">
        <v>0</v>
      </c>
      <c r="AI747" s="9">
        <v>0</v>
      </c>
      <c r="AJ747" s="9">
        <v>47309.55</v>
      </c>
      <c r="AK747" s="9">
        <v>5714.29</v>
      </c>
      <c r="AL747" s="9">
        <v>179869.56</v>
      </c>
      <c r="AN747" s="28">
        <f t="shared" si="106"/>
        <v>765832.07999999821</v>
      </c>
      <c r="AO747" s="12">
        <f t="shared" si="105"/>
        <v>836281.54729999998</v>
      </c>
      <c r="AP747" s="12">
        <f t="shared" si="105"/>
        <v>92651.914400000023</v>
      </c>
      <c r="AQ747" s="12">
        <f t="shared" si="105"/>
        <v>9620.2311596200743</v>
      </c>
      <c r="AR747" s="12">
        <f t="shared" si="107"/>
        <v>-172721.61285962185</v>
      </c>
      <c r="BB747" s="28" t="e">
        <f>+#REF!-'Прил 2 оконч'!E747</f>
        <v>#REF!</v>
      </c>
    </row>
    <row r="748" spans="1:54" ht="15" customHeight="1" x14ac:dyDescent="0.25">
      <c r="A748" s="5">
        <f t="shared" si="111"/>
        <v>722</v>
      </c>
      <c r="B748" s="48">
        <f t="shared" si="111"/>
        <v>206</v>
      </c>
      <c r="C748" s="14" t="s">
        <v>186</v>
      </c>
      <c r="D748" s="3" t="s">
        <v>190</v>
      </c>
      <c r="E748" s="27">
        <f t="shared" si="110"/>
        <v>177493.48</v>
      </c>
      <c r="F748" s="29">
        <v>0</v>
      </c>
      <c r="G748" s="29">
        <v>0</v>
      </c>
      <c r="H748" s="29">
        <v>154588.65637992002</v>
      </c>
      <c r="I748" s="29">
        <v>0</v>
      </c>
      <c r="J748" s="29">
        <v>0</v>
      </c>
      <c r="K748" s="29"/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17749.348000000002</v>
      </c>
      <c r="S748" s="1">
        <v>1774.9348000000002</v>
      </c>
      <c r="T748" s="147">
        <v>3380.5408200800007</v>
      </c>
      <c r="U748" s="28"/>
      <c r="V748" s="2" t="s">
        <v>190</v>
      </c>
      <c r="W748" s="9">
        <v>163967.41146743411</v>
      </c>
      <c r="X748" s="9">
        <v>0</v>
      </c>
      <c r="Y748" s="9">
        <v>0</v>
      </c>
      <c r="Z748" s="9">
        <v>129742.95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9">
        <v>0</v>
      </c>
      <c r="AH748" s="9">
        <v>0</v>
      </c>
      <c r="AI748" s="9">
        <v>0</v>
      </c>
      <c r="AJ748" s="9">
        <v>1576.6414674340967</v>
      </c>
      <c r="AK748" s="9">
        <v>2000</v>
      </c>
      <c r="AL748" s="9">
        <v>2647.82</v>
      </c>
      <c r="AN748" s="28">
        <f t="shared" si="106"/>
        <v>13526.0685325659</v>
      </c>
      <c r="AO748" s="12">
        <f t="shared" si="105"/>
        <v>16172.706532565906</v>
      </c>
      <c r="AP748" s="12">
        <f t="shared" si="105"/>
        <v>-225.06519999999978</v>
      </c>
      <c r="AQ748" s="12">
        <f t="shared" si="105"/>
        <v>732.72082008000052</v>
      </c>
      <c r="AR748" s="12">
        <f t="shared" si="107"/>
        <v>-3154.2936200800068</v>
      </c>
      <c r="BB748" s="28" t="e">
        <f>+#REF!-'Прил 2 оконч'!E748</f>
        <v>#REF!</v>
      </c>
    </row>
    <row r="749" spans="1:54" ht="15" customHeight="1" x14ac:dyDescent="0.25">
      <c r="A749" s="5">
        <f t="shared" si="111"/>
        <v>723</v>
      </c>
      <c r="B749" s="48">
        <f t="shared" si="111"/>
        <v>207</v>
      </c>
      <c r="C749" s="14" t="s">
        <v>186</v>
      </c>
      <c r="D749" s="3" t="s">
        <v>191</v>
      </c>
      <c r="E749" s="27">
        <f t="shared" si="110"/>
        <v>175127.83</v>
      </c>
      <c r="F749" s="29">
        <v>0</v>
      </c>
      <c r="G749" s="29">
        <v>0</v>
      </c>
      <c r="H749" s="29">
        <v>152528.28404981998</v>
      </c>
      <c r="I749" s="29">
        <v>0</v>
      </c>
      <c r="J749" s="29">
        <v>0</v>
      </c>
      <c r="K749" s="29"/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17512.782999999999</v>
      </c>
      <c r="S749" s="1">
        <v>1751.2782999999999</v>
      </c>
      <c r="T749" s="147">
        <v>3335.4846501799998</v>
      </c>
      <c r="U749" s="28"/>
      <c r="V749" s="2" t="s">
        <v>191</v>
      </c>
      <c r="W749" s="9">
        <v>161793.2116910294</v>
      </c>
      <c r="X749" s="9">
        <v>0</v>
      </c>
      <c r="Y749" s="9">
        <v>0</v>
      </c>
      <c r="Z749" s="9">
        <v>127621.89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9">
        <v>0</v>
      </c>
      <c r="AH749" s="9">
        <v>0</v>
      </c>
      <c r="AI749" s="9">
        <v>0</v>
      </c>
      <c r="AJ749" s="9">
        <v>1566.8016910293995</v>
      </c>
      <c r="AK749" s="9">
        <v>2000</v>
      </c>
      <c r="AL749" s="9">
        <v>2604.52</v>
      </c>
      <c r="AN749" s="28">
        <f t="shared" si="106"/>
        <v>13334.618308970588</v>
      </c>
      <c r="AO749" s="12">
        <f t="shared" si="105"/>
        <v>15945.9813089706</v>
      </c>
      <c r="AP749" s="12">
        <f t="shared" si="105"/>
        <v>-248.72170000000006</v>
      </c>
      <c r="AQ749" s="12">
        <f t="shared" si="105"/>
        <v>730.96465017999981</v>
      </c>
      <c r="AR749" s="12">
        <f t="shared" si="107"/>
        <v>-3093.6059501800119</v>
      </c>
      <c r="BB749" s="28" t="e">
        <f>+#REF!-'Прил 2 оконч'!E749</f>
        <v>#REF!</v>
      </c>
    </row>
    <row r="750" spans="1:54" ht="15" customHeight="1" x14ac:dyDescent="0.25">
      <c r="A750" s="5">
        <f t="shared" si="111"/>
        <v>724</v>
      </c>
      <c r="B750" s="48">
        <f t="shared" si="111"/>
        <v>208</v>
      </c>
      <c r="C750" s="14" t="s">
        <v>186</v>
      </c>
      <c r="D750" s="3" t="s">
        <v>192</v>
      </c>
      <c r="E750" s="27">
        <f t="shared" si="110"/>
        <v>174953.88</v>
      </c>
      <c r="F750" s="29">
        <v>0</v>
      </c>
      <c r="G750" s="29">
        <v>0</v>
      </c>
      <c r="H750" s="29">
        <v>152376.78160151999</v>
      </c>
      <c r="I750" s="29">
        <v>0</v>
      </c>
      <c r="J750" s="29">
        <v>0</v>
      </c>
      <c r="K750" s="29"/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17495.388000000003</v>
      </c>
      <c r="S750" s="1">
        <v>1749.5388</v>
      </c>
      <c r="T750" s="147">
        <v>3332.1715984799998</v>
      </c>
      <c r="U750" s="28"/>
      <c r="V750" s="2" t="s">
        <v>192</v>
      </c>
      <c r="W750" s="9">
        <v>161634.07169102938</v>
      </c>
      <c r="X750" s="9">
        <v>0</v>
      </c>
      <c r="Y750" s="9">
        <v>0</v>
      </c>
      <c r="Z750" s="9">
        <v>127465.93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1566.8016910293995</v>
      </c>
      <c r="AK750" s="9">
        <v>2000</v>
      </c>
      <c r="AL750" s="9">
        <v>2601.34</v>
      </c>
      <c r="AN750" s="28">
        <f t="shared" si="106"/>
        <v>13319.80830897062</v>
      </c>
      <c r="AO750" s="12">
        <f t="shared" si="105"/>
        <v>15928.586308970604</v>
      </c>
      <c r="AP750" s="12">
        <f t="shared" si="105"/>
        <v>-250.46119999999996</v>
      </c>
      <c r="AQ750" s="12">
        <f t="shared" si="105"/>
        <v>730.83159847999968</v>
      </c>
      <c r="AR750" s="12">
        <f t="shared" si="107"/>
        <v>-3089.1483984799838</v>
      </c>
      <c r="BB750" s="28" t="e">
        <f>+#REF!-'Прил 2 оконч'!E750</f>
        <v>#REF!</v>
      </c>
    </row>
    <row r="751" spans="1:54" ht="15" customHeight="1" x14ac:dyDescent="0.25">
      <c r="A751" s="5">
        <f t="shared" si="111"/>
        <v>725</v>
      </c>
      <c r="B751" s="48">
        <f t="shared" si="111"/>
        <v>209</v>
      </c>
      <c r="C751" s="14" t="s">
        <v>186</v>
      </c>
      <c r="D751" s="3" t="s">
        <v>193</v>
      </c>
      <c r="E751" s="27">
        <f t="shared" si="110"/>
        <v>613491.43999999994</v>
      </c>
      <c r="F751" s="29">
        <v>0</v>
      </c>
      <c r="G751" s="29">
        <v>0</v>
      </c>
      <c r="H751" s="29">
        <v>534322.82363375998</v>
      </c>
      <c r="I751" s="29">
        <v>0</v>
      </c>
      <c r="J751" s="29">
        <v>0</v>
      </c>
      <c r="K751" s="29"/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61349.144</v>
      </c>
      <c r="S751" s="1">
        <v>6134.9143999999997</v>
      </c>
      <c r="T751" s="147">
        <v>11684.55796624</v>
      </c>
      <c r="U751" s="28"/>
      <c r="V751" s="2" t="s">
        <v>193</v>
      </c>
      <c r="W751" s="9">
        <v>267538.2</v>
      </c>
      <c r="X751" s="9">
        <v>0</v>
      </c>
      <c r="Y751" s="9">
        <v>0</v>
      </c>
      <c r="Z751" s="9">
        <v>121395.64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113665.1</v>
      </c>
      <c r="AK751" s="9">
        <v>10000</v>
      </c>
      <c r="AL751" s="9">
        <v>2477.46</v>
      </c>
      <c r="AN751" s="28">
        <f t="shared" si="106"/>
        <v>345953.23999999993</v>
      </c>
      <c r="AO751" s="12">
        <f t="shared" si="105"/>
        <v>-52315.956000000006</v>
      </c>
      <c r="AP751" s="12">
        <f t="shared" si="105"/>
        <v>-3865.0856000000003</v>
      </c>
      <c r="AQ751" s="12">
        <f t="shared" si="105"/>
        <v>9207.0979662399986</v>
      </c>
      <c r="AR751" s="12">
        <f t="shared" si="107"/>
        <v>392927.18363375991</v>
      </c>
      <c r="BB751" s="28" t="e">
        <f>+#REF!-'Прил 2 оконч'!E751</f>
        <v>#REF!</v>
      </c>
    </row>
    <row r="752" spans="1:54" ht="15" customHeight="1" x14ac:dyDescent="0.25">
      <c r="A752" s="5">
        <f t="shared" si="111"/>
        <v>726</v>
      </c>
      <c r="B752" s="48">
        <f t="shared" si="111"/>
        <v>210</v>
      </c>
      <c r="C752" s="14" t="s">
        <v>186</v>
      </c>
      <c r="D752" s="3" t="s">
        <v>194</v>
      </c>
      <c r="E752" s="27">
        <f t="shared" si="110"/>
        <v>597166.72</v>
      </c>
      <c r="F752" s="29">
        <v>0</v>
      </c>
      <c r="G752" s="29">
        <v>0</v>
      </c>
      <c r="H752" s="29">
        <v>520104.74345087993</v>
      </c>
      <c r="I752" s="29">
        <v>0</v>
      </c>
      <c r="J752" s="29">
        <v>0</v>
      </c>
      <c r="K752" s="29"/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59716.671999999999</v>
      </c>
      <c r="S752" s="1">
        <v>5971.6671999999999</v>
      </c>
      <c r="T752" s="147">
        <v>11373.637349119999</v>
      </c>
      <c r="U752" s="28"/>
      <c r="V752" s="2" t="s">
        <v>194</v>
      </c>
      <c r="W752" s="9">
        <v>263885.8</v>
      </c>
      <c r="X752" s="9">
        <v>0</v>
      </c>
      <c r="Y752" s="9">
        <v>0</v>
      </c>
      <c r="Z752" s="9">
        <v>117383.03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9">
        <v>0</v>
      </c>
      <c r="AH752" s="9">
        <v>0</v>
      </c>
      <c r="AI752" s="9">
        <v>0</v>
      </c>
      <c r="AJ752" s="9">
        <v>114107.19</v>
      </c>
      <c r="AK752" s="9">
        <v>10000</v>
      </c>
      <c r="AL752" s="9">
        <v>2395.58</v>
      </c>
      <c r="AN752" s="28">
        <f t="shared" si="106"/>
        <v>333280.92</v>
      </c>
      <c r="AO752" s="12">
        <f t="shared" ref="AO752:AQ807" si="112">+R752-AJ752</f>
        <v>-54390.518000000004</v>
      </c>
      <c r="AP752" s="12">
        <f t="shared" si="112"/>
        <v>-4028.3328000000001</v>
      </c>
      <c r="AQ752" s="12">
        <f t="shared" si="112"/>
        <v>8978.0573491199993</v>
      </c>
      <c r="AR752" s="12">
        <f t="shared" si="107"/>
        <v>382721.71345087996</v>
      </c>
      <c r="BB752" s="28" t="e">
        <f>+#REF!-'Прил 2 оконч'!E752</f>
        <v>#REF!</v>
      </c>
    </row>
    <row r="753" spans="1:54" ht="15" customHeight="1" x14ac:dyDescent="0.25">
      <c r="A753" s="5">
        <f t="shared" si="111"/>
        <v>727</v>
      </c>
      <c r="B753" s="48">
        <f t="shared" si="111"/>
        <v>211</v>
      </c>
      <c r="C753" s="14" t="s">
        <v>186</v>
      </c>
      <c r="D753" s="3" t="s">
        <v>195</v>
      </c>
      <c r="E753" s="27">
        <f t="shared" si="110"/>
        <v>591869.62</v>
      </c>
      <c r="F753" s="29">
        <v>0</v>
      </c>
      <c r="G753" s="29">
        <v>0</v>
      </c>
      <c r="H753" s="29">
        <v>515491.21301748004</v>
      </c>
      <c r="I753" s="29">
        <v>0</v>
      </c>
      <c r="J753" s="29">
        <v>0</v>
      </c>
      <c r="K753" s="29"/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59186.962</v>
      </c>
      <c r="S753" s="1">
        <v>5918.6962000000003</v>
      </c>
      <c r="T753" s="147">
        <v>11272.748782520001</v>
      </c>
      <c r="U753" s="28"/>
      <c r="V753" s="2" t="s">
        <v>195</v>
      </c>
      <c r="W753" s="9">
        <v>1110692.1000000001</v>
      </c>
      <c r="X753" s="9">
        <v>0</v>
      </c>
      <c r="Y753" s="9">
        <v>0</v>
      </c>
      <c r="Z753" s="9">
        <v>139692.92000000001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9">
        <v>0</v>
      </c>
      <c r="AH753" s="9">
        <v>0</v>
      </c>
      <c r="AI753" s="9">
        <v>569864.1</v>
      </c>
      <c r="AJ753" s="9">
        <v>356654.32</v>
      </c>
      <c r="AK753" s="9">
        <v>10000</v>
      </c>
      <c r="AL753" s="9">
        <v>14480.759999999998</v>
      </c>
      <c r="AN753" s="28">
        <f t="shared" si="106"/>
        <v>-518822.4800000001</v>
      </c>
      <c r="AO753" s="12">
        <f t="shared" si="112"/>
        <v>-297467.35800000001</v>
      </c>
      <c r="AP753" s="12">
        <f t="shared" si="112"/>
        <v>-4081.3037999999997</v>
      </c>
      <c r="AQ753" s="12">
        <f t="shared" si="112"/>
        <v>-3208.0112174799979</v>
      </c>
      <c r="AR753" s="12">
        <f t="shared" si="107"/>
        <v>-214065.80698252009</v>
      </c>
      <c r="BB753" s="28" t="e">
        <f>+#REF!-'Прил 2 оконч'!E753</f>
        <v>#REF!</v>
      </c>
    </row>
    <row r="754" spans="1:54" ht="15" customHeight="1" x14ac:dyDescent="0.25">
      <c r="A754" s="5">
        <f t="shared" si="111"/>
        <v>728</v>
      </c>
      <c r="B754" s="48">
        <f t="shared" si="111"/>
        <v>212</v>
      </c>
      <c r="C754" s="14" t="s">
        <v>186</v>
      </c>
      <c r="D754" s="3" t="s">
        <v>196</v>
      </c>
      <c r="E754" s="27">
        <f t="shared" si="110"/>
        <v>175823.61</v>
      </c>
      <c r="F754" s="29">
        <v>0</v>
      </c>
      <c r="G754" s="29">
        <v>0</v>
      </c>
      <c r="H754" s="29">
        <v>153134.27642393997</v>
      </c>
      <c r="I754" s="29">
        <v>0</v>
      </c>
      <c r="J754" s="29">
        <v>0</v>
      </c>
      <c r="K754" s="29"/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17582.361000000001</v>
      </c>
      <c r="S754" s="1">
        <v>1758.2360999999999</v>
      </c>
      <c r="T754" s="147">
        <v>3348.7364760599994</v>
      </c>
      <c r="U754" s="28"/>
      <c r="V754" s="2" t="s">
        <v>196</v>
      </c>
      <c r="W754" s="9">
        <v>591561.68621202675</v>
      </c>
      <c r="X754" s="9">
        <v>0</v>
      </c>
      <c r="Y754" s="9">
        <v>0</v>
      </c>
      <c r="Z754" s="9">
        <v>548795.5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9">
        <v>0</v>
      </c>
      <c r="AH754" s="9">
        <v>0</v>
      </c>
      <c r="AI754" s="9">
        <v>0</v>
      </c>
      <c r="AJ754" s="9">
        <v>1566.286212026766</v>
      </c>
      <c r="AK754" s="9">
        <v>1428.5714285714287</v>
      </c>
      <c r="AL754" s="9">
        <v>11199.9</v>
      </c>
      <c r="AN754" s="28">
        <f t="shared" si="106"/>
        <v>-415738.07621202676</v>
      </c>
      <c r="AO754" s="12">
        <f t="shared" si="112"/>
        <v>16016.074787973235</v>
      </c>
      <c r="AP754" s="12">
        <f t="shared" si="112"/>
        <v>329.66467142857118</v>
      </c>
      <c r="AQ754" s="12">
        <f t="shared" si="112"/>
        <v>-7851.1635239400002</v>
      </c>
      <c r="AR754" s="12">
        <f t="shared" si="107"/>
        <v>-424232.65214748855</v>
      </c>
      <c r="BB754" s="28" t="e">
        <f>+#REF!-'Прил 2 оконч'!E754</f>
        <v>#REF!</v>
      </c>
    </row>
    <row r="755" spans="1:54" ht="15" customHeight="1" x14ac:dyDescent="0.25">
      <c r="A755" s="5">
        <f t="shared" ref="A755:B770" si="113">+A754+1</f>
        <v>729</v>
      </c>
      <c r="B755" s="48">
        <f t="shared" si="113"/>
        <v>213</v>
      </c>
      <c r="C755" s="14" t="s">
        <v>186</v>
      </c>
      <c r="D755" s="3" t="s">
        <v>197</v>
      </c>
      <c r="E755" s="27">
        <f t="shared" si="110"/>
        <v>1785268.85</v>
      </c>
      <c r="F755" s="29">
        <v>0</v>
      </c>
      <c r="G755" s="29">
        <v>0</v>
      </c>
      <c r="H755" s="29">
        <v>1554887.0459829001</v>
      </c>
      <c r="I755" s="29">
        <v>0</v>
      </c>
      <c r="J755" s="29">
        <v>0</v>
      </c>
      <c r="K755" s="29"/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178526.88500000001</v>
      </c>
      <c r="S755" s="1">
        <v>17852.6885</v>
      </c>
      <c r="T755" s="147">
        <v>34002.230517100004</v>
      </c>
      <c r="U755" s="28"/>
      <c r="V755" s="2" t="s">
        <v>197</v>
      </c>
      <c r="W755" s="9">
        <v>627271.04</v>
      </c>
      <c r="X755" s="9">
        <v>0</v>
      </c>
      <c r="Y755" s="9">
        <v>0</v>
      </c>
      <c r="Z755" s="9">
        <v>409417.44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9">
        <v>0</v>
      </c>
      <c r="AH755" s="9">
        <v>0</v>
      </c>
      <c r="AI755" s="9">
        <v>0</v>
      </c>
      <c r="AJ755" s="9">
        <v>179498.14</v>
      </c>
      <c r="AK755" s="9">
        <v>10000</v>
      </c>
      <c r="AL755" s="9">
        <v>8355.4599999999991</v>
      </c>
      <c r="AN755" s="28">
        <f t="shared" si="106"/>
        <v>1157997.81</v>
      </c>
      <c r="AO755" s="12">
        <f t="shared" si="112"/>
        <v>-971.25500000000466</v>
      </c>
      <c r="AP755" s="12">
        <f t="shared" si="112"/>
        <v>7852.6885000000002</v>
      </c>
      <c r="AQ755" s="12">
        <f t="shared" si="112"/>
        <v>25646.770517100005</v>
      </c>
      <c r="AR755" s="12">
        <f t="shared" si="107"/>
        <v>1125469.6059828999</v>
      </c>
      <c r="BB755" s="28" t="e">
        <f>+#REF!-'Прил 2 оконч'!E755</f>
        <v>#REF!</v>
      </c>
    </row>
    <row r="756" spans="1:54" ht="15" customHeight="1" x14ac:dyDescent="0.25">
      <c r="A756" s="5">
        <f t="shared" si="113"/>
        <v>730</v>
      </c>
      <c r="B756" s="48">
        <f t="shared" si="113"/>
        <v>214</v>
      </c>
      <c r="C756" s="14" t="s">
        <v>186</v>
      </c>
      <c r="D756" s="3" t="s">
        <v>198</v>
      </c>
      <c r="E756" s="27">
        <f t="shared" si="110"/>
        <v>1833298.15</v>
      </c>
      <c r="F756" s="29">
        <v>1192199.1629183998</v>
      </c>
      <c r="G756" s="29">
        <v>0</v>
      </c>
      <c r="H756" s="29">
        <v>164390.58172488</v>
      </c>
      <c r="I756" s="29">
        <v>0</v>
      </c>
      <c r="J756" s="29">
        <v>0</v>
      </c>
      <c r="K756" s="29"/>
      <c r="L756" s="29">
        <v>293263.11894684006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129033.36429999999</v>
      </c>
      <c r="S756" s="1">
        <v>18332.981499999998</v>
      </c>
      <c r="T756" s="147">
        <v>36078.940609880003</v>
      </c>
      <c r="U756" s="28"/>
      <c r="V756" s="2" t="s">
        <v>198</v>
      </c>
      <c r="W756" s="9">
        <v>1557605.18</v>
      </c>
      <c r="X756" s="9">
        <v>1088729.25</v>
      </c>
      <c r="Y756" s="9">
        <v>0</v>
      </c>
      <c r="Z756" s="9">
        <v>153187.65</v>
      </c>
      <c r="AA756" s="9">
        <v>0</v>
      </c>
      <c r="AB756" s="9">
        <v>0</v>
      </c>
      <c r="AC756" s="9">
        <v>0</v>
      </c>
      <c r="AD756" s="9">
        <v>247786.7</v>
      </c>
      <c r="AE756" s="9">
        <v>0</v>
      </c>
      <c r="AF756" s="9">
        <v>0</v>
      </c>
      <c r="AG756" s="9">
        <v>0</v>
      </c>
      <c r="AH756" s="9">
        <v>0</v>
      </c>
      <c r="AI756" s="9">
        <v>0</v>
      </c>
      <c r="AJ756" s="9">
        <v>7499.46</v>
      </c>
      <c r="AK756" s="9">
        <v>4000</v>
      </c>
      <c r="AL756" s="9">
        <v>30402.12</v>
      </c>
      <c r="AN756" s="28">
        <f t="shared" si="106"/>
        <v>275692.96999999997</v>
      </c>
      <c r="AO756" s="12">
        <f t="shared" si="112"/>
        <v>121533.90429999998</v>
      </c>
      <c r="AP756" s="12">
        <f t="shared" si="112"/>
        <v>14332.981499999998</v>
      </c>
      <c r="AQ756" s="12">
        <f t="shared" si="112"/>
        <v>5676.8206098800038</v>
      </c>
      <c r="AR756" s="12">
        <f t="shared" si="107"/>
        <v>134149.26359011998</v>
      </c>
      <c r="BB756" s="28" t="e">
        <f>+#REF!-'Прил 2 оконч'!E756</f>
        <v>#REF!</v>
      </c>
    </row>
    <row r="757" spans="1:54" ht="15" customHeight="1" x14ac:dyDescent="0.25">
      <c r="A757" s="5">
        <f t="shared" si="113"/>
        <v>731</v>
      </c>
      <c r="B757" s="48">
        <f t="shared" si="113"/>
        <v>215</v>
      </c>
      <c r="C757" s="14" t="s">
        <v>186</v>
      </c>
      <c r="D757" s="3" t="s">
        <v>199</v>
      </c>
      <c r="E757" s="27">
        <f t="shared" si="110"/>
        <v>174223.31</v>
      </c>
      <c r="F757" s="29">
        <v>0</v>
      </c>
      <c r="G757" s="29">
        <v>0</v>
      </c>
      <c r="H757" s="29">
        <v>151740.48873773997</v>
      </c>
      <c r="I757" s="29">
        <v>0</v>
      </c>
      <c r="J757" s="29">
        <v>0</v>
      </c>
      <c r="K757" s="29"/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17422.331000000002</v>
      </c>
      <c r="S757" s="1">
        <v>1742.2330999999999</v>
      </c>
      <c r="T757" s="147">
        <v>3318.2571622599999</v>
      </c>
      <c r="U757" s="28"/>
      <c r="V757" s="2" t="s">
        <v>199</v>
      </c>
      <c r="W757" s="9">
        <v>162436.47986796231</v>
      </c>
      <c r="X757" s="9">
        <v>0</v>
      </c>
      <c r="Y757" s="9">
        <v>0</v>
      </c>
      <c r="Z757" s="9">
        <v>128245.73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  <c r="AH757" s="9">
        <v>0</v>
      </c>
      <c r="AI757" s="9">
        <v>0</v>
      </c>
      <c r="AJ757" s="9">
        <v>1573.4898679623004</v>
      </c>
      <c r="AK757" s="9">
        <v>2500</v>
      </c>
      <c r="AL757" s="9">
        <v>2617.2600000000002</v>
      </c>
      <c r="AN757" s="28">
        <f t="shared" si="106"/>
        <v>11786.830132037692</v>
      </c>
      <c r="AO757" s="12">
        <f t="shared" si="112"/>
        <v>15848.841132037702</v>
      </c>
      <c r="AP757" s="12">
        <f t="shared" si="112"/>
        <v>-757.76690000000008</v>
      </c>
      <c r="AQ757" s="12">
        <f t="shared" si="112"/>
        <v>700.99716225999964</v>
      </c>
      <c r="AR757" s="12">
        <f t="shared" si="107"/>
        <v>-4005.2412622600091</v>
      </c>
      <c r="BB757" s="28" t="e">
        <f>+#REF!-'Прил 2 оконч'!E757</f>
        <v>#REF!</v>
      </c>
    </row>
    <row r="758" spans="1:54" ht="15" customHeight="1" x14ac:dyDescent="0.25">
      <c r="A758" s="5">
        <f t="shared" si="113"/>
        <v>732</v>
      </c>
      <c r="B758" s="48">
        <f t="shared" si="113"/>
        <v>216</v>
      </c>
      <c r="C758" s="14" t="s">
        <v>186</v>
      </c>
      <c r="D758" s="3" t="s">
        <v>200</v>
      </c>
      <c r="E758" s="27">
        <f t="shared" si="110"/>
        <v>175823.61</v>
      </c>
      <c r="F758" s="29">
        <v>0</v>
      </c>
      <c r="G758" s="29">
        <v>0</v>
      </c>
      <c r="H758" s="29">
        <v>153134.27642393997</v>
      </c>
      <c r="I758" s="29">
        <v>0</v>
      </c>
      <c r="J758" s="29">
        <v>0</v>
      </c>
      <c r="K758" s="29"/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17582.361000000001</v>
      </c>
      <c r="S758" s="1">
        <v>1758.2360999999999</v>
      </c>
      <c r="T758" s="147">
        <v>3348.7364760599994</v>
      </c>
      <c r="U758" s="28"/>
      <c r="V758" s="2" t="s">
        <v>200</v>
      </c>
      <c r="W758" s="9">
        <v>162427.90595138684</v>
      </c>
      <c r="X758" s="9">
        <v>0</v>
      </c>
      <c r="Y758" s="9">
        <v>0</v>
      </c>
      <c r="Z758" s="9">
        <v>128245.73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9">
        <v>0</v>
      </c>
      <c r="AH758" s="9">
        <v>0</v>
      </c>
      <c r="AI758" s="9">
        <v>0</v>
      </c>
      <c r="AJ758" s="9">
        <v>1564.9159513868547</v>
      </c>
      <c r="AK758" s="9">
        <v>2500</v>
      </c>
      <c r="AL758" s="9">
        <v>2617.2600000000002</v>
      </c>
      <c r="AN758" s="28">
        <f t="shared" si="106"/>
        <v>13395.704048613145</v>
      </c>
      <c r="AO758" s="12">
        <f t="shared" si="112"/>
        <v>16017.445048613146</v>
      </c>
      <c r="AP758" s="12">
        <f t="shared" si="112"/>
        <v>-741.76390000000015</v>
      </c>
      <c r="AQ758" s="12">
        <f t="shared" si="112"/>
        <v>731.47647605999919</v>
      </c>
      <c r="AR758" s="12">
        <f t="shared" si="107"/>
        <v>-2611.4535760600011</v>
      </c>
      <c r="BB758" s="28" t="e">
        <f>+#REF!-'Прил 2 оконч'!E758</f>
        <v>#REF!</v>
      </c>
    </row>
    <row r="759" spans="1:54" ht="15" customHeight="1" x14ac:dyDescent="0.25">
      <c r="A759" s="5">
        <f t="shared" si="113"/>
        <v>733</v>
      </c>
      <c r="B759" s="48">
        <f t="shared" si="113"/>
        <v>217</v>
      </c>
      <c r="C759" s="14" t="s">
        <v>186</v>
      </c>
      <c r="D759" s="3" t="s">
        <v>201</v>
      </c>
      <c r="E759" s="27">
        <f t="shared" si="110"/>
        <v>175823.61</v>
      </c>
      <c r="F759" s="29">
        <v>0</v>
      </c>
      <c r="G759" s="29">
        <v>0</v>
      </c>
      <c r="H759" s="29">
        <v>153134.27642393997</v>
      </c>
      <c r="I759" s="29">
        <v>0</v>
      </c>
      <c r="J759" s="29">
        <v>0</v>
      </c>
      <c r="K759" s="29"/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17582.361000000001</v>
      </c>
      <c r="S759" s="1">
        <v>1758.2360999999999</v>
      </c>
      <c r="T759" s="147">
        <v>3348.7364760599994</v>
      </c>
      <c r="U759" s="28"/>
      <c r="V759" s="2" t="s">
        <v>201</v>
      </c>
      <c r="W759" s="9">
        <v>163537.56213689235</v>
      </c>
      <c r="X759" s="9">
        <v>0</v>
      </c>
      <c r="Y759" s="9">
        <v>0</v>
      </c>
      <c r="Z759" s="9">
        <v>129275.08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0</v>
      </c>
      <c r="AJ759" s="9">
        <v>1624.2221368923547</v>
      </c>
      <c r="AK759" s="9">
        <v>2500</v>
      </c>
      <c r="AL759" s="9">
        <v>2638.26</v>
      </c>
      <c r="AN759" s="28">
        <f t="shared" si="106"/>
        <v>12286.04786310764</v>
      </c>
      <c r="AO759" s="12">
        <f t="shared" si="112"/>
        <v>15958.138863107646</v>
      </c>
      <c r="AP759" s="12">
        <f t="shared" si="112"/>
        <v>-741.76390000000015</v>
      </c>
      <c r="AQ759" s="12">
        <f t="shared" si="112"/>
        <v>710.47647605999919</v>
      </c>
      <c r="AR759" s="12">
        <f t="shared" si="107"/>
        <v>-3640.8035760600051</v>
      </c>
      <c r="BB759" s="28" t="e">
        <f>+#REF!-'Прил 2 оконч'!E759</f>
        <v>#REF!</v>
      </c>
    </row>
    <row r="760" spans="1:54" ht="15" customHeight="1" x14ac:dyDescent="0.25">
      <c r="A760" s="5">
        <f t="shared" si="113"/>
        <v>734</v>
      </c>
      <c r="B760" s="48">
        <f t="shared" si="113"/>
        <v>218</v>
      </c>
      <c r="C760" s="14" t="s">
        <v>186</v>
      </c>
      <c r="D760" s="3" t="s">
        <v>202</v>
      </c>
      <c r="E760" s="27">
        <f t="shared" si="110"/>
        <v>176971.64</v>
      </c>
      <c r="F760" s="29">
        <v>0</v>
      </c>
      <c r="G760" s="29">
        <v>0</v>
      </c>
      <c r="H760" s="29">
        <v>154134.15774456001</v>
      </c>
      <c r="I760" s="29">
        <v>0</v>
      </c>
      <c r="J760" s="29">
        <v>0</v>
      </c>
      <c r="K760" s="29"/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17697.164000000001</v>
      </c>
      <c r="S760" s="1">
        <v>1769.7164000000002</v>
      </c>
      <c r="T760" s="147">
        <v>3370.6018554400007</v>
      </c>
      <c r="U760" s="28"/>
      <c r="V760" s="2" t="s">
        <v>202</v>
      </c>
      <c r="W760" s="9">
        <v>164470.09421636251</v>
      </c>
      <c r="X760" s="9">
        <v>0</v>
      </c>
      <c r="Y760" s="9">
        <v>0</v>
      </c>
      <c r="Z760" s="9">
        <v>130242.03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9">
        <v>0</v>
      </c>
      <c r="AH760" s="9">
        <v>0</v>
      </c>
      <c r="AI760" s="9">
        <v>0</v>
      </c>
      <c r="AJ760" s="9">
        <v>1570.0642163625218</v>
      </c>
      <c r="AK760" s="9">
        <v>2500</v>
      </c>
      <c r="AL760" s="9">
        <v>2658</v>
      </c>
      <c r="AN760" s="28">
        <f t="shared" si="106"/>
        <v>12501.545783637499</v>
      </c>
      <c r="AO760" s="12">
        <f t="shared" si="112"/>
        <v>16127.099783637479</v>
      </c>
      <c r="AP760" s="12">
        <f t="shared" si="112"/>
        <v>-730.28359999999975</v>
      </c>
      <c r="AQ760" s="12">
        <f t="shared" si="112"/>
        <v>712.60185544000069</v>
      </c>
      <c r="AR760" s="12">
        <f t="shared" si="107"/>
        <v>-3607.872255439981</v>
      </c>
      <c r="BB760" s="28" t="e">
        <f>+#REF!-'Прил 2 оконч'!E760</f>
        <v>#REF!</v>
      </c>
    </row>
    <row r="761" spans="1:54" ht="15" customHeight="1" x14ac:dyDescent="0.25">
      <c r="A761" s="5">
        <f t="shared" si="113"/>
        <v>735</v>
      </c>
      <c r="B761" s="48">
        <f t="shared" si="113"/>
        <v>219</v>
      </c>
      <c r="C761" s="14" t="s">
        <v>186</v>
      </c>
      <c r="D761" s="3" t="s">
        <v>203</v>
      </c>
      <c r="E761" s="27">
        <f t="shared" si="110"/>
        <v>178050.1</v>
      </c>
      <c r="F761" s="29">
        <v>0</v>
      </c>
      <c r="G761" s="29">
        <v>0</v>
      </c>
      <c r="H761" s="29">
        <v>133864.47505199999</v>
      </c>
      <c r="I761" s="29">
        <v>0</v>
      </c>
      <c r="J761" s="29">
        <v>0</v>
      </c>
      <c r="K761" s="29"/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11258.28</v>
      </c>
      <c r="S761" s="29">
        <v>30000</v>
      </c>
      <c r="T761" s="147">
        <v>2927.3449480000004</v>
      </c>
      <c r="U761" s="28"/>
      <c r="V761" s="2" t="s">
        <v>203</v>
      </c>
      <c r="W761" s="9">
        <v>168884.35</v>
      </c>
      <c r="X761" s="9">
        <v>0</v>
      </c>
      <c r="Y761" s="9">
        <v>0</v>
      </c>
      <c r="Z761" s="9">
        <v>128058.57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9">
        <v>0</v>
      </c>
      <c r="AH761" s="9">
        <v>0</v>
      </c>
      <c r="AI761" s="9">
        <v>0</v>
      </c>
      <c r="AJ761" s="9">
        <v>8212.34</v>
      </c>
      <c r="AK761" s="9">
        <v>30000</v>
      </c>
      <c r="AL761" s="9">
        <v>2613.44</v>
      </c>
      <c r="AN761" s="28">
        <f t="shared" si="106"/>
        <v>9165.75</v>
      </c>
      <c r="AO761" s="12">
        <f t="shared" si="112"/>
        <v>3045.9400000000005</v>
      </c>
      <c r="AP761" s="12">
        <f t="shared" si="112"/>
        <v>0</v>
      </c>
      <c r="AQ761" s="12">
        <f t="shared" si="112"/>
        <v>313.90494800000033</v>
      </c>
      <c r="AR761" s="12">
        <f t="shared" si="107"/>
        <v>5805.9050519999992</v>
      </c>
      <c r="BB761" s="28" t="e">
        <f>+#REF!-'Прил 2 оконч'!E761</f>
        <v>#REF!</v>
      </c>
    </row>
    <row r="762" spans="1:54" ht="15" customHeight="1" x14ac:dyDescent="0.25">
      <c r="A762" s="5">
        <f t="shared" si="113"/>
        <v>736</v>
      </c>
      <c r="B762" s="48">
        <f t="shared" si="113"/>
        <v>220</v>
      </c>
      <c r="C762" s="14" t="s">
        <v>186</v>
      </c>
      <c r="D762" s="3" t="s">
        <v>204</v>
      </c>
      <c r="E762" s="27">
        <f t="shared" si="110"/>
        <v>175614.87</v>
      </c>
      <c r="F762" s="29">
        <v>0</v>
      </c>
      <c r="G762" s="29">
        <v>0</v>
      </c>
      <c r="H762" s="29">
        <v>152952.47348598001</v>
      </c>
      <c r="I762" s="29">
        <v>0</v>
      </c>
      <c r="J762" s="29">
        <v>0</v>
      </c>
      <c r="K762" s="29"/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17561.487000000001</v>
      </c>
      <c r="S762" s="1">
        <v>1756.1487</v>
      </c>
      <c r="T762" s="147">
        <v>3344.7608140200005</v>
      </c>
      <c r="U762" s="28"/>
      <c r="V762" s="2" t="s">
        <v>204</v>
      </c>
      <c r="W762" s="9">
        <v>170195.86203971205</v>
      </c>
      <c r="X762" s="9">
        <v>0</v>
      </c>
      <c r="Y762" s="9">
        <v>0</v>
      </c>
      <c r="Z762" s="9">
        <v>135856.65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9">
        <v>0</v>
      </c>
      <c r="AH762" s="9">
        <v>0</v>
      </c>
      <c r="AI762" s="9">
        <v>0</v>
      </c>
      <c r="AJ762" s="9">
        <v>1566.6320397120771</v>
      </c>
      <c r="AK762" s="9">
        <v>2500</v>
      </c>
      <c r="AL762" s="9">
        <v>2772.58</v>
      </c>
      <c r="AN762" s="28">
        <f t="shared" si="106"/>
        <v>5419.0079602879414</v>
      </c>
      <c r="AO762" s="12">
        <f t="shared" si="112"/>
        <v>15994.854960287925</v>
      </c>
      <c r="AP762" s="12">
        <f t="shared" si="112"/>
        <v>-743.85130000000004</v>
      </c>
      <c r="AQ762" s="12">
        <f t="shared" si="112"/>
        <v>572.18081402000053</v>
      </c>
      <c r="AR762" s="12">
        <f t="shared" si="107"/>
        <v>-10404.176514019984</v>
      </c>
      <c r="BB762" s="28" t="e">
        <f>+#REF!-'Прил 2 оконч'!E762</f>
        <v>#REF!</v>
      </c>
    </row>
    <row r="763" spans="1:54" ht="15" customHeight="1" x14ac:dyDescent="0.25">
      <c r="A763" s="5">
        <f t="shared" si="113"/>
        <v>737</v>
      </c>
      <c r="B763" s="48">
        <f t="shared" si="113"/>
        <v>221</v>
      </c>
      <c r="C763" s="14" t="s">
        <v>186</v>
      </c>
      <c r="D763" s="3" t="s">
        <v>589</v>
      </c>
      <c r="E763" s="27">
        <f t="shared" si="110"/>
        <v>184312.12</v>
      </c>
      <c r="F763" s="29">
        <v>0</v>
      </c>
      <c r="G763" s="29">
        <v>0</v>
      </c>
      <c r="H763" s="29">
        <v>139846.40155010516</v>
      </c>
      <c r="I763" s="29">
        <v>0</v>
      </c>
      <c r="J763" s="29">
        <v>0</v>
      </c>
      <c r="K763" s="29"/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11407.560884830189</v>
      </c>
      <c r="S763" s="29">
        <v>30000</v>
      </c>
      <c r="T763" s="147">
        <v>3058.1575650646341</v>
      </c>
      <c r="U763" s="28"/>
      <c r="V763" s="2" t="s">
        <v>589</v>
      </c>
      <c r="W763" s="9">
        <v>223352.24</v>
      </c>
      <c r="X763" s="9">
        <v>0</v>
      </c>
      <c r="Y763" s="9">
        <v>0</v>
      </c>
      <c r="Z763" s="9">
        <v>181154.05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8501.17</v>
      </c>
      <c r="AK763" s="9">
        <v>30000</v>
      </c>
      <c r="AL763" s="9">
        <v>3697.02</v>
      </c>
      <c r="AN763" s="28">
        <f t="shared" si="106"/>
        <v>-39040.119999999995</v>
      </c>
      <c r="AO763" s="12">
        <f t="shared" si="112"/>
        <v>2906.390884830189</v>
      </c>
      <c r="AP763" s="12">
        <f t="shared" si="112"/>
        <v>0</v>
      </c>
      <c r="AQ763" s="12">
        <f t="shared" si="112"/>
        <v>-638.86243493536585</v>
      </c>
      <c r="AR763" s="12">
        <f t="shared" si="107"/>
        <v>-41307.648449894819</v>
      </c>
      <c r="BB763" s="28" t="e">
        <f>+#REF!-'Прил 2 оконч'!E763</f>
        <v>#REF!</v>
      </c>
    </row>
    <row r="764" spans="1:54" ht="15" customHeight="1" x14ac:dyDescent="0.25">
      <c r="A764" s="5">
        <f t="shared" si="113"/>
        <v>738</v>
      </c>
      <c r="B764" s="48">
        <f t="shared" si="113"/>
        <v>222</v>
      </c>
      <c r="C764" s="14" t="s">
        <v>567</v>
      </c>
      <c r="D764" s="3" t="s">
        <v>590</v>
      </c>
      <c r="E764" s="27">
        <f t="shared" si="110"/>
        <v>5039672.32</v>
      </c>
      <c r="F764" s="29">
        <v>1974838.88197596</v>
      </c>
      <c r="G764" s="29">
        <v>1201661.44370202</v>
      </c>
      <c r="H764" s="29">
        <v>566223.31675853999</v>
      </c>
      <c r="I764" s="29">
        <v>482550.51888203999</v>
      </c>
      <c r="J764" s="29">
        <v>0</v>
      </c>
      <c r="K764" s="29"/>
      <c r="L764" s="29">
        <v>209894.52719843999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457118.75179999997</v>
      </c>
      <c r="S764" s="1">
        <v>50396.723200000008</v>
      </c>
      <c r="T764" s="147">
        <v>96988.156483000013</v>
      </c>
      <c r="U764" s="28"/>
      <c r="V764" s="2" t="s">
        <v>590</v>
      </c>
      <c r="W764" s="9">
        <v>2593588.66</v>
      </c>
      <c r="X764" s="9">
        <v>979326.22</v>
      </c>
      <c r="Y764" s="9">
        <v>497385.71</v>
      </c>
      <c r="Z764" s="9">
        <v>191401.3</v>
      </c>
      <c r="AA764" s="9">
        <v>308793.81</v>
      </c>
      <c r="AB764" s="9">
        <v>0</v>
      </c>
      <c r="AC764" s="9">
        <v>0</v>
      </c>
      <c r="AD764" s="9">
        <v>193304.43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349087.19</v>
      </c>
      <c r="AK764" s="9">
        <v>10000</v>
      </c>
      <c r="AL764" s="9">
        <v>44290</v>
      </c>
      <c r="AN764" s="28">
        <f t="shared" si="106"/>
        <v>2446083.66</v>
      </c>
      <c r="AO764" s="12">
        <f t="shared" si="112"/>
        <v>108031.56179999997</v>
      </c>
      <c r="AP764" s="12">
        <f t="shared" si="112"/>
        <v>40396.723200000008</v>
      </c>
      <c r="AQ764" s="12">
        <f t="shared" si="112"/>
        <v>52698.156483000013</v>
      </c>
      <c r="AR764" s="12">
        <f t="shared" si="107"/>
        <v>2244957.2185170003</v>
      </c>
      <c r="BB764" s="28" t="e">
        <f>+#REF!-'Прил 2 оконч'!E764</f>
        <v>#REF!</v>
      </c>
    </row>
    <row r="765" spans="1:54" ht="15" customHeight="1" x14ac:dyDescent="0.25">
      <c r="A765" s="5">
        <f t="shared" si="113"/>
        <v>739</v>
      </c>
      <c r="B765" s="48">
        <f t="shared" si="113"/>
        <v>223</v>
      </c>
      <c r="C765" s="14" t="s">
        <v>205</v>
      </c>
      <c r="D765" s="3" t="s">
        <v>591</v>
      </c>
      <c r="E765" s="27">
        <f t="shared" si="110"/>
        <v>5014435.46</v>
      </c>
      <c r="F765" s="29">
        <v>813374.17573776003</v>
      </c>
      <c r="G765" s="29">
        <v>290898.30503748002</v>
      </c>
      <c r="H765" s="29">
        <v>111643.09913736</v>
      </c>
      <c r="I765" s="29">
        <v>438818.93524476001</v>
      </c>
      <c r="J765" s="29">
        <v>0</v>
      </c>
      <c r="K765" s="29"/>
      <c r="L765" s="29">
        <v>158833.98719327999</v>
      </c>
      <c r="M765" s="29">
        <v>0</v>
      </c>
      <c r="N765" s="29">
        <v>994287.60779040004</v>
      </c>
      <c r="O765" s="29">
        <v>0</v>
      </c>
      <c r="P765" s="29">
        <v>0</v>
      </c>
      <c r="Q765" s="29">
        <v>1587689.6645513398</v>
      </c>
      <c r="R765" s="29">
        <v>472623.64710000006</v>
      </c>
      <c r="S765" s="1">
        <v>50144.354599999999</v>
      </c>
      <c r="T765" s="147">
        <v>96121.683607619998</v>
      </c>
      <c r="U765" s="28"/>
      <c r="V765" s="2" t="s">
        <v>591</v>
      </c>
      <c r="W765" s="9">
        <v>4547525.17</v>
      </c>
      <c r="X765" s="9">
        <v>804877.05</v>
      </c>
      <c r="Y765" s="9">
        <v>294237.03000000003</v>
      </c>
      <c r="Z765" s="9">
        <v>113474.97</v>
      </c>
      <c r="AA765" s="9">
        <v>454661.68</v>
      </c>
      <c r="AB765" s="9">
        <v>0</v>
      </c>
      <c r="AC765" s="9">
        <v>0</v>
      </c>
      <c r="AD765" s="9">
        <v>147238.93</v>
      </c>
      <c r="AE765" s="9">
        <v>0</v>
      </c>
      <c r="AF765" s="9">
        <v>992070.97</v>
      </c>
      <c r="AG765" s="9">
        <v>0</v>
      </c>
      <c r="AH765" s="9">
        <v>0</v>
      </c>
      <c r="AI765" s="9">
        <v>1586586.86</v>
      </c>
      <c r="AJ765" s="9">
        <v>34721.620000000003</v>
      </c>
      <c r="AK765" s="9">
        <v>8571.43</v>
      </c>
      <c r="AL765" s="9">
        <v>89656.06</v>
      </c>
      <c r="AN765" s="28">
        <f t="shared" si="106"/>
        <v>466910.29000000004</v>
      </c>
      <c r="AO765" s="12">
        <f t="shared" si="112"/>
        <v>437902.02710000006</v>
      </c>
      <c r="AP765" s="12">
        <f t="shared" si="112"/>
        <v>41572.924599999998</v>
      </c>
      <c r="AQ765" s="12">
        <f t="shared" si="112"/>
        <v>6465.6236076200003</v>
      </c>
      <c r="AR765" s="12">
        <f t="shared" si="107"/>
        <v>-19030.285307620026</v>
      </c>
      <c r="BB765" s="28" t="e">
        <f>+#REF!-'Прил 2 оконч'!E765</f>
        <v>#REF!</v>
      </c>
    </row>
    <row r="766" spans="1:54" ht="15" customHeight="1" x14ac:dyDescent="0.25">
      <c r="A766" s="5">
        <f t="shared" si="113"/>
        <v>740</v>
      </c>
      <c r="B766" s="48">
        <f t="shared" si="113"/>
        <v>224</v>
      </c>
      <c r="C766" s="14" t="s">
        <v>205</v>
      </c>
      <c r="D766" s="3" t="s">
        <v>592</v>
      </c>
      <c r="E766" s="27">
        <f t="shared" si="110"/>
        <v>2543004.7700000005</v>
      </c>
      <c r="F766" s="29">
        <v>412491.98159988003</v>
      </c>
      <c r="G766" s="29">
        <v>147525.236859</v>
      </c>
      <c r="H766" s="29">
        <v>56618.3244165</v>
      </c>
      <c r="I766" s="29">
        <v>222541.23569748001</v>
      </c>
      <c r="J766" s="29">
        <v>0</v>
      </c>
      <c r="K766" s="29"/>
      <c r="L766" s="29">
        <v>80550.564692640008</v>
      </c>
      <c r="M766" s="29">
        <v>0</v>
      </c>
      <c r="N766" s="29">
        <v>504239.8380012</v>
      </c>
      <c r="O766" s="29">
        <v>0</v>
      </c>
      <c r="P766" s="29">
        <v>0</v>
      </c>
      <c r="Q766" s="29">
        <v>805175.85236550006</v>
      </c>
      <c r="R766" s="29">
        <v>239684.84530000002</v>
      </c>
      <c r="S766" s="1">
        <v>25430.047699999999</v>
      </c>
      <c r="T766" s="147">
        <v>48746.843367799993</v>
      </c>
      <c r="U766" s="28"/>
      <c r="V766" s="2" t="s">
        <v>592</v>
      </c>
      <c r="W766" s="9">
        <v>2324671.4299999997</v>
      </c>
      <c r="X766" s="9">
        <v>405528</v>
      </c>
      <c r="Y766" s="9">
        <v>148247.94</v>
      </c>
      <c r="Z766" s="9">
        <v>57173.05</v>
      </c>
      <c r="AA766" s="9">
        <v>229076.03</v>
      </c>
      <c r="AB766" s="9">
        <v>0</v>
      </c>
      <c r="AC766" s="9">
        <v>0</v>
      </c>
      <c r="AD766" s="9">
        <v>74184.63</v>
      </c>
      <c r="AE766" s="9">
        <v>0</v>
      </c>
      <c r="AF766" s="9">
        <v>499843.5</v>
      </c>
      <c r="AG766" s="9">
        <v>0</v>
      </c>
      <c r="AH766" s="9">
        <v>0</v>
      </c>
      <c r="AI766" s="9">
        <v>799383.45</v>
      </c>
      <c r="AJ766" s="9">
        <v>36062.67</v>
      </c>
      <c r="AK766" s="9">
        <v>8571.43</v>
      </c>
      <c r="AL766" s="9">
        <v>45172.160000000003</v>
      </c>
      <c r="AN766" s="28">
        <f t="shared" si="106"/>
        <v>218333.34000000078</v>
      </c>
      <c r="AO766" s="12">
        <f t="shared" si="112"/>
        <v>203622.1753</v>
      </c>
      <c r="AP766" s="12">
        <f t="shared" si="112"/>
        <v>16858.617699999999</v>
      </c>
      <c r="AQ766" s="12">
        <f t="shared" si="112"/>
        <v>3574.6833677999894</v>
      </c>
      <c r="AR766" s="12">
        <f t="shared" si="107"/>
        <v>-5722.1363677992085</v>
      </c>
      <c r="BB766" s="28" t="e">
        <f>+#REF!-'Прил 2 оконч'!E766</f>
        <v>#REF!</v>
      </c>
    </row>
    <row r="767" spans="1:54" ht="15" customHeight="1" x14ac:dyDescent="0.25">
      <c r="A767" s="5">
        <f t="shared" si="113"/>
        <v>741</v>
      </c>
      <c r="B767" s="48">
        <f t="shared" si="113"/>
        <v>225</v>
      </c>
      <c r="C767" s="14" t="s">
        <v>205</v>
      </c>
      <c r="D767" s="3" t="s">
        <v>593</v>
      </c>
      <c r="E767" s="27">
        <f t="shared" si="110"/>
        <v>3431972.13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/>
      <c r="L767" s="29">
        <v>0</v>
      </c>
      <c r="M767" s="29">
        <v>0</v>
      </c>
      <c r="N767" s="29">
        <v>0</v>
      </c>
      <c r="O767" s="29">
        <v>0</v>
      </c>
      <c r="P767" s="29">
        <v>2989089.85451202</v>
      </c>
      <c r="Q767" s="29">
        <v>0</v>
      </c>
      <c r="R767" s="29">
        <v>343197.21299999999</v>
      </c>
      <c r="S767" s="1">
        <v>34319.721299999997</v>
      </c>
      <c r="T767" s="147">
        <v>65365.341187980004</v>
      </c>
      <c r="U767" s="28"/>
      <c r="V767" s="2" t="s">
        <v>593</v>
      </c>
      <c r="W767" s="9">
        <v>3118222.8760282365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3005489.94</v>
      </c>
      <c r="AI767" s="9">
        <v>0</v>
      </c>
      <c r="AJ767" s="9">
        <v>21396.416028236312</v>
      </c>
      <c r="AK767" s="9">
        <v>1428.5714285714287</v>
      </c>
      <c r="AL767" s="9">
        <v>61336.52</v>
      </c>
      <c r="AN767" s="28">
        <f t="shared" si="106"/>
        <v>313749.25397176342</v>
      </c>
      <c r="AO767" s="12">
        <f t="shared" si="112"/>
        <v>321800.79697176366</v>
      </c>
      <c r="AP767" s="12">
        <f t="shared" si="112"/>
        <v>32891.14987142857</v>
      </c>
      <c r="AQ767" s="12">
        <f t="shared" si="112"/>
        <v>4028.8211879800074</v>
      </c>
      <c r="AR767" s="12">
        <f t="shared" si="107"/>
        <v>-44971.514059408815</v>
      </c>
      <c r="BB767" s="28" t="e">
        <f>+#REF!-'Прил 2 оконч'!E767</f>
        <v>#REF!</v>
      </c>
    </row>
    <row r="768" spans="1:54" ht="15" customHeight="1" x14ac:dyDescent="0.25">
      <c r="A768" s="5">
        <f t="shared" si="113"/>
        <v>742</v>
      </c>
      <c r="B768" s="48">
        <f t="shared" si="113"/>
        <v>226</v>
      </c>
      <c r="C768" s="14" t="s">
        <v>205</v>
      </c>
      <c r="D768" s="3" t="s">
        <v>594</v>
      </c>
      <c r="E768" s="27">
        <f t="shared" si="110"/>
        <v>4331604.1500000004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/>
      <c r="L768" s="29">
        <v>0</v>
      </c>
      <c r="M768" s="29">
        <v>0</v>
      </c>
      <c r="N768" s="29">
        <v>0</v>
      </c>
      <c r="O768" s="29">
        <v>0</v>
      </c>
      <c r="P768" s="29">
        <v>3772627.9608591003</v>
      </c>
      <c r="Q768" s="29">
        <v>0</v>
      </c>
      <c r="R768" s="29">
        <v>433160.41500000004</v>
      </c>
      <c r="S768" s="1">
        <v>43316.041500000007</v>
      </c>
      <c r="T768" s="147">
        <v>82499.732640900009</v>
      </c>
      <c r="U768" s="28"/>
      <c r="V768" s="2" t="s">
        <v>594</v>
      </c>
      <c r="W768" s="9">
        <v>3931280.5132010393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9">
        <v>0</v>
      </c>
      <c r="AH768" s="9">
        <v>3801033.73</v>
      </c>
      <c r="AI768" s="9">
        <v>0</v>
      </c>
      <c r="AJ768" s="9">
        <v>22674.663201039315</v>
      </c>
      <c r="AK768" s="9">
        <v>1428.5714285714287</v>
      </c>
      <c r="AL768" s="9">
        <v>77572.12</v>
      </c>
      <c r="AN768" s="28">
        <f t="shared" si="106"/>
        <v>400323.63679896109</v>
      </c>
      <c r="AO768" s="12">
        <f t="shared" si="112"/>
        <v>410485.75179896073</v>
      </c>
      <c r="AP768" s="12">
        <f t="shared" si="112"/>
        <v>41887.470071428579</v>
      </c>
      <c r="AQ768" s="12">
        <f t="shared" si="112"/>
        <v>4927.6126409000135</v>
      </c>
      <c r="AR768" s="12">
        <f t="shared" si="107"/>
        <v>-56977.197712328234</v>
      </c>
      <c r="BB768" s="28" t="e">
        <f>+#REF!-'Прил 2 оконч'!E768</f>
        <v>#REF!</v>
      </c>
    </row>
    <row r="769" spans="1:54" ht="15" customHeight="1" x14ac:dyDescent="0.25">
      <c r="A769" s="5">
        <f t="shared" si="113"/>
        <v>743</v>
      </c>
      <c r="B769" s="48">
        <f t="shared" si="113"/>
        <v>227</v>
      </c>
      <c r="C769" s="14" t="s">
        <v>205</v>
      </c>
      <c r="D769" s="3" t="s">
        <v>595</v>
      </c>
      <c r="E769" s="27">
        <f t="shared" si="110"/>
        <v>19540263.559999999</v>
      </c>
      <c r="F769" s="29">
        <v>3169558.3492427398</v>
      </c>
      <c r="G769" s="29">
        <v>1133573.1950970001</v>
      </c>
      <c r="H769" s="29">
        <v>435051.08607492002</v>
      </c>
      <c r="I769" s="29">
        <v>1709990.63845344</v>
      </c>
      <c r="J769" s="29">
        <v>0</v>
      </c>
      <c r="K769" s="29"/>
      <c r="L769" s="29">
        <v>618944.64498888003</v>
      </c>
      <c r="M769" s="29">
        <v>0</v>
      </c>
      <c r="N769" s="29">
        <v>3874542.2130743996</v>
      </c>
      <c r="O769" s="29">
        <v>0</v>
      </c>
      <c r="P769" s="29">
        <v>0</v>
      </c>
      <c r="Q769" s="29">
        <v>6186912.69272622</v>
      </c>
      <c r="R769" s="29">
        <v>1841720.9084000001</v>
      </c>
      <c r="S769" s="1">
        <v>195402.63559999998</v>
      </c>
      <c r="T769" s="147">
        <v>374567.19634240004</v>
      </c>
      <c r="U769" s="28"/>
      <c r="V769" s="2" t="s">
        <v>595</v>
      </c>
      <c r="W769" s="9">
        <v>18350022.449999999</v>
      </c>
      <c r="X769" s="9">
        <v>3152050.12</v>
      </c>
      <c r="Y769" s="9">
        <v>1152287.67</v>
      </c>
      <c r="Z769" s="9">
        <v>444389.37</v>
      </c>
      <c r="AA769" s="9">
        <v>1780540.75</v>
      </c>
      <c r="AB769" s="9">
        <v>0</v>
      </c>
      <c r="AC769" s="9">
        <v>0</v>
      </c>
      <c r="AD769" s="9">
        <v>576615.42000000004</v>
      </c>
      <c r="AE769" s="9">
        <v>0</v>
      </c>
      <c r="AF769" s="9">
        <v>3885136.79</v>
      </c>
      <c r="AG769" s="9">
        <v>0</v>
      </c>
      <c r="AH769" s="9">
        <v>0</v>
      </c>
      <c r="AI769" s="9">
        <v>6213372.9800000004</v>
      </c>
      <c r="AJ769" s="9">
        <v>764519.27</v>
      </c>
      <c r="AK769" s="9">
        <v>8571.43</v>
      </c>
      <c r="AL769" s="9">
        <v>351110.08</v>
      </c>
      <c r="AN769" s="28">
        <f t="shared" si="106"/>
        <v>1190241.1099999994</v>
      </c>
      <c r="AO769" s="12">
        <f t="shared" si="112"/>
        <v>1077201.6384000001</v>
      </c>
      <c r="AP769" s="12">
        <f t="shared" si="112"/>
        <v>186831.20559999999</v>
      </c>
      <c r="AQ769" s="12">
        <f t="shared" si="112"/>
        <v>23457.116342400026</v>
      </c>
      <c r="AR769" s="12">
        <f t="shared" si="107"/>
        <v>-97248.850342400663</v>
      </c>
      <c r="BB769" s="28" t="e">
        <f>+#REF!-'Прил 2 оконч'!E769</f>
        <v>#REF!</v>
      </c>
    </row>
    <row r="770" spans="1:54" ht="15" customHeight="1" x14ac:dyDescent="0.25">
      <c r="A770" s="5">
        <f t="shared" si="113"/>
        <v>744</v>
      </c>
      <c r="B770" s="48">
        <f t="shared" si="113"/>
        <v>228</v>
      </c>
      <c r="C770" s="14" t="s">
        <v>205</v>
      </c>
      <c r="D770" s="3" t="s">
        <v>596</v>
      </c>
      <c r="E770" s="27">
        <f t="shared" si="110"/>
        <v>4989837.68</v>
      </c>
      <c r="F770" s="29">
        <v>809384.25414210011</v>
      </c>
      <c r="G770" s="29">
        <v>289471.33400388004</v>
      </c>
      <c r="H770" s="29">
        <v>111095.44326215998</v>
      </c>
      <c r="I770" s="29">
        <v>436666.35990768002</v>
      </c>
      <c r="J770" s="29">
        <v>0</v>
      </c>
      <c r="K770" s="29"/>
      <c r="L770" s="29">
        <v>158054.84407524002</v>
      </c>
      <c r="M770" s="29">
        <v>0</v>
      </c>
      <c r="N770" s="29">
        <v>989410.23701099993</v>
      </c>
      <c r="O770" s="29">
        <v>0</v>
      </c>
      <c r="P770" s="29">
        <v>0</v>
      </c>
      <c r="Q770" s="29">
        <v>1579901.4196925398</v>
      </c>
      <c r="R770" s="29">
        <v>470305.24219999998</v>
      </c>
      <c r="S770" s="1">
        <v>49898.376799999998</v>
      </c>
      <c r="T770" s="147">
        <v>95650.168905400002</v>
      </c>
      <c r="U770" s="28"/>
      <c r="V770" s="2" t="s">
        <v>596</v>
      </c>
      <c r="W770" s="9">
        <v>4536530.1899999995</v>
      </c>
      <c r="X770" s="9">
        <v>800902.39</v>
      </c>
      <c r="Y770" s="9">
        <v>292784.03999999998</v>
      </c>
      <c r="Z770" s="9">
        <v>112914.61</v>
      </c>
      <c r="AA770" s="9">
        <v>452416.46</v>
      </c>
      <c r="AB770" s="9">
        <v>0</v>
      </c>
      <c r="AC770" s="9">
        <v>0</v>
      </c>
      <c r="AD770" s="9">
        <v>146511.84</v>
      </c>
      <c r="AE770" s="9">
        <v>0</v>
      </c>
      <c r="AF770" s="9">
        <v>987171.91</v>
      </c>
      <c r="AG770" s="9">
        <v>0</v>
      </c>
      <c r="AH770" s="9">
        <v>0</v>
      </c>
      <c r="AI770" s="9">
        <v>1578751.94</v>
      </c>
      <c r="AJ770" s="9">
        <v>45863.7</v>
      </c>
      <c r="AK770" s="9">
        <v>8571.43</v>
      </c>
      <c r="AL770" s="9">
        <v>89213.3</v>
      </c>
      <c r="AN770" s="28">
        <f t="shared" si="106"/>
        <v>453307.49000000022</v>
      </c>
      <c r="AO770" s="12">
        <f t="shared" si="112"/>
        <v>424441.54219999997</v>
      </c>
      <c r="AP770" s="12">
        <f t="shared" si="112"/>
        <v>41326.946799999998</v>
      </c>
      <c r="AQ770" s="12">
        <f t="shared" si="112"/>
        <v>6436.8689053999988</v>
      </c>
      <c r="AR770" s="12">
        <f t="shared" si="107"/>
        <v>-18897.86790539974</v>
      </c>
      <c r="BB770" s="28" t="e">
        <f>+#REF!-'Прил 2 оконч'!E770</f>
        <v>#REF!</v>
      </c>
    </row>
    <row r="771" spans="1:54" ht="15" customHeight="1" x14ac:dyDescent="0.25">
      <c r="A771" s="5">
        <f t="shared" ref="A771:B775" si="114">+A770+1</f>
        <v>745</v>
      </c>
      <c r="B771" s="48">
        <f t="shared" si="114"/>
        <v>229</v>
      </c>
      <c r="C771" s="14" t="s">
        <v>597</v>
      </c>
      <c r="D771" s="3" t="s">
        <v>598</v>
      </c>
      <c r="E771" s="27">
        <f t="shared" si="110"/>
        <v>2695841.76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2374335.6717023998</v>
      </c>
      <c r="O771" s="29">
        <v>0</v>
      </c>
      <c r="P771" s="11">
        <v>0</v>
      </c>
      <c r="Q771" s="29">
        <v>0</v>
      </c>
      <c r="R771" s="29">
        <v>242625.75839999996</v>
      </c>
      <c r="S771" s="1">
        <v>26958.417599999997</v>
      </c>
      <c r="T771" s="147">
        <v>51921.912297599993</v>
      </c>
      <c r="U771" s="28"/>
      <c r="V771" s="2" t="s">
        <v>598</v>
      </c>
      <c r="W771" s="9">
        <v>2586695.4800000004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2383898.9900000002</v>
      </c>
      <c r="AG771" s="9">
        <v>0</v>
      </c>
      <c r="AH771" s="9">
        <v>0</v>
      </c>
      <c r="AI771" s="9">
        <v>0</v>
      </c>
      <c r="AJ771" s="9">
        <v>124145.49</v>
      </c>
      <c r="AK771" s="9">
        <v>30000</v>
      </c>
      <c r="AL771" s="9">
        <v>48651</v>
      </c>
      <c r="AN771" s="28">
        <f t="shared" si="106"/>
        <v>109146.27999999933</v>
      </c>
      <c r="AO771" s="12">
        <f t="shared" si="112"/>
        <v>118480.26839999996</v>
      </c>
      <c r="AP771" s="12">
        <f t="shared" si="112"/>
        <v>-3041.582400000003</v>
      </c>
      <c r="AQ771" s="12">
        <f t="shared" si="112"/>
        <v>3270.9122975999926</v>
      </c>
      <c r="AR771" s="12">
        <f t="shared" si="107"/>
        <v>-9563.3182976006174</v>
      </c>
      <c r="BB771" s="28" t="e">
        <f>+#REF!-'Прил 2 оконч'!E771</f>
        <v>#REF!</v>
      </c>
    </row>
    <row r="772" spans="1:54" ht="15" customHeight="1" x14ac:dyDescent="0.25">
      <c r="A772" s="5">
        <f t="shared" si="114"/>
        <v>746</v>
      </c>
      <c r="B772" s="48">
        <f t="shared" si="114"/>
        <v>230</v>
      </c>
      <c r="C772" s="14" t="s">
        <v>599</v>
      </c>
      <c r="D772" s="3" t="s">
        <v>600</v>
      </c>
      <c r="E772" s="27">
        <f t="shared" si="110"/>
        <v>9299405.044942271</v>
      </c>
      <c r="F772" s="29">
        <v>3595441.7299740082</v>
      </c>
      <c r="G772" s="29">
        <v>1661086.1448613489</v>
      </c>
      <c r="H772" s="29">
        <v>1682740.6874936828</v>
      </c>
      <c r="I772" s="29">
        <v>1087023.0029267459</v>
      </c>
      <c r="J772" s="29">
        <v>0</v>
      </c>
      <c r="K772" s="29"/>
      <c r="L772" s="29">
        <v>125708.39506661828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876143.30562875385</v>
      </c>
      <c r="S772" s="1">
        <v>92994.050449422735</v>
      </c>
      <c r="T772" s="147">
        <v>178267.72854169167</v>
      </c>
      <c r="U772" s="28"/>
      <c r="V772" s="2" t="s">
        <v>600</v>
      </c>
      <c r="W772" s="9">
        <v>5600831.2899999991</v>
      </c>
      <c r="X772" s="9">
        <v>2007294.93</v>
      </c>
      <c r="Y772" s="9">
        <v>1402717.24</v>
      </c>
      <c r="Z772" s="9">
        <v>573138.11</v>
      </c>
      <c r="AA772" s="9">
        <v>877449.93</v>
      </c>
      <c r="AB772" s="9">
        <v>0</v>
      </c>
      <c r="AC772" s="9">
        <v>0</v>
      </c>
      <c r="AD772" s="9">
        <v>116651.84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492002.68</v>
      </c>
      <c r="AK772" s="9">
        <v>10000</v>
      </c>
      <c r="AL772" s="9">
        <v>101576.56</v>
      </c>
      <c r="AN772" s="28">
        <f t="shared" si="106"/>
        <v>3698573.7549422719</v>
      </c>
      <c r="AO772" s="12">
        <f t="shared" si="112"/>
        <v>384140.62562875386</v>
      </c>
      <c r="AP772" s="12">
        <f t="shared" si="112"/>
        <v>82994.050449422735</v>
      </c>
      <c r="AQ772" s="12">
        <f t="shared" si="112"/>
        <v>76691.168541691673</v>
      </c>
      <c r="AR772" s="12">
        <f t="shared" si="107"/>
        <v>3154747.9103224035</v>
      </c>
      <c r="BB772" s="28" t="e">
        <f>+#REF!-'Прил 2 оконч'!E772</f>
        <v>#REF!</v>
      </c>
    </row>
    <row r="773" spans="1:54" ht="15" customHeight="1" x14ac:dyDescent="0.25">
      <c r="A773" s="5">
        <f t="shared" si="114"/>
        <v>747</v>
      </c>
      <c r="B773" s="48">
        <f t="shared" si="114"/>
        <v>231</v>
      </c>
      <c r="C773" s="14" t="s">
        <v>599</v>
      </c>
      <c r="D773" s="3" t="s">
        <v>608</v>
      </c>
      <c r="E773" s="27">
        <f t="shared" si="110"/>
        <v>20848241.759552069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/>
      <c r="L773" s="29">
        <v>0</v>
      </c>
      <c r="M773" s="29">
        <v>0</v>
      </c>
      <c r="N773" s="29">
        <v>18361880.447307888</v>
      </c>
      <c r="O773" s="29">
        <v>0</v>
      </c>
      <c r="P773" s="29">
        <v>0</v>
      </c>
      <c r="Q773" s="29">
        <v>0</v>
      </c>
      <c r="R773" s="29">
        <v>1876341.7583596862</v>
      </c>
      <c r="S773" s="1">
        <v>208482.4175955207</v>
      </c>
      <c r="T773" s="147">
        <v>401537.13628897286</v>
      </c>
      <c r="U773" s="28"/>
      <c r="V773" s="2" t="s">
        <v>608</v>
      </c>
      <c r="W773" s="9">
        <v>5388555.8611694146</v>
      </c>
      <c r="X773" s="9">
        <v>0</v>
      </c>
      <c r="Y773" s="9">
        <v>0</v>
      </c>
      <c r="Z773" s="9">
        <v>0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5069831.05</v>
      </c>
      <c r="AG773" s="9">
        <v>0</v>
      </c>
      <c r="AH773" s="9">
        <v>0</v>
      </c>
      <c r="AI773" s="9">
        <v>0</v>
      </c>
      <c r="AJ773" s="9">
        <v>185258.87116941411</v>
      </c>
      <c r="AK773" s="9">
        <v>10000</v>
      </c>
      <c r="AL773" s="9">
        <v>103465.94</v>
      </c>
      <c r="AN773" s="28">
        <f t="shared" si="106"/>
        <v>15459685.898382654</v>
      </c>
      <c r="AO773" s="12">
        <f t="shared" si="112"/>
        <v>1691082.8871902721</v>
      </c>
      <c r="AP773" s="12">
        <f t="shared" si="112"/>
        <v>198482.4175955207</v>
      </c>
      <c r="AQ773" s="12">
        <f t="shared" si="112"/>
        <v>298071.19628897286</v>
      </c>
      <c r="AR773" s="12">
        <f t="shared" si="107"/>
        <v>13272049.397307888</v>
      </c>
      <c r="BB773" s="28" t="e">
        <f>+#REF!-'Прил 2 оконч'!E773</f>
        <v>#REF!</v>
      </c>
    </row>
    <row r="774" spans="1:54" ht="15" customHeight="1" x14ac:dyDescent="0.25">
      <c r="A774" s="5">
        <f t="shared" si="114"/>
        <v>748</v>
      </c>
      <c r="B774" s="48">
        <f t="shared" si="114"/>
        <v>232</v>
      </c>
      <c r="C774" s="14" t="s">
        <v>599</v>
      </c>
      <c r="D774" s="3" t="s">
        <v>612</v>
      </c>
      <c r="E774" s="27">
        <f t="shared" si="110"/>
        <v>3608535.1470105601</v>
      </c>
      <c r="F774" s="29">
        <v>0</v>
      </c>
      <c r="G774" s="29">
        <v>0</v>
      </c>
      <c r="H774" s="29">
        <v>3142868.1204294348</v>
      </c>
      <c r="I774" s="29">
        <v>0</v>
      </c>
      <c r="J774" s="29">
        <v>0</v>
      </c>
      <c r="K774" s="29"/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360853.51470105606</v>
      </c>
      <c r="S774" s="1">
        <v>36085.351470105605</v>
      </c>
      <c r="T774" s="147">
        <v>68728.160409963122</v>
      </c>
      <c r="U774" s="28"/>
      <c r="V774" s="2" t="s">
        <v>612</v>
      </c>
      <c r="W774" s="9">
        <v>1320939.6473296769</v>
      </c>
      <c r="X774" s="9">
        <v>0</v>
      </c>
      <c r="Y774" s="9">
        <v>0</v>
      </c>
      <c r="Z774" s="9">
        <v>1047377.63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9">
        <v>0</v>
      </c>
      <c r="AH774" s="9">
        <v>0</v>
      </c>
      <c r="AI774" s="9">
        <v>0</v>
      </c>
      <c r="AJ774" s="9">
        <v>222186.95732967684</v>
      </c>
      <c r="AK774" s="9">
        <v>5000</v>
      </c>
      <c r="AL774" s="9">
        <v>21375.06</v>
      </c>
      <c r="AN774" s="28">
        <f t="shared" si="106"/>
        <v>2287595.4996808833</v>
      </c>
      <c r="AO774" s="12">
        <f t="shared" si="112"/>
        <v>138666.55737137923</v>
      </c>
      <c r="AP774" s="12">
        <f t="shared" si="112"/>
        <v>31085.351470105605</v>
      </c>
      <c r="AQ774" s="12">
        <f t="shared" si="112"/>
        <v>47353.100409963125</v>
      </c>
      <c r="AR774" s="12">
        <f t="shared" si="107"/>
        <v>2070490.4904294349</v>
      </c>
      <c r="BB774" s="28" t="e">
        <f>+#REF!-'Прил 2 оконч'!E774</f>
        <v>#REF!</v>
      </c>
    </row>
    <row r="775" spans="1:54" ht="15" customHeight="1" x14ac:dyDescent="0.25">
      <c r="A775" s="5">
        <f t="shared" si="114"/>
        <v>749</v>
      </c>
      <c r="B775" s="48">
        <f t="shared" si="114"/>
        <v>233</v>
      </c>
      <c r="C775" s="14" t="s">
        <v>599</v>
      </c>
      <c r="D775" s="3" t="s">
        <v>613</v>
      </c>
      <c r="E775" s="27">
        <f t="shared" si="110"/>
        <v>3753836.1733766408</v>
      </c>
      <c r="F775" s="29">
        <v>0</v>
      </c>
      <c r="G775" s="29">
        <v>0</v>
      </c>
      <c r="H775" s="29">
        <v>3269418.6305470788</v>
      </c>
      <c r="I775" s="29">
        <v>0</v>
      </c>
      <c r="J775" s="29">
        <v>0</v>
      </c>
      <c r="K775" s="29"/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375383.61733766412</v>
      </c>
      <c r="S775" s="1">
        <v>37538.361733766411</v>
      </c>
      <c r="T775" s="147">
        <v>71495.56375813151</v>
      </c>
      <c r="U775" s="28"/>
      <c r="V775" s="2" t="s">
        <v>613</v>
      </c>
      <c r="W775" s="9">
        <v>1362502.8407333721</v>
      </c>
      <c r="X775" s="9">
        <v>0</v>
      </c>
      <c r="Y775" s="9">
        <v>0</v>
      </c>
      <c r="Z775" s="9">
        <v>1090735.0900000001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219507.85073337221</v>
      </c>
      <c r="AK775" s="9">
        <v>5000</v>
      </c>
      <c r="AL775" s="9">
        <v>22259.9</v>
      </c>
      <c r="AN775" s="28">
        <f t="shared" si="106"/>
        <v>2391333.3326432686</v>
      </c>
      <c r="AO775" s="12">
        <f t="shared" si="112"/>
        <v>155875.76660429192</v>
      </c>
      <c r="AP775" s="12">
        <f t="shared" si="112"/>
        <v>32538.361733766411</v>
      </c>
      <c r="AQ775" s="12">
        <f t="shared" si="112"/>
        <v>49235.663758131508</v>
      </c>
      <c r="AR775" s="12">
        <f t="shared" si="107"/>
        <v>2153683.5405470789</v>
      </c>
      <c r="BB775" s="28" t="e">
        <f>+#REF!-'Прил 2 оконч'!E775</f>
        <v>#REF!</v>
      </c>
    </row>
    <row r="776" spans="1:54" ht="15" customHeight="1" x14ac:dyDescent="0.25">
      <c r="A776" s="5">
        <f t="shared" ref="A776:A839" si="115">+A775+1</f>
        <v>750</v>
      </c>
      <c r="B776" s="48">
        <f t="shared" ref="B776:B839" si="116">+B775+1</f>
        <v>234</v>
      </c>
      <c r="C776" s="14" t="s">
        <v>212</v>
      </c>
      <c r="D776" s="3" t="s">
        <v>615</v>
      </c>
      <c r="E776" s="27">
        <f t="shared" si="110"/>
        <v>38072067.120000005</v>
      </c>
      <c r="F776" s="29">
        <v>4710479.1050062198</v>
      </c>
      <c r="G776" s="29">
        <v>2176226.3089270201</v>
      </c>
      <c r="H776" s="29">
        <v>2204614.3839224395</v>
      </c>
      <c r="I776" s="29">
        <v>1424137.1203432798</v>
      </c>
      <c r="J776" s="29">
        <v>0</v>
      </c>
      <c r="K776" s="29"/>
      <c r="L776" s="29">
        <v>146063.50321331999</v>
      </c>
      <c r="M776" s="29">
        <v>0</v>
      </c>
      <c r="N776" s="29">
        <v>11068738.746596999</v>
      </c>
      <c r="O776" s="29">
        <v>0</v>
      </c>
      <c r="P776" s="29">
        <v>5717896.3951359605</v>
      </c>
      <c r="Q776" s="29">
        <v>5901111.3759779995</v>
      </c>
      <c r="R776" s="29">
        <v>3612798.5854000002</v>
      </c>
      <c r="S776" s="1">
        <v>380720.67119999998</v>
      </c>
      <c r="T776" s="147">
        <v>729280.92427675996</v>
      </c>
      <c r="U776" s="28"/>
      <c r="V776" s="2" t="s">
        <v>615</v>
      </c>
      <c r="W776" s="9">
        <v>15173563.619999999</v>
      </c>
      <c r="X776" s="9">
        <v>2639622.94</v>
      </c>
      <c r="Y776" s="9">
        <v>1844593.07</v>
      </c>
      <c r="Z776" s="9">
        <v>753687.99</v>
      </c>
      <c r="AA776" s="9">
        <v>1153862.92</v>
      </c>
      <c r="AB776" s="9">
        <v>0</v>
      </c>
      <c r="AC776" s="9">
        <v>0</v>
      </c>
      <c r="AD776" s="9">
        <v>136051.64000000001</v>
      </c>
      <c r="AE776" s="9">
        <v>0</v>
      </c>
      <c r="AF776" s="9">
        <v>3067223.81</v>
      </c>
      <c r="AG776" s="9">
        <v>0</v>
      </c>
      <c r="AH776" s="9">
        <v>1954772.78</v>
      </c>
      <c r="AI776" s="9">
        <v>2017408.62</v>
      </c>
      <c r="AJ776" s="9">
        <v>1299457.75</v>
      </c>
      <c r="AK776" s="9">
        <v>20000</v>
      </c>
      <c r="AL776" s="9">
        <v>276882.09999999998</v>
      </c>
      <c r="AN776" s="28">
        <f t="shared" si="106"/>
        <v>22898503.500000007</v>
      </c>
      <c r="AO776" s="12">
        <f t="shared" si="112"/>
        <v>2313340.8354000002</v>
      </c>
      <c r="AP776" s="12">
        <f t="shared" si="112"/>
        <v>360720.67119999998</v>
      </c>
      <c r="AQ776" s="12">
        <f t="shared" si="112"/>
        <v>452398.82427675999</v>
      </c>
      <c r="AR776" s="12">
        <f t="shared" si="107"/>
        <v>19772043.169123247</v>
      </c>
      <c r="BB776" s="28" t="e">
        <f>+#REF!-'Прил 2 оконч'!E776</f>
        <v>#REF!</v>
      </c>
    </row>
    <row r="777" spans="1:54" ht="15" customHeight="1" x14ac:dyDescent="0.25">
      <c r="A777" s="5">
        <f t="shared" si="115"/>
        <v>751</v>
      </c>
      <c r="B777" s="48">
        <f t="shared" si="116"/>
        <v>235</v>
      </c>
      <c r="C777" s="14" t="s">
        <v>212</v>
      </c>
      <c r="D777" s="3" t="s">
        <v>616</v>
      </c>
      <c r="E777" s="27">
        <f t="shared" si="110"/>
        <v>3830192.82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/>
      <c r="L777" s="29">
        <v>0</v>
      </c>
      <c r="M777" s="29">
        <v>0</v>
      </c>
      <c r="N777" s="29">
        <v>0</v>
      </c>
      <c r="O777" s="29">
        <v>0</v>
      </c>
      <c r="P777" s="29">
        <v>3680249.3504699999</v>
      </c>
      <c r="Q777" s="29">
        <v>0</v>
      </c>
      <c r="R777" s="29">
        <v>39463.870000000003</v>
      </c>
      <c r="S777" s="29">
        <v>30000</v>
      </c>
      <c r="T777" s="147">
        <v>80479.599529999992</v>
      </c>
      <c r="U777" s="28"/>
      <c r="V777" s="2" t="s">
        <v>616</v>
      </c>
      <c r="W777" s="9">
        <v>3675114.33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9">
        <v>0</v>
      </c>
      <c r="AH777" s="9">
        <v>3399356.8</v>
      </c>
      <c r="AI777" s="9">
        <v>0</v>
      </c>
      <c r="AJ777" s="9">
        <v>176382.91</v>
      </c>
      <c r="AK777" s="9">
        <v>30000</v>
      </c>
      <c r="AL777" s="9">
        <v>69374.62</v>
      </c>
      <c r="AN777" s="28">
        <f t="shared" ref="AN777:AN817" si="117">+E777-W777</f>
        <v>155078.48999999976</v>
      </c>
      <c r="AO777" s="12">
        <f t="shared" si="112"/>
        <v>-136919.04000000001</v>
      </c>
      <c r="AP777" s="12">
        <f t="shared" si="112"/>
        <v>0</v>
      </c>
      <c r="AQ777" s="12">
        <f t="shared" si="112"/>
        <v>11104.979529999997</v>
      </c>
      <c r="AR777" s="12">
        <f t="shared" ref="AR777:AR817" si="118">+AN777-AO777-AP777-AQ777</f>
        <v>280892.55046999978</v>
      </c>
      <c r="BB777" s="28" t="e">
        <f>+#REF!-'Прил 2 оконч'!E777</f>
        <v>#REF!</v>
      </c>
    </row>
    <row r="778" spans="1:54" ht="15" customHeight="1" x14ac:dyDescent="0.25">
      <c r="A778" s="5">
        <f t="shared" si="115"/>
        <v>752</v>
      </c>
      <c r="B778" s="48">
        <f t="shared" si="116"/>
        <v>236</v>
      </c>
      <c r="C778" s="14" t="s">
        <v>617</v>
      </c>
      <c r="D778" s="3" t="s">
        <v>618</v>
      </c>
      <c r="E778" s="27">
        <f t="shared" si="110"/>
        <v>6550101.2799999993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29"/>
      <c r="L778" s="29">
        <v>0</v>
      </c>
      <c r="M778" s="29">
        <v>0</v>
      </c>
      <c r="N778" s="29">
        <v>2389540.7142179995</v>
      </c>
      <c r="O778" s="29">
        <v>0</v>
      </c>
      <c r="P778" s="29">
        <v>0</v>
      </c>
      <c r="Q778" s="29">
        <v>3890390.9003819996</v>
      </c>
      <c r="R778" s="29">
        <v>88898.95</v>
      </c>
      <c r="S778" s="29">
        <v>43941.33</v>
      </c>
      <c r="T778" s="147">
        <v>137329.3854</v>
      </c>
      <c r="U778" s="28"/>
      <c r="V778" s="2" t="s">
        <v>618</v>
      </c>
      <c r="W778" s="9">
        <v>6284901.1600000011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2244556.0499999998</v>
      </c>
      <c r="AG778" s="9">
        <v>0</v>
      </c>
      <c r="AH778" s="9">
        <v>0</v>
      </c>
      <c r="AI778" s="9">
        <v>3589643.18</v>
      </c>
      <c r="AJ778" s="9">
        <v>301636.65000000002</v>
      </c>
      <c r="AK778" s="9">
        <v>30000</v>
      </c>
      <c r="AL778" s="9">
        <v>119065.28</v>
      </c>
      <c r="AN778" s="28">
        <f t="shared" si="117"/>
        <v>265200.11999999825</v>
      </c>
      <c r="AO778" s="12">
        <f t="shared" si="112"/>
        <v>-212737.7</v>
      </c>
      <c r="AP778" s="12">
        <f t="shared" si="112"/>
        <v>13941.330000000002</v>
      </c>
      <c r="AQ778" s="12">
        <f t="shared" si="112"/>
        <v>18264.1054</v>
      </c>
      <c r="AR778" s="12">
        <f t="shared" si="118"/>
        <v>445732.38459999824</v>
      </c>
      <c r="BB778" s="28" t="e">
        <f>+#REF!-'Прил 2 оконч'!E778</f>
        <v>#REF!</v>
      </c>
    </row>
    <row r="779" spans="1:54" ht="15" customHeight="1" x14ac:dyDescent="0.25">
      <c r="A779" s="5">
        <f t="shared" si="115"/>
        <v>753</v>
      </c>
      <c r="B779" s="48">
        <f t="shared" si="116"/>
        <v>237</v>
      </c>
      <c r="C779" s="14" t="s">
        <v>619</v>
      </c>
      <c r="D779" s="3" t="s">
        <v>620</v>
      </c>
      <c r="E779" s="27">
        <f t="shared" si="110"/>
        <v>19299114.942755997</v>
      </c>
      <c r="F779" s="29">
        <v>0</v>
      </c>
      <c r="G779" s="29">
        <v>0</v>
      </c>
      <c r="H779" s="29">
        <v>4806166.2623738395</v>
      </c>
      <c r="I779" s="29">
        <v>0</v>
      </c>
      <c r="J779" s="29">
        <v>0</v>
      </c>
      <c r="K779" s="29"/>
      <c r="L779" s="29">
        <v>0</v>
      </c>
      <c r="M779" s="29">
        <v>0</v>
      </c>
      <c r="N779" s="29">
        <v>0</v>
      </c>
      <c r="O779" s="29">
        <v>0</v>
      </c>
      <c r="P779" s="29">
        <v>13313168.82</v>
      </c>
      <c r="Q779" s="29">
        <v>0</v>
      </c>
      <c r="R779" s="29">
        <v>947969.25600000005</v>
      </c>
      <c r="S779" s="1">
        <v>59182.779600000002</v>
      </c>
      <c r="T779" s="147">
        <v>172627.82478215999</v>
      </c>
      <c r="U779" s="28"/>
      <c r="V779" s="2" t="s">
        <v>620</v>
      </c>
      <c r="W779" s="9">
        <v>21393521.670000002</v>
      </c>
      <c r="X779" s="9">
        <v>0</v>
      </c>
      <c r="Y779" s="9">
        <v>0</v>
      </c>
      <c r="Z779" s="9">
        <v>1644160.24</v>
      </c>
      <c r="AA779" s="9">
        <v>2517136.48</v>
      </c>
      <c r="AB779" s="9">
        <v>0</v>
      </c>
      <c r="AC779" s="9">
        <v>0</v>
      </c>
      <c r="AD779" s="9">
        <v>0</v>
      </c>
      <c r="AE779" s="9">
        <v>0</v>
      </c>
      <c r="AF779" s="9">
        <v>6691107.6200000001</v>
      </c>
      <c r="AG779" s="9">
        <v>0</v>
      </c>
      <c r="AH779" s="9">
        <v>4264310.62</v>
      </c>
      <c r="AI779" s="9">
        <v>4400949.8499999996</v>
      </c>
      <c r="AJ779" s="9">
        <v>1405601.49</v>
      </c>
      <c r="AK779" s="9">
        <v>71935.67</v>
      </c>
      <c r="AL779" s="9">
        <v>398319.7</v>
      </c>
      <c r="AN779" s="28">
        <f t="shared" si="117"/>
        <v>-2094406.7272440046</v>
      </c>
      <c r="AO779" s="12">
        <f t="shared" si="112"/>
        <v>-457632.23399999994</v>
      </c>
      <c r="AP779" s="12">
        <f t="shared" si="112"/>
        <v>-12752.890399999997</v>
      </c>
      <c r="AQ779" s="12">
        <f t="shared" si="112"/>
        <v>-225691.87521784002</v>
      </c>
      <c r="AR779" s="12">
        <f t="shared" si="118"/>
        <v>-1398329.7276261647</v>
      </c>
      <c r="BB779" s="28" t="e">
        <f>+#REF!-'Прил 2 оконч'!E779</f>
        <v>#REF!</v>
      </c>
    </row>
    <row r="780" spans="1:54" ht="15" customHeight="1" x14ac:dyDescent="0.25">
      <c r="A780" s="5">
        <f t="shared" si="115"/>
        <v>754</v>
      </c>
      <c r="B780" s="48">
        <f t="shared" si="116"/>
        <v>238</v>
      </c>
      <c r="C780" s="14" t="s">
        <v>218</v>
      </c>
      <c r="D780" s="3" t="s">
        <v>621</v>
      </c>
      <c r="E780" s="27">
        <f t="shared" si="110"/>
        <v>439318.28</v>
      </c>
      <c r="F780" s="29">
        <v>0</v>
      </c>
      <c r="G780" s="29">
        <v>382626.01323912002</v>
      </c>
      <c r="H780" s="29">
        <v>0</v>
      </c>
      <c r="I780" s="29">
        <v>0</v>
      </c>
      <c r="J780" s="29">
        <v>0</v>
      </c>
      <c r="K780" s="29"/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43931.828000000009</v>
      </c>
      <c r="S780" s="1">
        <v>4393.1828000000005</v>
      </c>
      <c r="T780" s="147">
        <v>8367.2559608800002</v>
      </c>
      <c r="U780" s="28"/>
      <c r="V780" s="2" t="s">
        <v>621</v>
      </c>
      <c r="W780" s="9">
        <v>8395712.2200000007</v>
      </c>
      <c r="X780" s="9">
        <v>1063597.56</v>
      </c>
      <c r="Y780" s="9">
        <v>388818.11</v>
      </c>
      <c r="Z780" s="9">
        <v>149949.04</v>
      </c>
      <c r="AA780" s="9">
        <v>600807.48</v>
      </c>
      <c r="AB780" s="9">
        <v>0</v>
      </c>
      <c r="AC780" s="9">
        <v>0</v>
      </c>
      <c r="AD780" s="9">
        <v>0</v>
      </c>
      <c r="AE780" s="9">
        <v>0</v>
      </c>
      <c r="AF780" s="9">
        <v>1310962.55</v>
      </c>
      <c r="AG780" s="9">
        <v>0</v>
      </c>
      <c r="AH780" s="9">
        <v>2262358.23</v>
      </c>
      <c r="AI780" s="9">
        <v>2096580.2</v>
      </c>
      <c r="AJ780" s="9">
        <v>416699.35000000003</v>
      </c>
      <c r="AK780" s="9">
        <v>30000</v>
      </c>
      <c r="AL780" s="9">
        <v>75939.7</v>
      </c>
      <c r="AN780" s="28">
        <f t="shared" si="117"/>
        <v>-7956393.9400000004</v>
      </c>
      <c r="AO780" s="12">
        <f t="shared" si="112"/>
        <v>-372767.522</v>
      </c>
      <c r="AP780" s="12">
        <f t="shared" si="112"/>
        <v>-25606.817199999998</v>
      </c>
      <c r="AQ780" s="12">
        <f t="shared" si="112"/>
        <v>-67572.44403911999</v>
      </c>
      <c r="AR780" s="12">
        <f t="shared" si="118"/>
        <v>-7490447.1567608798</v>
      </c>
      <c r="BB780" s="28" t="e">
        <f>+#REF!-'Прил 2 оконч'!E780</f>
        <v>#REF!</v>
      </c>
    </row>
    <row r="781" spans="1:54" ht="15" customHeight="1" x14ac:dyDescent="0.25">
      <c r="A781" s="5">
        <f t="shared" si="115"/>
        <v>755</v>
      </c>
      <c r="B781" s="48">
        <f t="shared" si="116"/>
        <v>239</v>
      </c>
      <c r="C781" s="14" t="s">
        <v>218</v>
      </c>
      <c r="D781" s="3" t="s">
        <v>622</v>
      </c>
      <c r="E781" s="27">
        <f t="shared" si="110"/>
        <v>1326219.2999999998</v>
      </c>
      <c r="F781" s="29">
        <v>0</v>
      </c>
      <c r="G781" s="29">
        <v>768406.39541819994</v>
      </c>
      <c r="H781" s="29">
        <v>0</v>
      </c>
      <c r="I781" s="29">
        <v>0</v>
      </c>
      <c r="J781" s="29">
        <v>0</v>
      </c>
      <c r="K781" s="29"/>
      <c r="L781" s="29">
        <v>425771.02990800003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92665.440000000017</v>
      </c>
      <c r="S781" s="1">
        <v>13262.193000000001</v>
      </c>
      <c r="T781" s="147">
        <v>26114.241673800003</v>
      </c>
      <c r="U781" s="28"/>
      <c r="V781" s="2" t="s">
        <v>622</v>
      </c>
      <c r="W781" s="9">
        <v>17230160.879999999</v>
      </c>
      <c r="X781" s="9">
        <v>2140064.94</v>
      </c>
      <c r="Y781" s="9">
        <v>782341</v>
      </c>
      <c r="Z781" s="9">
        <v>301712.49</v>
      </c>
      <c r="AA781" s="9">
        <v>1208884.8899999999</v>
      </c>
      <c r="AB781" s="9">
        <v>0</v>
      </c>
      <c r="AC781" s="9">
        <v>0</v>
      </c>
      <c r="AD781" s="9">
        <v>396637.1</v>
      </c>
      <c r="AE781" s="9">
        <v>0</v>
      </c>
      <c r="AF781" s="9">
        <v>2637788.1</v>
      </c>
      <c r="AG781" s="9">
        <v>0</v>
      </c>
      <c r="AH781" s="9">
        <v>4552091.6100000003</v>
      </c>
      <c r="AI781" s="9">
        <v>4218529.5999999996</v>
      </c>
      <c r="AJ781" s="9">
        <v>836833.97</v>
      </c>
      <c r="AK781" s="9">
        <v>30000</v>
      </c>
      <c r="AL781" s="9">
        <v>125277.18</v>
      </c>
      <c r="AN781" s="28">
        <f t="shared" si="117"/>
        <v>-15903941.579999998</v>
      </c>
      <c r="AO781" s="12">
        <f t="shared" si="112"/>
        <v>-744168.52999999991</v>
      </c>
      <c r="AP781" s="12">
        <f t="shared" si="112"/>
        <v>-16737.807000000001</v>
      </c>
      <c r="AQ781" s="12">
        <f t="shared" si="112"/>
        <v>-99162.93832619999</v>
      </c>
      <c r="AR781" s="12">
        <f t="shared" si="118"/>
        <v>-15043872.304673798</v>
      </c>
      <c r="BB781" s="28" t="e">
        <f>+#REF!-'Прил 2 оконч'!E781</f>
        <v>#REF!</v>
      </c>
    </row>
    <row r="782" spans="1:54" ht="15" customHeight="1" x14ac:dyDescent="0.25">
      <c r="A782" s="5">
        <f t="shared" si="115"/>
        <v>756</v>
      </c>
      <c r="B782" s="48">
        <f t="shared" si="116"/>
        <v>240</v>
      </c>
      <c r="C782" s="14" t="s">
        <v>224</v>
      </c>
      <c r="D782" s="3" t="s">
        <v>225</v>
      </c>
      <c r="E782" s="27">
        <f t="shared" si="110"/>
        <v>1548019.95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/>
      <c r="L782" s="29">
        <v>0</v>
      </c>
      <c r="M782" s="29">
        <v>0</v>
      </c>
      <c r="N782" s="29">
        <v>1363403.0907629998</v>
      </c>
      <c r="O782" s="29">
        <v>0</v>
      </c>
      <c r="P782" s="29">
        <v>0</v>
      </c>
      <c r="Q782" s="29">
        <v>0</v>
      </c>
      <c r="R782" s="29">
        <v>139321.79549999998</v>
      </c>
      <c r="S782" s="1">
        <v>15480.199500000001</v>
      </c>
      <c r="T782" s="147">
        <v>29814.864236999998</v>
      </c>
      <c r="U782" s="28"/>
      <c r="V782" s="2" t="s">
        <v>225</v>
      </c>
      <c r="W782" s="9">
        <v>1485342.55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1356374.13</v>
      </c>
      <c r="AG782" s="9">
        <v>0</v>
      </c>
      <c r="AH782" s="9">
        <v>0</v>
      </c>
      <c r="AI782" s="9">
        <v>0</v>
      </c>
      <c r="AJ782" s="9">
        <v>71287.320000000007</v>
      </c>
      <c r="AK782" s="9">
        <v>30000</v>
      </c>
      <c r="AL782" s="9">
        <v>27681.1</v>
      </c>
      <c r="AN782" s="28">
        <f t="shared" si="117"/>
        <v>62677.399999999907</v>
      </c>
      <c r="AO782" s="12">
        <f t="shared" si="112"/>
        <v>68034.475499999971</v>
      </c>
      <c r="AP782" s="12">
        <f t="shared" si="112"/>
        <v>-14519.800499999999</v>
      </c>
      <c r="AQ782" s="12">
        <f t="shared" si="112"/>
        <v>2133.7642369999994</v>
      </c>
      <c r="AR782" s="12">
        <f t="shared" si="118"/>
        <v>7028.9607629999355</v>
      </c>
      <c r="BB782" s="28" t="e">
        <f>+#REF!-'Прил 2 оконч'!E782</f>
        <v>#REF!</v>
      </c>
    </row>
    <row r="783" spans="1:54" ht="15" customHeight="1" x14ac:dyDescent="0.25">
      <c r="A783" s="5">
        <f t="shared" si="115"/>
        <v>757</v>
      </c>
      <c r="B783" s="48">
        <f t="shared" si="116"/>
        <v>241</v>
      </c>
      <c r="C783" s="14" t="s">
        <v>226</v>
      </c>
      <c r="D783" s="3" t="s">
        <v>623</v>
      </c>
      <c r="E783" s="27">
        <f t="shared" si="110"/>
        <v>2523586.52</v>
      </c>
      <c r="F783" s="29">
        <v>1321620.8649189</v>
      </c>
      <c r="G783" s="29">
        <v>472522.54936529993</v>
      </c>
      <c r="H783" s="29">
        <v>182235.11404433998</v>
      </c>
      <c r="I783" s="29">
        <v>0</v>
      </c>
      <c r="J783" s="29">
        <v>0</v>
      </c>
      <c r="K783" s="29"/>
      <c r="L783" s="29">
        <v>275937.01220988005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196781.53509999998</v>
      </c>
      <c r="S783" s="1">
        <v>25235.8652</v>
      </c>
      <c r="T783" s="147">
        <v>49253.579161580012</v>
      </c>
      <c r="U783" s="28"/>
      <c r="V783" s="2" t="s">
        <v>623</v>
      </c>
      <c r="W783" s="9">
        <v>2421410.6799999997</v>
      </c>
      <c r="X783" s="9">
        <v>1311255.8799999999</v>
      </c>
      <c r="Y783" s="9">
        <v>479352.42</v>
      </c>
      <c r="Z783" s="9">
        <v>184867.43</v>
      </c>
      <c r="AA783" s="9">
        <v>0</v>
      </c>
      <c r="AB783" s="9">
        <v>0</v>
      </c>
      <c r="AC783" s="9">
        <v>0</v>
      </c>
      <c r="AD783" s="9">
        <v>254218.17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116212.84</v>
      </c>
      <c r="AK783" s="9">
        <v>30000</v>
      </c>
      <c r="AL783" s="9">
        <v>45503.94000000001</v>
      </c>
      <c r="AN783" s="28">
        <f t="shared" si="117"/>
        <v>102175.84000000032</v>
      </c>
      <c r="AO783" s="12">
        <f t="shared" si="112"/>
        <v>80568.695099999983</v>
      </c>
      <c r="AP783" s="12">
        <f t="shared" si="112"/>
        <v>-4764.1347999999998</v>
      </c>
      <c r="AQ783" s="12">
        <f t="shared" si="112"/>
        <v>3749.6391615800021</v>
      </c>
      <c r="AR783" s="12">
        <f t="shared" si="118"/>
        <v>22621.640538420332</v>
      </c>
      <c r="BB783" s="28" t="e">
        <f>+#REF!-'Прил 2 оконч'!E783</f>
        <v>#REF!</v>
      </c>
    </row>
    <row r="784" spans="1:54" ht="15" customHeight="1" x14ac:dyDescent="0.25">
      <c r="A784" s="5">
        <f t="shared" si="115"/>
        <v>758</v>
      </c>
      <c r="B784" s="48">
        <f t="shared" si="116"/>
        <v>242</v>
      </c>
      <c r="C784" s="14" t="s">
        <v>56</v>
      </c>
      <c r="D784" s="3" t="s">
        <v>624</v>
      </c>
      <c r="E784" s="27">
        <f t="shared" si="110"/>
        <v>7485179.8600000003</v>
      </c>
      <c r="F784" s="29">
        <v>3327305.1453041402</v>
      </c>
      <c r="G784" s="29">
        <v>2024615.6097543598</v>
      </c>
      <c r="H784" s="29">
        <v>954027.94409579993</v>
      </c>
      <c r="I784" s="29">
        <v>0</v>
      </c>
      <c r="J784" s="29">
        <v>0</v>
      </c>
      <c r="K784" s="29"/>
      <c r="L784" s="29">
        <v>315390.67608804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644193.40450000006</v>
      </c>
      <c r="S784" s="1">
        <v>74851.798600000009</v>
      </c>
      <c r="T784" s="147">
        <v>144795.28165766</v>
      </c>
      <c r="U784" s="28"/>
      <c r="V784" s="2" t="s">
        <v>624</v>
      </c>
      <c r="W784" s="9">
        <v>4113411.6100000003</v>
      </c>
      <c r="X784" s="9">
        <v>1658971.76</v>
      </c>
      <c r="Y784" s="9">
        <v>842567.23</v>
      </c>
      <c r="Z784" s="9">
        <v>324242.42</v>
      </c>
      <c r="AA784" s="9">
        <v>523090.36</v>
      </c>
      <c r="AB784" s="9">
        <v>0</v>
      </c>
      <c r="AC784" s="9">
        <v>0</v>
      </c>
      <c r="AD784" s="9">
        <v>292036.28999999998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368199.31</v>
      </c>
      <c r="AK784" s="9">
        <v>8888.89</v>
      </c>
      <c r="AL784" s="9">
        <v>74304.240000000005</v>
      </c>
      <c r="AN784" s="28">
        <f t="shared" si="117"/>
        <v>3371768.25</v>
      </c>
      <c r="AO784" s="12">
        <f t="shared" si="112"/>
        <v>275994.09450000006</v>
      </c>
      <c r="AP784" s="12">
        <f t="shared" si="112"/>
        <v>65962.90860000001</v>
      </c>
      <c r="AQ784" s="12">
        <f t="shared" si="112"/>
        <v>70491.041657659996</v>
      </c>
      <c r="AR784" s="12">
        <f t="shared" si="118"/>
        <v>2959320.2052423395</v>
      </c>
      <c r="BB784" s="28" t="e">
        <f>+#REF!-'Прил 2 оконч'!E784</f>
        <v>#REF!</v>
      </c>
    </row>
    <row r="785" spans="1:55" ht="15" customHeight="1" x14ac:dyDescent="0.25">
      <c r="A785" s="5">
        <f t="shared" si="115"/>
        <v>759</v>
      </c>
      <c r="B785" s="48">
        <f t="shared" si="116"/>
        <v>243</v>
      </c>
      <c r="C785" s="14" t="s">
        <v>56</v>
      </c>
      <c r="D785" s="3" t="s">
        <v>625</v>
      </c>
      <c r="E785" s="27">
        <f t="shared" si="110"/>
        <v>6591782.7199999988</v>
      </c>
      <c r="F785" s="29">
        <v>3432483.3812068799</v>
      </c>
      <c r="G785" s="29">
        <v>2088614.9993251197</v>
      </c>
      <c r="H785" s="29">
        <v>0</v>
      </c>
      <c r="I785" s="29">
        <v>0</v>
      </c>
      <c r="J785" s="29">
        <v>0</v>
      </c>
      <c r="K785" s="29"/>
      <c r="L785" s="29">
        <v>325360.37633567996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551555.924</v>
      </c>
      <c r="S785" s="1">
        <v>65917.8272</v>
      </c>
      <c r="T785" s="147">
        <v>127850.21193232</v>
      </c>
      <c r="U785" s="28"/>
      <c r="V785" s="2" t="s">
        <v>625</v>
      </c>
      <c r="W785" s="9">
        <v>3589991.6</v>
      </c>
      <c r="X785" s="9">
        <v>1709588.86</v>
      </c>
      <c r="Y785" s="9">
        <v>868274.89</v>
      </c>
      <c r="Z785" s="9">
        <v>334135.43</v>
      </c>
      <c r="AA785" s="9">
        <v>0</v>
      </c>
      <c r="AB785" s="9">
        <v>0</v>
      </c>
      <c r="AC785" s="9">
        <v>0</v>
      </c>
      <c r="AD785" s="9">
        <v>300946.65999999997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304808.77</v>
      </c>
      <c r="AK785" s="9">
        <v>6666.67</v>
      </c>
      <c r="AL785" s="9">
        <v>65570.319999999992</v>
      </c>
      <c r="AN785" s="28">
        <f t="shared" si="117"/>
        <v>3001791.1199999987</v>
      </c>
      <c r="AO785" s="12">
        <f t="shared" si="112"/>
        <v>246747.15399999998</v>
      </c>
      <c r="AP785" s="12">
        <f t="shared" si="112"/>
        <v>59251.157200000001</v>
      </c>
      <c r="AQ785" s="12">
        <f t="shared" si="112"/>
        <v>62279.89193232001</v>
      </c>
      <c r="AR785" s="12">
        <f t="shared" si="118"/>
        <v>2633512.916867679</v>
      </c>
      <c r="BB785" s="28" t="e">
        <f>+#REF!-'Прил 2 оконч'!E785</f>
        <v>#REF!</v>
      </c>
    </row>
    <row r="786" spans="1:55" ht="15" customHeight="1" x14ac:dyDescent="0.25">
      <c r="A786" s="5">
        <f t="shared" si="115"/>
        <v>760</v>
      </c>
      <c r="B786" s="48">
        <f t="shared" si="116"/>
        <v>244</v>
      </c>
      <c r="C786" s="14" t="s">
        <v>56</v>
      </c>
      <c r="D786" s="3" t="s">
        <v>628</v>
      </c>
      <c r="E786" s="27">
        <f t="shared" si="110"/>
        <v>6353247.4000000004</v>
      </c>
      <c r="F786" s="29">
        <v>3308272.8948742202</v>
      </c>
      <c r="G786" s="29">
        <v>2013034.7695739397</v>
      </c>
      <c r="H786" s="29">
        <v>0</v>
      </c>
      <c r="I786" s="29">
        <v>0</v>
      </c>
      <c r="J786" s="29">
        <v>0</v>
      </c>
      <c r="K786" s="29"/>
      <c r="L786" s="29">
        <v>313586.63892696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531596.89679999999</v>
      </c>
      <c r="S786" s="1">
        <v>63532.474000000002</v>
      </c>
      <c r="T786" s="147">
        <v>123223.72582488001</v>
      </c>
      <c r="U786" s="28"/>
      <c r="V786" s="2" t="s">
        <v>628</v>
      </c>
      <c r="W786" s="9">
        <v>3061497.4299999997</v>
      </c>
      <c r="X786" s="9">
        <v>1645342.56</v>
      </c>
      <c r="Y786" s="9">
        <v>835645.15</v>
      </c>
      <c r="Z786" s="9">
        <v>0</v>
      </c>
      <c r="AA786" s="9">
        <v>0</v>
      </c>
      <c r="AB786" s="9">
        <v>0</v>
      </c>
      <c r="AC786" s="9">
        <v>0</v>
      </c>
      <c r="AD786" s="9">
        <v>289637.08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204329.28</v>
      </c>
      <c r="AK786" s="9">
        <v>5000</v>
      </c>
      <c r="AL786" s="9">
        <v>56543.359999999993</v>
      </c>
      <c r="AN786" s="28">
        <f t="shared" si="117"/>
        <v>3291749.9700000007</v>
      </c>
      <c r="AO786" s="12">
        <f t="shared" si="112"/>
        <v>327267.61679999996</v>
      </c>
      <c r="AP786" s="12">
        <f t="shared" si="112"/>
        <v>58532.474000000002</v>
      </c>
      <c r="AQ786" s="12">
        <f t="shared" si="112"/>
        <v>66680.36582488002</v>
      </c>
      <c r="AR786" s="12">
        <f t="shared" si="118"/>
        <v>2839269.5133751207</v>
      </c>
      <c r="BB786" s="28" t="e">
        <f>+#REF!-'Прил 2 оконч'!E786</f>
        <v>#REF!</v>
      </c>
    </row>
    <row r="787" spans="1:55" ht="15" customHeight="1" x14ac:dyDescent="0.25">
      <c r="A787" s="5">
        <f t="shared" si="115"/>
        <v>761</v>
      </c>
      <c r="B787" s="48">
        <f t="shared" si="116"/>
        <v>245</v>
      </c>
      <c r="C787" s="14" t="s">
        <v>231</v>
      </c>
      <c r="D787" s="3" t="s">
        <v>232</v>
      </c>
      <c r="E787" s="27">
        <f t="shared" si="110"/>
        <v>184173.75</v>
      </c>
      <c r="F787" s="29">
        <v>0</v>
      </c>
      <c r="G787" s="29">
        <v>0</v>
      </c>
      <c r="H787" s="29">
        <v>139598.640468</v>
      </c>
      <c r="I787" s="29">
        <v>0</v>
      </c>
      <c r="J787" s="29">
        <v>0</v>
      </c>
      <c r="K787" s="29"/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11522.37</v>
      </c>
      <c r="S787" s="29">
        <v>30000</v>
      </c>
      <c r="T787" s="147">
        <v>3052.7395320000005</v>
      </c>
      <c r="U787" s="28"/>
      <c r="V787" s="2" t="s">
        <v>232</v>
      </c>
      <c r="W787" s="9">
        <v>178095.55999999997</v>
      </c>
      <c r="X787" s="9">
        <v>0</v>
      </c>
      <c r="Y787" s="9">
        <v>0</v>
      </c>
      <c r="Z787" s="9">
        <v>136757.10999999999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9">
        <v>0</v>
      </c>
      <c r="AH787" s="9">
        <v>0</v>
      </c>
      <c r="AI787" s="9">
        <v>0</v>
      </c>
      <c r="AJ787" s="9">
        <v>8547.49</v>
      </c>
      <c r="AK787" s="9">
        <v>30000</v>
      </c>
      <c r="AL787" s="9">
        <v>2790.96</v>
      </c>
      <c r="AN787" s="28">
        <f t="shared" si="117"/>
        <v>6078.1900000000314</v>
      </c>
      <c r="AO787" s="12">
        <f t="shared" si="112"/>
        <v>2974.880000000001</v>
      </c>
      <c r="AP787" s="12">
        <f t="shared" si="112"/>
        <v>0</v>
      </c>
      <c r="AQ787" s="12">
        <f t="shared" si="112"/>
        <v>261.77953200000047</v>
      </c>
      <c r="AR787" s="12">
        <f t="shared" si="118"/>
        <v>2841.5304680000299</v>
      </c>
      <c r="BB787" s="28" t="e">
        <f>+#REF!-'Прил 2 оконч'!E787</f>
        <v>#REF!</v>
      </c>
    </row>
    <row r="788" spans="1:55" ht="15" customHeight="1" x14ac:dyDescent="0.25">
      <c r="A788" s="5">
        <f t="shared" si="115"/>
        <v>762</v>
      </c>
      <c r="B788" s="48">
        <f t="shared" si="116"/>
        <v>246</v>
      </c>
      <c r="C788" s="14" t="s">
        <v>234</v>
      </c>
      <c r="D788" s="3" t="s">
        <v>629</v>
      </c>
      <c r="E788" s="27">
        <f t="shared" si="110"/>
        <v>4001561.7800000007</v>
      </c>
      <c r="F788" s="29">
        <v>0</v>
      </c>
      <c r="G788" s="29">
        <v>0</v>
      </c>
      <c r="H788" s="29">
        <v>150300.84493200001</v>
      </c>
      <c r="I788" s="29">
        <v>0</v>
      </c>
      <c r="J788" s="29">
        <v>0</v>
      </c>
      <c r="K788" s="29"/>
      <c r="L788" s="29">
        <v>0</v>
      </c>
      <c r="M788" s="29">
        <v>0</v>
      </c>
      <c r="N788" s="29">
        <v>1350752.6845260002</v>
      </c>
      <c r="O788" s="29">
        <v>0</v>
      </c>
      <c r="P788" s="29">
        <v>0</v>
      </c>
      <c r="Q788" s="29">
        <v>2267772.5180460005</v>
      </c>
      <c r="R788" s="29">
        <v>106133.85</v>
      </c>
      <c r="S788" s="29">
        <v>44185.29</v>
      </c>
      <c r="T788" s="147">
        <v>82416.592496000012</v>
      </c>
      <c r="U788" s="28"/>
      <c r="V788" s="2" t="s">
        <v>629</v>
      </c>
      <c r="W788" s="9">
        <v>4201606.08</v>
      </c>
      <c r="X788" s="9">
        <v>0</v>
      </c>
      <c r="Y788" s="9">
        <v>0</v>
      </c>
      <c r="Z788" s="9">
        <v>160871.79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1422101.47</v>
      </c>
      <c r="AG788" s="9">
        <v>0</v>
      </c>
      <c r="AH788" s="9">
        <v>0</v>
      </c>
      <c r="AI788" s="9">
        <v>2307582.44</v>
      </c>
      <c r="AJ788" s="9">
        <v>201651.28</v>
      </c>
      <c r="AK788" s="9">
        <v>30000</v>
      </c>
      <c r="AL788" s="9">
        <v>79399.099999999991</v>
      </c>
      <c r="AN788" s="28">
        <f t="shared" si="117"/>
        <v>-200044.29999999935</v>
      </c>
      <c r="AO788" s="12">
        <f t="shared" si="112"/>
        <v>-95517.43</v>
      </c>
      <c r="AP788" s="12">
        <f t="shared" si="112"/>
        <v>14185.29</v>
      </c>
      <c r="AQ788" s="12">
        <f t="shared" si="112"/>
        <v>3017.4924960000208</v>
      </c>
      <c r="AR788" s="12">
        <f t="shared" si="118"/>
        <v>-121729.65249599938</v>
      </c>
      <c r="BB788" s="28" t="e">
        <f>+#REF!-'Прил 2 оконч'!E788</f>
        <v>#REF!</v>
      </c>
    </row>
    <row r="789" spans="1:55" ht="15" customHeight="1" x14ac:dyDescent="0.25">
      <c r="A789" s="5">
        <f t="shared" si="115"/>
        <v>763</v>
      </c>
      <c r="B789" s="48">
        <f t="shared" si="116"/>
        <v>247</v>
      </c>
      <c r="C789" s="14" t="s">
        <v>234</v>
      </c>
      <c r="D789" s="3" t="s">
        <v>630</v>
      </c>
      <c r="E789" s="27">
        <f t="shared" si="110"/>
        <v>175835.52000000002</v>
      </c>
      <c r="F789" s="29">
        <v>0</v>
      </c>
      <c r="G789" s="29">
        <v>0</v>
      </c>
      <c r="H789" s="29">
        <v>131766.660018</v>
      </c>
      <c r="I789" s="29">
        <v>0</v>
      </c>
      <c r="J789" s="29">
        <v>0</v>
      </c>
      <c r="K789" s="29"/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11187.39</v>
      </c>
      <c r="S789" s="29">
        <v>30000</v>
      </c>
      <c r="T789" s="147">
        <v>2881.4699820000005</v>
      </c>
      <c r="U789" s="28"/>
      <c r="V789" s="2" t="s">
        <v>630</v>
      </c>
      <c r="W789" s="9">
        <v>169890.74</v>
      </c>
      <c r="X789" s="9">
        <v>0</v>
      </c>
      <c r="Y789" s="9">
        <v>0</v>
      </c>
      <c r="Z789" s="9">
        <v>129102.29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8153.71</v>
      </c>
      <c r="AK789" s="9">
        <v>30000</v>
      </c>
      <c r="AL789" s="9">
        <v>2634.74</v>
      </c>
      <c r="AN789" s="28">
        <f t="shared" si="117"/>
        <v>5944.7800000000279</v>
      </c>
      <c r="AO789" s="12">
        <f t="shared" si="112"/>
        <v>3033.6799999999994</v>
      </c>
      <c r="AP789" s="12">
        <f t="shared" si="112"/>
        <v>0</v>
      </c>
      <c r="AQ789" s="12">
        <f t="shared" si="112"/>
        <v>246.72998200000075</v>
      </c>
      <c r="AR789" s="12">
        <f t="shared" si="118"/>
        <v>2664.3700180000278</v>
      </c>
      <c r="BB789" s="28" t="e">
        <f>+#REF!-'Прил 2 оконч'!E789</f>
        <v>#REF!</v>
      </c>
    </row>
    <row r="790" spans="1:55" ht="15" customHeight="1" x14ac:dyDescent="0.25">
      <c r="A790" s="5">
        <f t="shared" si="115"/>
        <v>764</v>
      </c>
      <c r="B790" s="48">
        <f t="shared" si="116"/>
        <v>248</v>
      </c>
      <c r="C790" s="14" t="s">
        <v>234</v>
      </c>
      <c r="D790" s="3" t="s">
        <v>631</v>
      </c>
      <c r="E790" s="27">
        <f t="shared" si="110"/>
        <v>4115314.46</v>
      </c>
      <c r="F790" s="29">
        <v>0</v>
      </c>
      <c r="G790" s="29">
        <v>0</v>
      </c>
      <c r="H790" s="29">
        <v>143972.98246800003</v>
      </c>
      <c r="I790" s="29">
        <v>0</v>
      </c>
      <c r="J790" s="29">
        <v>0</v>
      </c>
      <c r="K790" s="29"/>
      <c r="L790" s="29">
        <v>0</v>
      </c>
      <c r="M790" s="29">
        <v>0</v>
      </c>
      <c r="N790" s="29">
        <v>1415601.2673599999</v>
      </c>
      <c r="O790" s="29">
        <v>0</v>
      </c>
      <c r="P790" s="29">
        <v>0</v>
      </c>
      <c r="Q790" s="29">
        <v>2314869.1207320001</v>
      </c>
      <c r="R790" s="29">
        <v>111930.26</v>
      </c>
      <c r="S790" s="29">
        <v>44214.6</v>
      </c>
      <c r="T790" s="147">
        <v>84726.229439999996</v>
      </c>
      <c r="U790" s="28"/>
      <c r="V790" s="2" t="s">
        <v>631</v>
      </c>
      <c r="W790" s="9">
        <v>4053237.38</v>
      </c>
      <c r="X790" s="9">
        <v>0</v>
      </c>
      <c r="Y790" s="9">
        <v>0</v>
      </c>
      <c r="Z790" s="9">
        <v>155148.10999999999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1371504.2</v>
      </c>
      <c r="AG790" s="9">
        <v>0</v>
      </c>
      <c r="AH790" s="9">
        <v>0</v>
      </c>
      <c r="AI790" s="9">
        <v>2225480.46</v>
      </c>
      <c r="AJ790" s="9">
        <v>194530.49</v>
      </c>
      <c r="AK790" s="9">
        <v>30000</v>
      </c>
      <c r="AL790" s="9">
        <v>76574.12</v>
      </c>
      <c r="AN790" s="28">
        <f t="shared" si="117"/>
        <v>62077.080000000075</v>
      </c>
      <c r="AO790" s="12">
        <f t="shared" si="112"/>
        <v>-82600.23</v>
      </c>
      <c r="AP790" s="12">
        <f t="shared" si="112"/>
        <v>14214.599999999999</v>
      </c>
      <c r="AQ790" s="12">
        <f t="shared" si="112"/>
        <v>8152.1094400000002</v>
      </c>
      <c r="AR790" s="12">
        <f t="shared" si="118"/>
        <v>122310.60056000005</v>
      </c>
      <c r="BB790" s="28" t="e">
        <f>+#REF!-'Прил 2 оконч'!E790</f>
        <v>#REF!</v>
      </c>
    </row>
    <row r="791" spans="1:55" ht="15" customHeight="1" x14ac:dyDescent="0.25">
      <c r="A791" s="5">
        <f t="shared" si="115"/>
        <v>765</v>
      </c>
      <c r="B791" s="48">
        <f t="shared" si="116"/>
        <v>249</v>
      </c>
      <c r="C791" s="14" t="s">
        <v>234</v>
      </c>
      <c r="D791" s="3" t="s">
        <v>632</v>
      </c>
      <c r="E791" s="27">
        <f t="shared" si="110"/>
        <v>4133523.8099999996</v>
      </c>
      <c r="F791" s="29">
        <v>0</v>
      </c>
      <c r="G791" s="29">
        <v>0</v>
      </c>
      <c r="H791" s="29">
        <v>144690.16905</v>
      </c>
      <c r="I791" s="29">
        <v>0</v>
      </c>
      <c r="J791" s="29">
        <v>0</v>
      </c>
      <c r="K791" s="29"/>
      <c r="L791" s="29">
        <v>0</v>
      </c>
      <c r="M791" s="29">
        <v>0</v>
      </c>
      <c r="N791" s="29">
        <v>1432650.2506259999</v>
      </c>
      <c r="O791" s="29">
        <v>0</v>
      </c>
      <c r="P791" s="29">
        <v>0</v>
      </c>
      <c r="Q791" s="29">
        <v>2332894.2672839998</v>
      </c>
      <c r="R791" s="29">
        <v>93557.36</v>
      </c>
      <c r="S791" s="29">
        <v>44222.85</v>
      </c>
      <c r="T791" s="147">
        <v>85508.913040000014</v>
      </c>
      <c r="U791" s="28"/>
      <c r="V791" s="2" t="s">
        <v>632</v>
      </c>
      <c r="W791" s="9">
        <v>4071172.06</v>
      </c>
      <c r="X791" s="9">
        <v>0</v>
      </c>
      <c r="Y791" s="9">
        <v>0</v>
      </c>
      <c r="Z791" s="9">
        <v>155839.98000000001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1377620.36</v>
      </c>
      <c r="AG791" s="9">
        <v>0</v>
      </c>
      <c r="AH791" s="9">
        <v>0</v>
      </c>
      <c r="AI791" s="9">
        <v>2235404.88</v>
      </c>
      <c r="AJ791" s="9">
        <v>195391.24</v>
      </c>
      <c r="AK791" s="9">
        <v>30000</v>
      </c>
      <c r="AL791" s="9">
        <v>76915.600000000006</v>
      </c>
      <c r="AN791" s="28">
        <f t="shared" si="117"/>
        <v>62351.749999999534</v>
      </c>
      <c r="AO791" s="12">
        <f t="shared" si="112"/>
        <v>-101833.87999999999</v>
      </c>
      <c r="AP791" s="12">
        <f t="shared" si="112"/>
        <v>14222.849999999999</v>
      </c>
      <c r="AQ791" s="12">
        <f t="shared" si="112"/>
        <v>8593.3130400000082</v>
      </c>
      <c r="AR791" s="12">
        <f t="shared" si="118"/>
        <v>141369.46695999952</v>
      </c>
      <c r="BB791" s="28" t="e">
        <f>+#REF!-'Прил 2 оконч'!E791</f>
        <v>#REF!</v>
      </c>
    </row>
    <row r="792" spans="1:55" ht="15" customHeight="1" x14ac:dyDescent="0.25">
      <c r="A792" s="5">
        <f t="shared" si="115"/>
        <v>766</v>
      </c>
      <c r="B792" s="48">
        <f t="shared" si="116"/>
        <v>250</v>
      </c>
      <c r="C792" s="14" t="s">
        <v>234</v>
      </c>
      <c r="D792" s="3" t="s">
        <v>633</v>
      </c>
      <c r="E792" s="27">
        <f t="shared" si="110"/>
        <v>4151733.1700000004</v>
      </c>
      <c r="F792" s="29">
        <v>0</v>
      </c>
      <c r="G792" s="29">
        <v>0</v>
      </c>
      <c r="H792" s="29">
        <v>145541.97184799999</v>
      </c>
      <c r="I792" s="29">
        <v>0</v>
      </c>
      <c r="J792" s="29">
        <v>0</v>
      </c>
      <c r="K792" s="29"/>
      <c r="L792" s="29">
        <v>0</v>
      </c>
      <c r="M792" s="29">
        <v>0</v>
      </c>
      <c r="N792" s="29">
        <v>1430210.7280439998</v>
      </c>
      <c r="O792" s="29">
        <v>0</v>
      </c>
      <c r="P792" s="29">
        <v>0</v>
      </c>
      <c r="Q792" s="29">
        <v>2336996.5389120001</v>
      </c>
      <c r="R792" s="29">
        <v>109219.58</v>
      </c>
      <c r="S792" s="29">
        <v>44200.45</v>
      </c>
      <c r="T792" s="147">
        <v>85563.901195999992</v>
      </c>
      <c r="U792" s="28"/>
      <c r="V792" s="2" t="s">
        <v>633</v>
      </c>
      <c r="W792" s="9">
        <v>4089106.75</v>
      </c>
      <c r="X792" s="9">
        <v>0</v>
      </c>
      <c r="Y792" s="9">
        <v>0</v>
      </c>
      <c r="Z792" s="9">
        <v>156531.85999999999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1383736.51</v>
      </c>
      <c r="AG792" s="9">
        <v>0</v>
      </c>
      <c r="AH792" s="9">
        <v>0</v>
      </c>
      <c r="AI792" s="9">
        <v>2245329.29</v>
      </c>
      <c r="AJ792" s="9">
        <v>196252.01</v>
      </c>
      <c r="AK792" s="9">
        <v>30000</v>
      </c>
      <c r="AL792" s="9">
        <v>77257.08</v>
      </c>
      <c r="AN792" s="28">
        <f t="shared" si="117"/>
        <v>62626.420000000391</v>
      </c>
      <c r="AO792" s="12">
        <f t="shared" si="112"/>
        <v>-87032.430000000008</v>
      </c>
      <c r="AP792" s="12">
        <f t="shared" si="112"/>
        <v>14200.449999999997</v>
      </c>
      <c r="AQ792" s="12">
        <f t="shared" si="112"/>
        <v>8306.8211959999899</v>
      </c>
      <c r="AR792" s="12">
        <f t="shared" si="118"/>
        <v>127151.57880400038</v>
      </c>
      <c r="BB792" s="28" t="e">
        <f>+#REF!-'Прил 2 оконч'!E792</f>
        <v>#REF!</v>
      </c>
    </row>
    <row r="793" spans="1:55" ht="15" customHeight="1" x14ac:dyDescent="0.25">
      <c r="A793" s="5">
        <f t="shared" si="115"/>
        <v>767</v>
      </c>
      <c r="B793" s="48">
        <f t="shared" si="116"/>
        <v>251</v>
      </c>
      <c r="C793" s="14" t="s">
        <v>234</v>
      </c>
      <c r="D793" s="3" t="s">
        <v>634</v>
      </c>
      <c r="E793" s="27">
        <f t="shared" si="110"/>
        <v>2465813.84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/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2332730.4398579998</v>
      </c>
      <c r="R793" s="29">
        <v>37880.379999999997</v>
      </c>
      <c r="S793" s="29">
        <v>44190.93</v>
      </c>
      <c r="T793" s="147">
        <v>51012.090142000001</v>
      </c>
      <c r="U793" s="28"/>
      <c r="V793" s="2" t="s">
        <v>634</v>
      </c>
      <c r="W793" s="9">
        <v>2444205.23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2250960.4300000002</v>
      </c>
      <c r="AJ793" s="9">
        <v>117306.84</v>
      </c>
      <c r="AK793" s="9">
        <v>30000</v>
      </c>
      <c r="AL793" s="9">
        <v>45937.96</v>
      </c>
      <c r="AN793" s="28">
        <f t="shared" si="117"/>
        <v>21608.60999999987</v>
      </c>
      <c r="AO793" s="12">
        <f t="shared" si="112"/>
        <v>-79426.459999999992</v>
      </c>
      <c r="AP793" s="12">
        <f t="shared" si="112"/>
        <v>14190.93</v>
      </c>
      <c r="AQ793" s="12">
        <f t="shared" si="112"/>
        <v>5074.1301420000018</v>
      </c>
      <c r="AR793" s="12">
        <f t="shared" si="118"/>
        <v>81770.009857999859</v>
      </c>
      <c r="BB793" s="28" t="e">
        <f>+#REF!-'Прил 2 оконч'!E793</f>
        <v>#REF!</v>
      </c>
    </row>
    <row r="794" spans="1:55" ht="15" customHeight="1" x14ac:dyDescent="0.25">
      <c r="A794" s="5">
        <f t="shared" si="115"/>
        <v>768</v>
      </c>
      <c r="B794" s="48">
        <f t="shared" si="116"/>
        <v>252</v>
      </c>
      <c r="C794" s="14" t="s">
        <v>234</v>
      </c>
      <c r="D794" s="3" t="s">
        <v>635</v>
      </c>
      <c r="E794" s="27">
        <f t="shared" si="110"/>
        <v>4100415.8899999997</v>
      </c>
      <c r="F794" s="29">
        <v>0</v>
      </c>
      <c r="G794" s="29">
        <v>0</v>
      </c>
      <c r="H794" s="29">
        <v>148455.224904</v>
      </c>
      <c r="I794" s="29">
        <v>0</v>
      </c>
      <c r="J794" s="29">
        <v>0</v>
      </c>
      <c r="K794" s="29"/>
      <c r="L794" s="29">
        <v>0</v>
      </c>
      <c r="M794" s="29">
        <v>0</v>
      </c>
      <c r="N794" s="29">
        <v>1418226.4010039999</v>
      </c>
      <c r="O794" s="29">
        <v>0</v>
      </c>
      <c r="P794" s="29">
        <v>0</v>
      </c>
      <c r="Q794" s="29">
        <v>2308658.7783419997</v>
      </c>
      <c r="R794" s="29">
        <v>106163.73</v>
      </c>
      <c r="S794" s="29">
        <v>34165.910000000003</v>
      </c>
      <c r="T794" s="147">
        <v>84745.845749999993</v>
      </c>
      <c r="U794" s="28"/>
      <c r="V794" s="2" t="s">
        <v>635</v>
      </c>
      <c r="W794" s="9">
        <v>4038563.5600000005</v>
      </c>
      <c r="X794" s="9">
        <v>0</v>
      </c>
      <c r="Y794" s="9">
        <v>0</v>
      </c>
      <c r="Z794" s="9">
        <v>154582.01999999999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1366500.07</v>
      </c>
      <c r="AG794" s="9">
        <v>0</v>
      </c>
      <c r="AH794" s="9">
        <v>0</v>
      </c>
      <c r="AI794" s="9">
        <v>2217360.4700000002</v>
      </c>
      <c r="AJ794" s="9">
        <v>193826.24</v>
      </c>
      <c r="AK794" s="9">
        <v>30000</v>
      </c>
      <c r="AL794" s="9">
        <v>76294.760000000009</v>
      </c>
      <c r="AN794" s="28">
        <f t="shared" si="117"/>
        <v>61852.329999999143</v>
      </c>
      <c r="AO794" s="12">
        <f t="shared" si="112"/>
        <v>-87662.51</v>
      </c>
      <c r="AP794" s="12">
        <f t="shared" si="112"/>
        <v>4165.9100000000035</v>
      </c>
      <c r="AQ794" s="12">
        <f t="shared" si="112"/>
        <v>8451.0857499999838</v>
      </c>
      <c r="AR794" s="12">
        <f t="shared" si="118"/>
        <v>136897.84424999915</v>
      </c>
      <c r="BB794" s="28" t="e">
        <f>+#REF!-'Прил 2 оконч'!E794</f>
        <v>#REF!</v>
      </c>
    </row>
    <row r="795" spans="1:55" ht="15" customHeight="1" x14ac:dyDescent="0.25">
      <c r="A795" s="5">
        <f t="shared" si="115"/>
        <v>769</v>
      </c>
      <c r="B795" s="48">
        <f t="shared" si="116"/>
        <v>253</v>
      </c>
      <c r="C795" s="14" t="s">
        <v>234</v>
      </c>
      <c r="D795" s="3" t="s">
        <v>241</v>
      </c>
      <c r="E795" s="27">
        <f t="shared" si="110"/>
        <v>3449700.38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/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3287484.0912060002</v>
      </c>
      <c r="R795" s="29">
        <v>45168.19</v>
      </c>
      <c r="S795" s="29">
        <v>45157.479999999996</v>
      </c>
      <c r="T795" s="147">
        <v>71890.618793999995</v>
      </c>
      <c r="U795" s="28"/>
      <c r="V795" s="2" t="s">
        <v>241</v>
      </c>
      <c r="W795" s="9">
        <v>3419469.71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3160849.05</v>
      </c>
      <c r="AJ795" s="9">
        <v>164113.54</v>
      </c>
      <c r="AK795" s="9">
        <v>30000</v>
      </c>
      <c r="AL795" s="9">
        <v>64507.12</v>
      </c>
      <c r="AN795" s="28">
        <f t="shared" si="117"/>
        <v>30230.669999999925</v>
      </c>
      <c r="AO795" s="12">
        <f t="shared" si="112"/>
        <v>-118945.35</v>
      </c>
      <c r="AP795" s="12">
        <f t="shared" si="112"/>
        <v>15157.479999999996</v>
      </c>
      <c r="AQ795" s="12">
        <f t="shared" si="112"/>
        <v>7383.4987939999919</v>
      </c>
      <c r="AR795" s="12">
        <f t="shared" si="118"/>
        <v>126635.04120599994</v>
      </c>
      <c r="BB795" s="28" t="e">
        <f>+#REF!-'Прил 2 оконч'!E795</f>
        <v>#REF!</v>
      </c>
    </row>
    <row r="796" spans="1:55" ht="15" customHeight="1" x14ac:dyDescent="0.25">
      <c r="A796" s="5">
        <f t="shared" si="115"/>
        <v>770</v>
      </c>
      <c r="B796" s="48">
        <f t="shared" si="116"/>
        <v>254</v>
      </c>
      <c r="C796" s="14" t="s">
        <v>234</v>
      </c>
      <c r="D796" s="3" t="s">
        <v>242</v>
      </c>
      <c r="E796" s="27">
        <f t="shared" si="110"/>
        <v>4082178.6900000004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/>
      <c r="L796" s="29">
        <v>0</v>
      </c>
      <c r="M796" s="29">
        <v>0</v>
      </c>
      <c r="N796" s="29">
        <v>1462420.3684440001</v>
      </c>
      <c r="O796" s="29">
        <v>0</v>
      </c>
      <c r="P796" s="29">
        <v>0</v>
      </c>
      <c r="Q796" s="29">
        <v>2405475.189516</v>
      </c>
      <c r="R796" s="29">
        <v>85460.2</v>
      </c>
      <c r="S796" s="29">
        <v>44239.89</v>
      </c>
      <c r="T796" s="147">
        <v>84583.04204</v>
      </c>
      <c r="U796" s="28"/>
      <c r="V796" s="2" t="s">
        <v>242</v>
      </c>
      <c r="W796" s="9">
        <v>4023965.05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1420247.9</v>
      </c>
      <c r="AG796" s="9">
        <v>0</v>
      </c>
      <c r="AH796" s="9">
        <v>0</v>
      </c>
      <c r="AI796" s="9">
        <v>2304574.75</v>
      </c>
      <c r="AJ796" s="9">
        <v>193125.6</v>
      </c>
      <c r="AK796" s="9">
        <v>30000</v>
      </c>
      <c r="AL796" s="9">
        <v>76016.800000000003</v>
      </c>
      <c r="AN796" s="28">
        <f t="shared" si="117"/>
        <v>58213.640000000596</v>
      </c>
      <c r="AO796" s="12">
        <f t="shared" si="112"/>
        <v>-107665.40000000001</v>
      </c>
      <c r="AP796" s="12">
        <f t="shared" si="112"/>
        <v>14239.89</v>
      </c>
      <c r="AQ796" s="12">
        <f t="shared" si="112"/>
        <v>8566.2420399999974</v>
      </c>
      <c r="AR796" s="12">
        <f t="shared" si="118"/>
        <v>143072.90796000062</v>
      </c>
      <c r="BB796" s="28" t="e">
        <f>+#REF!-'Прил 2 оконч'!E796</f>
        <v>#REF!</v>
      </c>
    </row>
    <row r="797" spans="1:55" ht="15" customHeight="1" x14ac:dyDescent="0.25">
      <c r="A797" s="5">
        <f t="shared" si="115"/>
        <v>771</v>
      </c>
      <c r="B797" s="48">
        <f t="shared" si="116"/>
        <v>255</v>
      </c>
      <c r="C797" s="14" t="s">
        <v>234</v>
      </c>
      <c r="D797" s="3" t="s">
        <v>636</v>
      </c>
      <c r="E797" s="27">
        <f t="shared" ref="E797:E855" si="119">SUBTOTAL(9,F797:T797)</f>
        <v>2933184.6999999997</v>
      </c>
      <c r="F797" s="29">
        <v>1220501.044098</v>
      </c>
      <c r="G797" s="29">
        <v>427504.11093600001</v>
      </c>
      <c r="H797" s="29">
        <v>158938.74162600003</v>
      </c>
      <c r="I797" s="29">
        <v>681307.21117200004</v>
      </c>
      <c r="J797" s="29">
        <v>0</v>
      </c>
      <c r="K797" s="29"/>
      <c r="L797" s="29">
        <v>284525.17077599996</v>
      </c>
      <c r="M797" s="29">
        <v>0</v>
      </c>
      <c r="N797" s="29"/>
      <c r="O797" s="29">
        <v>0</v>
      </c>
      <c r="P797" s="29">
        <v>0</v>
      </c>
      <c r="Q797" s="29"/>
      <c r="R797" s="29">
        <v>75773.42</v>
      </c>
      <c r="S797" s="29">
        <v>24000</v>
      </c>
      <c r="T797" s="147">
        <v>60635.001392000013</v>
      </c>
      <c r="U797" s="28"/>
      <c r="V797" s="2" t="s">
        <v>636</v>
      </c>
      <c r="W797" s="9">
        <v>2859624.3300000005</v>
      </c>
      <c r="X797" s="9">
        <v>1144868.26</v>
      </c>
      <c r="Y797" s="9">
        <v>418739.3</v>
      </c>
      <c r="Z797" s="9">
        <v>160332.41</v>
      </c>
      <c r="AA797" s="9">
        <v>657107.15</v>
      </c>
      <c r="AB797" s="9">
        <v>0</v>
      </c>
      <c r="AC797" s="9">
        <v>0</v>
      </c>
      <c r="AD797" s="9">
        <v>257485.22</v>
      </c>
      <c r="AE797" s="9">
        <v>0</v>
      </c>
      <c r="AF797" s="9">
        <v>0</v>
      </c>
      <c r="AG797" s="9">
        <v>0</v>
      </c>
      <c r="AH797" s="9">
        <v>0</v>
      </c>
      <c r="AI797" s="9">
        <v>0</v>
      </c>
      <c r="AJ797" s="9">
        <v>137244.40999999997</v>
      </c>
      <c r="AK797" s="9">
        <v>30000</v>
      </c>
      <c r="AL797" s="9">
        <v>53847.58</v>
      </c>
      <c r="AN797" s="28">
        <f t="shared" si="117"/>
        <v>73560.36999999918</v>
      </c>
      <c r="AO797" s="12">
        <f t="shared" si="112"/>
        <v>-61470.989999999976</v>
      </c>
      <c r="AP797" s="12">
        <f t="shared" si="112"/>
        <v>-6000</v>
      </c>
      <c r="AQ797" s="12">
        <f t="shared" si="112"/>
        <v>6787.4213920000111</v>
      </c>
      <c r="AR797" s="12">
        <f t="shared" si="118"/>
        <v>134243.93860799915</v>
      </c>
      <c r="BB797" s="28" t="e">
        <f>+#REF!-'Прил 2 оконч'!E797</f>
        <v>#REF!</v>
      </c>
      <c r="BC797" s="9" t="s">
        <v>1465</v>
      </c>
    </row>
    <row r="798" spans="1:55" ht="15" customHeight="1" x14ac:dyDescent="0.25">
      <c r="A798" s="5">
        <f t="shared" si="115"/>
        <v>772</v>
      </c>
      <c r="B798" s="48">
        <f t="shared" si="116"/>
        <v>256</v>
      </c>
      <c r="C798" s="14" t="s">
        <v>234</v>
      </c>
      <c r="D798" s="3" t="s">
        <v>637</v>
      </c>
      <c r="E798" s="27">
        <f t="shared" si="119"/>
        <v>4227881.38</v>
      </c>
      <c r="F798" s="29">
        <v>0</v>
      </c>
      <c r="G798" s="29">
        <v>0</v>
      </c>
      <c r="H798" s="29">
        <v>148429.60515600001</v>
      </c>
      <c r="I798" s="29">
        <v>0</v>
      </c>
      <c r="J798" s="29">
        <v>0</v>
      </c>
      <c r="K798" s="29"/>
      <c r="L798" s="29">
        <v>0</v>
      </c>
      <c r="M798" s="29">
        <v>0</v>
      </c>
      <c r="N798" s="29">
        <v>1465033.856748</v>
      </c>
      <c r="O798" s="29">
        <v>0</v>
      </c>
      <c r="P798" s="29">
        <v>0</v>
      </c>
      <c r="Q798" s="29">
        <v>2386059.931878</v>
      </c>
      <c r="R798" s="29">
        <v>96681.34</v>
      </c>
      <c r="S798" s="29">
        <v>44215.17</v>
      </c>
      <c r="T798" s="147">
        <v>87461.476217999996</v>
      </c>
      <c r="U798" s="28"/>
      <c r="V798" s="2" t="s">
        <v>637</v>
      </c>
      <c r="W798" s="9">
        <v>4164106.29</v>
      </c>
      <c r="X798" s="9">
        <v>0</v>
      </c>
      <c r="Y798" s="9">
        <v>0</v>
      </c>
      <c r="Z798" s="9">
        <v>159425.13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1409313.14</v>
      </c>
      <c r="AG798" s="9">
        <v>0</v>
      </c>
      <c r="AH798" s="9">
        <v>0</v>
      </c>
      <c r="AI798" s="9">
        <v>2286831.4</v>
      </c>
      <c r="AJ798" s="9">
        <v>199851.51999999999</v>
      </c>
      <c r="AK798" s="9">
        <v>30000</v>
      </c>
      <c r="AL798" s="9">
        <v>78685.100000000006</v>
      </c>
      <c r="AN798" s="28">
        <f t="shared" si="117"/>
        <v>63775.089999999851</v>
      </c>
      <c r="AO798" s="12">
        <f t="shared" si="112"/>
        <v>-103170.18</v>
      </c>
      <c r="AP798" s="12">
        <f t="shared" si="112"/>
        <v>14215.169999999998</v>
      </c>
      <c r="AQ798" s="12">
        <f t="shared" si="112"/>
        <v>8776.3762179999903</v>
      </c>
      <c r="AR798" s="12">
        <f t="shared" si="118"/>
        <v>143953.72378199987</v>
      </c>
      <c r="BB798" s="28" t="e">
        <f>+#REF!-'Прил 2 оконч'!E798</f>
        <v>#REF!</v>
      </c>
    </row>
    <row r="799" spans="1:55" ht="15" customHeight="1" x14ac:dyDescent="0.25">
      <c r="A799" s="5">
        <f t="shared" si="115"/>
        <v>773</v>
      </c>
      <c r="B799" s="48">
        <f t="shared" si="116"/>
        <v>257</v>
      </c>
      <c r="C799" s="14" t="s">
        <v>234</v>
      </c>
      <c r="D799" s="3" t="s">
        <v>638</v>
      </c>
      <c r="E799" s="27">
        <f t="shared" si="119"/>
        <v>2475569.7799999998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/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2341265.6422679997</v>
      </c>
      <c r="R799" s="29">
        <v>38916.39</v>
      </c>
      <c r="S799" s="29">
        <v>44189.01</v>
      </c>
      <c r="T799" s="147">
        <v>51198.737731999994</v>
      </c>
      <c r="U799" s="28"/>
      <c r="V799" s="2" t="s">
        <v>638</v>
      </c>
      <c r="W799" s="9">
        <v>2453875.67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9">
        <v>0</v>
      </c>
      <c r="AH799" s="9">
        <v>0</v>
      </c>
      <c r="AI799" s="9">
        <v>2259982.61</v>
      </c>
      <c r="AJ799" s="9">
        <v>117770.96</v>
      </c>
      <c r="AK799" s="9">
        <v>30000</v>
      </c>
      <c r="AL799" s="9">
        <v>46122.1</v>
      </c>
      <c r="AN799" s="28">
        <f t="shared" si="117"/>
        <v>21694.10999999987</v>
      </c>
      <c r="AO799" s="12">
        <f t="shared" si="112"/>
        <v>-78854.570000000007</v>
      </c>
      <c r="AP799" s="12">
        <f t="shared" si="112"/>
        <v>14189.010000000002</v>
      </c>
      <c r="AQ799" s="12">
        <f t="shared" si="112"/>
        <v>5076.6377319999956</v>
      </c>
      <c r="AR799" s="12">
        <f t="shared" si="118"/>
        <v>81283.032267999864</v>
      </c>
      <c r="BB799" s="28" t="e">
        <f>+#REF!-'Прил 2 оконч'!E799</f>
        <v>#REF!</v>
      </c>
    </row>
    <row r="800" spans="1:55" ht="15" customHeight="1" x14ac:dyDescent="0.25">
      <c r="A800" s="5">
        <f t="shared" si="115"/>
        <v>774</v>
      </c>
      <c r="B800" s="48">
        <f t="shared" si="116"/>
        <v>258</v>
      </c>
      <c r="C800" s="14" t="s">
        <v>234</v>
      </c>
      <c r="D800" s="3" t="s">
        <v>639</v>
      </c>
      <c r="E800" s="27">
        <f t="shared" si="119"/>
        <v>4179047.1999999993</v>
      </c>
      <c r="F800" s="29">
        <v>0</v>
      </c>
      <c r="G800" s="29">
        <v>0</v>
      </c>
      <c r="H800" s="29">
        <v>146430.00241800002</v>
      </c>
      <c r="I800" s="29">
        <v>0</v>
      </c>
      <c r="J800" s="29">
        <v>0</v>
      </c>
      <c r="K800" s="29"/>
      <c r="L800" s="29">
        <v>0</v>
      </c>
      <c r="M800" s="29">
        <v>0</v>
      </c>
      <c r="N800" s="29">
        <v>1447423.2060119999</v>
      </c>
      <c r="O800" s="29">
        <v>0</v>
      </c>
      <c r="P800" s="29">
        <v>0</v>
      </c>
      <c r="Q800" s="29">
        <v>2357876.3888819995</v>
      </c>
      <c r="R800" s="29">
        <v>96666.28</v>
      </c>
      <c r="S800" s="29">
        <v>44235</v>
      </c>
      <c r="T800" s="147">
        <v>86416.322688</v>
      </c>
      <c r="U800" s="28"/>
      <c r="V800" s="2" t="s">
        <v>639</v>
      </c>
      <c r="W800" s="9">
        <v>4116008.75</v>
      </c>
      <c r="X800" s="9">
        <v>0</v>
      </c>
      <c r="Y800" s="9">
        <v>0</v>
      </c>
      <c r="Z800" s="9">
        <v>157569.66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1392910.75</v>
      </c>
      <c r="AG800" s="9">
        <v>0</v>
      </c>
      <c r="AH800" s="9">
        <v>0</v>
      </c>
      <c r="AI800" s="9">
        <v>2260215.91</v>
      </c>
      <c r="AJ800" s="9">
        <v>197543.13</v>
      </c>
      <c r="AK800" s="9">
        <v>30000</v>
      </c>
      <c r="AL800" s="9">
        <v>77769.3</v>
      </c>
      <c r="AN800" s="28">
        <f t="shared" si="117"/>
        <v>63038.449999999255</v>
      </c>
      <c r="AO800" s="12">
        <f t="shared" si="112"/>
        <v>-100876.85</v>
      </c>
      <c r="AP800" s="12">
        <f t="shared" si="112"/>
        <v>14235</v>
      </c>
      <c r="AQ800" s="12">
        <f t="shared" si="112"/>
        <v>8647.0226879999973</v>
      </c>
      <c r="AR800" s="12">
        <f t="shared" si="118"/>
        <v>141033.27731199926</v>
      </c>
      <c r="BB800" s="28" t="e">
        <f>+#REF!-'Прил 2 оконч'!E800</f>
        <v>#REF!</v>
      </c>
    </row>
    <row r="801" spans="1:54" ht="15" customHeight="1" x14ac:dyDescent="0.25">
      <c r="A801" s="5">
        <f t="shared" si="115"/>
        <v>775</v>
      </c>
      <c r="B801" s="48">
        <f t="shared" si="116"/>
        <v>259</v>
      </c>
      <c r="C801" s="14" t="s">
        <v>640</v>
      </c>
      <c r="D801" s="3" t="s">
        <v>641</v>
      </c>
      <c r="E801" s="27">
        <f t="shared" si="119"/>
        <v>2273043.3099999996</v>
      </c>
      <c r="F801" s="29">
        <v>178646.94258683998</v>
      </c>
      <c r="G801" s="29">
        <v>0</v>
      </c>
      <c r="H801" s="29">
        <v>28786.99805604</v>
      </c>
      <c r="I801" s="29">
        <v>0</v>
      </c>
      <c r="J801" s="29">
        <v>0</v>
      </c>
      <c r="K801" s="29"/>
      <c r="L801" s="29">
        <v>79705.987094159995</v>
      </c>
      <c r="M801" s="29">
        <v>0</v>
      </c>
      <c r="N801" s="29">
        <v>601490.17998720007</v>
      </c>
      <c r="O801" s="29">
        <v>0</v>
      </c>
      <c r="P801" s="29">
        <v>351655.06318991998</v>
      </c>
      <c r="Q801" s="29">
        <v>757360.46034641995</v>
      </c>
      <c r="R801" s="29">
        <v>208982.78159999999</v>
      </c>
      <c r="S801" s="1">
        <v>22730.433100000002</v>
      </c>
      <c r="T801" s="147">
        <v>43684.464039420011</v>
      </c>
      <c r="U801" s="28"/>
      <c r="V801" s="2" t="s">
        <v>641</v>
      </c>
      <c r="W801" s="9">
        <v>2093943.37</v>
      </c>
      <c r="X801" s="9">
        <v>176988.26</v>
      </c>
      <c r="Y801" s="9">
        <v>0</v>
      </c>
      <c r="Z801" s="9">
        <v>29160.77</v>
      </c>
      <c r="AA801" s="9">
        <v>0</v>
      </c>
      <c r="AB801" s="9">
        <v>0</v>
      </c>
      <c r="AC801" s="9">
        <v>0</v>
      </c>
      <c r="AD801" s="9">
        <v>73325.55</v>
      </c>
      <c r="AE801" s="9">
        <v>0</v>
      </c>
      <c r="AF801" s="9">
        <v>602527.16</v>
      </c>
      <c r="AG801" s="9">
        <v>0</v>
      </c>
      <c r="AH801" s="9">
        <v>356219.58</v>
      </c>
      <c r="AI801" s="9">
        <v>767190.51</v>
      </c>
      <c r="AJ801" s="9">
        <v>17604.78</v>
      </c>
      <c r="AK801" s="9">
        <v>30000</v>
      </c>
      <c r="AL801" s="9">
        <v>40926.76</v>
      </c>
      <c r="AN801" s="28">
        <f t="shared" si="117"/>
        <v>179099.93999999948</v>
      </c>
      <c r="AO801" s="12">
        <f t="shared" si="112"/>
        <v>191378.00159999999</v>
      </c>
      <c r="AP801" s="12">
        <f t="shared" si="112"/>
        <v>-7269.566899999998</v>
      </c>
      <c r="AQ801" s="12">
        <f t="shared" si="112"/>
        <v>2757.7040394200085</v>
      </c>
      <c r="AR801" s="12">
        <f t="shared" si="118"/>
        <v>-7766.1987394205207</v>
      </c>
      <c r="BB801" s="28" t="e">
        <f>+#REF!-'Прил 2 оконч'!E801</f>
        <v>#REF!</v>
      </c>
    </row>
    <row r="802" spans="1:54" ht="15" customHeight="1" x14ac:dyDescent="0.25">
      <c r="A802" s="5">
        <f t="shared" si="115"/>
        <v>776</v>
      </c>
      <c r="B802" s="48">
        <f t="shared" si="116"/>
        <v>260</v>
      </c>
      <c r="C802" s="14" t="s">
        <v>640</v>
      </c>
      <c r="D802" s="3" t="s">
        <v>642</v>
      </c>
      <c r="E802" s="27">
        <f t="shared" si="119"/>
        <v>16524088.119999999</v>
      </c>
      <c r="F802" s="29">
        <v>2621116.5757467602</v>
      </c>
      <c r="G802" s="29">
        <v>1210937.10380202</v>
      </c>
      <c r="H802" s="29">
        <v>1226749.80495396</v>
      </c>
      <c r="I802" s="29">
        <v>0</v>
      </c>
      <c r="J802" s="29">
        <v>0</v>
      </c>
      <c r="K802" s="29"/>
      <c r="L802" s="29">
        <v>130119.12565764</v>
      </c>
      <c r="M802" s="29">
        <v>0</v>
      </c>
      <c r="N802" s="29">
        <v>6159090.3522624001</v>
      </c>
      <c r="O802" s="29">
        <v>0</v>
      </c>
      <c r="P802" s="29">
        <v>3181698.6926213996</v>
      </c>
      <c r="Q802" s="29">
        <v>0</v>
      </c>
      <c r="R802" s="29">
        <v>1511400.2174999998</v>
      </c>
      <c r="S802" s="1">
        <v>165240.8812</v>
      </c>
      <c r="T802" s="147">
        <v>317735.36625581997</v>
      </c>
      <c r="U802" s="28"/>
      <c r="V802" s="2" t="s">
        <v>642</v>
      </c>
      <c r="W802" s="9">
        <v>8184346.4200000009</v>
      </c>
      <c r="X802" s="9">
        <v>1465772.01</v>
      </c>
      <c r="Y802" s="9">
        <v>1024287.32</v>
      </c>
      <c r="Z802" s="9">
        <v>418521.57</v>
      </c>
      <c r="AA802" s="9">
        <v>0</v>
      </c>
      <c r="AB802" s="9">
        <v>0</v>
      </c>
      <c r="AC802" s="9">
        <v>0</v>
      </c>
      <c r="AD802" s="9">
        <v>120947.38</v>
      </c>
      <c r="AE802" s="9">
        <v>0</v>
      </c>
      <c r="AF802" s="9">
        <v>1703208.59</v>
      </c>
      <c r="AG802" s="9">
        <v>0</v>
      </c>
      <c r="AH802" s="9">
        <v>1085481.17</v>
      </c>
      <c r="AI802" s="9">
        <v>1120255.1000000001</v>
      </c>
      <c r="AJ802" s="9">
        <v>1074271.78</v>
      </c>
      <c r="AK802" s="9">
        <v>33333.33</v>
      </c>
      <c r="AL802" s="9">
        <v>141601.5</v>
      </c>
      <c r="AN802" s="28">
        <f t="shared" si="117"/>
        <v>8339741.6999999983</v>
      </c>
      <c r="AO802" s="12">
        <f t="shared" si="112"/>
        <v>437128.43749999977</v>
      </c>
      <c r="AP802" s="12">
        <f t="shared" si="112"/>
        <v>131907.55119999999</v>
      </c>
      <c r="AQ802" s="12">
        <f t="shared" si="112"/>
        <v>176133.86625581997</v>
      </c>
      <c r="AR802" s="12">
        <f t="shared" si="118"/>
        <v>7594571.8450441789</v>
      </c>
      <c r="BB802" s="28" t="e">
        <f>+#REF!-'Прил 2 оконч'!E802</f>
        <v>#REF!</v>
      </c>
    </row>
    <row r="803" spans="1:54" ht="15" customHeight="1" x14ac:dyDescent="0.25">
      <c r="A803" s="5">
        <f t="shared" si="115"/>
        <v>777</v>
      </c>
      <c r="B803" s="48">
        <f t="shared" si="116"/>
        <v>261</v>
      </c>
      <c r="C803" s="14" t="s">
        <v>59</v>
      </c>
      <c r="D803" s="3" t="s">
        <v>643</v>
      </c>
      <c r="E803" s="27">
        <f t="shared" si="119"/>
        <v>18343019.5</v>
      </c>
      <c r="F803" s="29">
        <v>6746829.5476327194</v>
      </c>
      <c r="G803" s="29">
        <v>0</v>
      </c>
      <c r="H803" s="29">
        <v>2584833.4548157803</v>
      </c>
      <c r="I803" s="29">
        <v>0</v>
      </c>
      <c r="J803" s="29">
        <v>0</v>
      </c>
      <c r="K803" s="29"/>
      <c r="L803" s="29">
        <v>222731.80747859998</v>
      </c>
      <c r="M803" s="29">
        <v>0</v>
      </c>
      <c r="N803" s="29">
        <v>0</v>
      </c>
      <c r="O803" s="29">
        <v>0</v>
      </c>
      <c r="P803" s="29">
        <v>6590268.3256670404</v>
      </c>
      <c r="Q803" s="29">
        <v>0</v>
      </c>
      <c r="R803" s="29">
        <v>1661875.0851000003</v>
      </c>
      <c r="S803" s="1">
        <v>183430.19500000001</v>
      </c>
      <c r="T803" s="147">
        <v>353051.08430586004</v>
      </c>
      <c r="U803" s="28"/>
      <c r="V803" s="2" t="s">
        <v>643</v>
      </c>
      <c r="W803" s="9">
        <v>17578476.59</v>
      </c>
      <c r="X803" s="9">
        <v>3782188.49</v>
      </c>
      <c r="Y803" s="9">
        <v>2097856.69</v>
      </c>
      <c r="Z803" s="9">
        <v>884012.72</v>
      </c>
      <c r="AA803" s="9">
        <v>1311681.0900000001</v>
      </c>
      <c r="AB803" s="9">
        <v>0</v>
      </c>
      <c r="AC803" s="9">
        <v>0</v>
      </c>
      <c r="AD803" s="9">
        <v>207529.13</v>
      </c>
      <c r="AE803" s="9">
        <v>0</v>
      </c>
      <c r="AF803" s="9">
        <v>3518657.63</v>
      </c>
      <c r="AG803" s="9">
        <v>0</v>
      </c>
      <c r="AH803" s="9">
        <v>2253869.7000000002</v>
      </c>
      <c r="AI803" s="9">
        <v>2431029.27</v>
      </c>
      <c r="AJ803" s="9">
        <v>725186.07</v>
      </c>
      <c r="AK803" s="9">
        <v>14285.71</v>
      </c>
      <c r="AL803" s="9">
        <v>336465.79999999993</v>
      </c>
      <c r="AN803" s="28">
        <f t="shared" si="117"/>
        <v>764542.91000000015</v>
      </c>
      <c r="AO803" s="12">
        <f t="shared" si="112"/>
        <v>936689.01510000031</v>
      </c>
      <c r="AP803" s="12">
        <f t="shared" si="112"/>
        <v>169144.48500000002</v>
      </c>
      <c r="AQ803" s="12">
        <f t="shared" si="112"/>
        <v>16585.284305860114</v>
      </c>
      <c r="AR803" s="12">
        <f t="shared" si="118"/>
        <v>-357875.87440586026</v>
      </c>
      <c r="BB803" s="28" t="e">
        <f>+#REF!-'Прил 2 оконч'!E803</f>
        <v>#REF!</v>
      </c>
    </row>
    <row r="804" spans="1:54" ht="15" customHeight="1" x14ac:dyDescent="0.25">
      <c r="A804" s="5">
        <f t="shared" si="115"/>
        <v>778</v>
      </c>
      <c r="B804" s="48">
        <f t="shared" si="116"/>
        <v>262</v>
      </c>
      <c r="C804" s="14" t="s">
        <v>59</v>
      </c>
      <c r="D804" s="3" t="s">
        <v>644</v>
      </c>
      <c r="E804" s="27">
        <f t="shared" si="119"/>
        <v>74428273.170000002</v>
      </c>
      <c r="F804" s="29">
        <v>10992944.493307142</v>
      </c>
      <c r="G804" s="29">
        <v>4031142.10588698</v>
      </c>
      <c r="H804" s="29">
        <v>4211597.53865634</v>
      </c>
      <c r="I804" s="29">
        <v>2636776.0742307599</v>
      </c>
      <c r="J804" s="29">
        <v>0</v>
      </c>
      <c r="K804" s="29"/>
      <c r="L804" s="29">
        <v>362907.99124439992</v>
      </c>
      <c r="M804" s="29">
        <v>0</v>
      </c>
      <c r="N804" s="29">
        <v>20681273.964065399</v>
      </c>
      <c r="O804" s="29">
        <v>0</v>
      </c>
      <c r="P804" s="29">
        <v>10737851.5117629</v>
      </c>
      <c r="Q804" s="29">
        <v>11581851.384142619</v>
      </c>
      <c r="R804" s="29">
        <v>7021058.6343999999</v>
      </c>
      <c r="S804" s="1">
        <v>744282.7317</v>
      </c>
      <c r="T804" s="147">
        <v>1426586.74060346</v>
      </c>
      <c r="U804" s="28"/>
      <c r="V804" s="2" t="s">
        <v>644</v>
      </c>
      <c r="W804" s="9">
        <v>28846551.879999999</v>
      </c>
      <c r="X804" s="9">
        <v>6166752.2599999998</v>
      </c>
      <c r="Y804" s="9">
        <v>3420496.48</v>
      </c>
      <c r="Z804" s="9">
        <v>1441357.96</v>
      </c>
      <c r="AA804" s="9">
        <v>2138659.23</v>
      </c>
      <c r="AB804" s="9">
        <v>0</v>
      </c>
      <c r="AC804" s="9">
        <v>0</v>
      </c>
      <c r="AD804" s="9">
        <v>338370.41</v>
      </c>
      <c r="AE804" s="9">
        <v>0</v>
      </c>
      <c r="AF804" s="9">
        <v>5737072.5700000003</v>
      </c>
      <c r="AG804" s="9">
        <v>0</v>
      </c>
      <c r="AH804" s="9">
        <v>3674871.33</v>
      </c>
      <c r="AI804" s="9">
        <v>3963725.04</v>
      </c>
      <c r="AJ804" s="9">
        <v>1386648.54</v>
      </c>
      <c r="AK804" s="9">
        <v>12500</v>
      </c>
      <c r="AL804" s="9">
        <v>548598.06000000006</v>
      </c>
      <c r="AN804" s="28">
        <f t="shared" si="117"/>
        <v>45581721.290000007</v>
      </c>
      <c r="AO804" s="12">
        <f t="shared" si="112"/>
        <v>5634410.0943999998</v>
      </c>
      <c r="AP804" s="12">
        <f t="shared" si="112"/>
        <v>731782.7317</v>
      </c>
      <c r="AQ804" s="12">
        <f t="shared" si="112"/>
        <v>877988.68060345994</v>
      </c>
      <c r="AR804" s="12">
        <f t="shared" si="118"/>
        <v>38337539.78329654</v>
      </c>
      <c r="BB804" s="28" t="e">
        <f>+#REF!-'Прил 2 оконч'!E804</f>
        <v>#REF!</v>
      </c>
    </row>
    <row r="805" spans="1:54" ht="15" customHeight="1" x14ac:dyDescent="0.25">
      <c r="A805" s="5">
        <f t="shared" si="115"/>
        <v>779</v>
      </c>
      <c r="B805" s="48">
        <f t="shared" si="116"/>
        <v>263</v>
      </c>
      <c r="C805" s="14" t="s">
        <v>59</v>
      </c>
      <c r="D805" s="3" t="s">
        <v>645</v>
      </c>
      <c r="E805" s="27">
        <f t="shared" si="119"/>
        <v>167033614.96000001</v>
      </c>
      <c r="F805" s="29">
        <v>18497723.436858121</v>
      </c>
      <c r="G805" s="29">
        <v>12695079.720886501</v>
      </c>
      <c r="H805" s="29">
        <v>7727724.5646585599</v>
      </c>
      <c r="I805" s="29">
        <v>6972228.5386101594</v>
      </c>
      <c r="J805" s="29">
        <v>0</v>
      </c>
      <c r="K805" s="29"/>
      <c r="L805" s="29">
        <v>889888.98620159982</v>
      </c>
      <c r="M805" s="29">
        <v>0</v>
      </c>
      <c r="N805" s="29">
        <v>0</v>
      </c>
      <c r="O805" s="29">
        <v>0</v>
      </c>
      <c r="P805" s="29">
        <v>78339424.591046214</v>
      </c>
      <c r="Q805" s="29">
        <v>20601575.841979437</v>
      </c>
      <c r="R805" s="29">
        <v>16452952.139400002</v>
      </c>
      <c r="S805" s="1">
        <v>1670336.1496000004</v>
      </c>
      <c r="T805" s="147">
        <v>3186680.9907594007</v>
      </c>
      <c r="U805" s="28"/>
      <c r="V805" s="2" t="s">
        <v>645</v>
      </c>
      <c r="W805" s="9">
        <v>85606722.150000021</v>
      </c>
      <c r="X805" s="9">
        <v>13871630.48</v>
      </c>
      <c r="Y805" s="9">
        <v>8203567.1900000004</v>
      </c>
      <c r="Z805" s="9">
        <v>2646645.44</v>
      </c>
      <c r="AA805" s="9">
        <v>3530259.58</v>
      </c>
      <c r="AB805" s="9">
        <v>0</v>
      </c>
      <c r="AC805" s="9">
        <v>0</v>
      </c>
      <c r="AD805" s="9">
        <v>830375.01</v>
      </c>
      <c r="AE805" s="9">
        <v>0</v>
      </c>
      <c r="AF805" s="9">
        <v>0</v>
      </c>
      <c r="AG805" s="9">
        <v>0</v>
      </c>
      <c r="AH805" s="9">
        <v>42814132.009999998</v>
      </c>
      <c r="AI805" s="9">
        <v>9754496.9299999997</v>
      </c>
      <c r="AJ805" s="9">
        <v>2259266.39</v>
      </c>
      <c r="AK805" s="9">
        <v>17142.86</v>
      </c>
      <c r="AL805" s="9">
        <v>1666349.12</v>
      </c>
      <c r="AN805" s="28">
        <f t="shared" si="117"/>
        <v>81426892.809999987</v>
      </c>
      <c r="AO805" s="12">
        <f t="shared" si="112"/>
        <v>14193685.749400001</v>
      </c>
      <c r="AP805" s="12">
        <f t="shared" si="112"/>
        <v>1653193.2896000003</v>
      </c>
      <c r="AQ805" s="12">
        <f t="shared" si="112"/>
        <v>1520331.8707594005</v>
      </c>
      <c r="AR805" s="12">
        <f t="shared" si="118"/>
        <v>64059681.900240585</v>
      </c>
      <c r="BB805" s="28" t="e">
        <f>+#REF!-'Прил 2 оконч'!E805</f>
        <v>#REF!</v>
      </c>
    </row>
    <row r="806" spans="1:54" ht="15" customHeight="1" x14ac:dyDescent="0.25">
      <c r="A806" s="5">
        <f t="shared" si="115"/>
        <v>780</v>
      </c>
      <c r="B806" s="48">
        <f t="shared" si="116"/>
        <v>264</v>
      </c>
      <c r="C806" s="14" t="s">
        <v>59</v>
      </c>
      <c r="D806" s="3" t="s">
        <v>647</v>
      </c>
      <c r="E806" s="27">
        <f t="shared" si="119"/>
        <v>17765152.25</v>
      </c>
      <c r="F806" s="29">
        <v>2079361.3790585999</v>
      </c>
      <c r="G806" s="29">
        <v>743439.36676799995</v>
      </c>
      <c r="H806" s="29">
        <v>286717.54293713998</v>
      </c>
      <c r="I806" s="29">
        <v>1110057.1625018402</v>
      </c>
      <c r="J806" s="29">
        <v>0</v>
      </c>
      <c r="K806" s="29"/>
      <c r="L806" s="29">
        <v>461201.83985400002</v>
      </c>
      <c r="M806" s="29">
        <v>0</v>
      </c>
      <c r="N806" s="29">
        <v>2534803.2850013999</v>
      </c>
      <c r="O806" s="29">
        <v>0</v>
      </c>
      <c r="P806" s="29">
        <v>4325764.3837804208</v>
      </c>
      <c r="Q806" s="29">
        <v>4008782.5306124408</v>
      </c>
      <c r="R806" s="29">
        <v>1697323.4430999998</v>
      </c>
      <c r="S806" s="1">
        <v>177651.52249999999</v>
      </c>
      <c r="T806" s="147">
        <v>340049.79388616001</v>
      </c>
      <c r="U806" s="28"/>
      <c r="V806" s="2" t="s">
        <v>647</v>
      </c>
      <c r="W806" s="9">
        <v>16261237.859999998</v>
      </c>
      <c r="X806" s="9">
        <v>2086389.39</v>
      </c>
      <c r="Y806" s="9">
        <v>762718.81</v>
      </c>
      <c r="Z806" s="9">
        <v>294152.57</v>
      </c>
      <c r="AA806" s="9">
        <v>1178569.83</v>
      </c>
      <c r="AB806" s="9">
        <v>0</v>
      </c>
      <c r="AC806" s="9">
        <v>0</v>
      </c>
      <c r="AD806" s="9">
        <v>429703.67</v>
      </c>
      <c r="AE806" s="9">
        <v>0</v>
      </c>
      <c r="AF806" s="9">
        <v>2571631.5699999998</v>
      </c>
      <c r="AG806" s="9">
        <v>0</v>
      </c>
      <c r="AH806" s="9">
        <v>4437930.42</v>
      </c>
      <c r="AI806" s="9">
        <v>4112729.37</v>
      </c>
      <c r="AJ806" s="9">
        <v>33456.61</v>
      </c>
      <c r="AK806" s="9">
        <v>10000</v>
      </c>
      <c r="AL806" s="9">
        <v>323955.62</v>
      </c>
      <c r="AN806" s="28">
        <f t="shared" si="117"/>
        <v>1503914.3900000025</v>
      </c>
      <c r="AO806" s="12">
        <f t="shared" si="112"/>
        <v>1663866.8330999997</v>
      </c>
      <c r="AP806" s="12">
        <f t="shared" si="112"/>
        <v>167651.52249999999</v>
      </c>
      <c r="AQ806" s="12">
        <f t="shared" si="112"/>
        <v>16094.173886160017</v>
      </c>
      <c r="AR806" s="12">
        <f t="shared" si="118"/>
        <v>-343698.13948615722</v>
      </c>
      <c r="BB806" s="28" t="e">
        <f>+#REF!-'Прил 2 оконч'!E806</f>
        <v>#REF!</v>
      </c>
    </row>
    <row r="807" spans="1:54" ht="15" customHeight="1" x14ac:dyDescent="0.25">
      <c r="A807" s="5">
        <f t="shared" si="115"/>
        <v>781</v>
      </c>
      <c r="B807" s="48">
        <f t="shared" si="116"/>
        <v>265</v>
      </c>
      <c r="C807" s="14" t="s">
        <v>59</v>
      </c>
      <c r="D807" s="3" t="s">
        <v>648</v>
      </c>
      <c r="E807" s="27">
        <f t="shared" si="119"/>
        <v>6116721.21</v>
      </c>
      <c r="F807" s="29">
        <v>0</v>
      </c>
      <c r="G807" s="29">
        <v>3185514.0546805798</v>
      </c>
      <c r="H807" s="29">
        <v>1939080.0012729601</v>
      </c>
      <c r="I807" s="29">
        <v>0</v>
      </c>
      <c r="J807" s="29">
        <v>0</v>
      </c>
      <c r="K807" s="29"/>
      <c r="L807" s="29">
        <v>223295.47618559998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590716.95299999998</v>
      </c>
      <c r="S807" s="1">
        <v>61167.212100000004</v>
      </c>
      <c r="T807" s="147">
        <v>116947.51276086</v>
      </c>
      <c r="U807" s="28"/>
      <c r="V807" s="2" t="s">
        <v>648</v>
      </c>
      <c r="W807" s="9">
        <v>7168155.21</v>
      </c>
      <c r="X807" s="9">
        <v>3466032.98</v>
      </c>
      <c r="Y807" s="9">
        <v>2049783.16</v>
      </c>
      <c r="Z807" s="9">
        <v>661303.68000000005</v>
      </c>
      <c r="AA807" s="9">
        <v>0</v>
      </c>
      <c r="AB807" s="9">
        <v>0</v>
      </c>
      <c r="AC807" s="9">
        <v>0</v>
      </c>
      <c r="AD807" s="9">
        <v>207481.53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623255.88</v>
      </c>
      <c r="AK807" s="9">
        <v>10000</v>
      </c>
      <c r="AL807" s="9">
        <v>130297.98000000001</v>
      </c>
      <c r="AN807" s="28">
        <f t="shared" si="117"/>
        <v>-1051434</v>
      </c>
      <c r="AO807" s="12">
        <f t="shared" si="112"/>
        <v>-32538.927000000025</v>
      </c>
      <c r="AP807" s="12">
        <f t="shared" si="112"/>
        <v>51167.212100000004</v>
      </c>
      <c r="AQ807" s="12">
        <f t="shared" si="112"/>
        <v>-13350.467239140009</v>
      </c>
      <c r="AR807" s="12">
        <f t="shared" si="118"/>
        <v>-1056711.8178608599</v>
      </c>
      <c r="BB807" s="28" t="e">
        <f>+#REF!-'Прил 2 оконч'!E807</f>
        <v>#REF!</v>
      </c>
    </row>
    <row r="808" spans="1:54" ht="15" customHeight="1" x14ac:dyDescent="0.25">
      <c r="A808" s="5">
        <f t="shared" si="115"/>
        <v>782</v>
      </c>
      <c r="B808" s="48">
        <f t="shared" si="116"/>
        <v>266</v>
      </c>
      <c r="C808" s="14" t="s">
        <v>59</v>
      </c>
      <c r="D808" s="3" t="s">
        <v>649</v>
      </c>
      <c r="E808" s="27">
        <f t="shared" si="119"/>
        <v>2982655.6200000006</v>
      </c>
      <c r="F808" s="29">
        <v>0</v>
      </c>
      <c r="G808" s="29">
        <v>1625076.1488599402</v>
      </c>
      <c r="H808" s="29">
        <v>765759.8274984</v>
      </c>
      <c r="I808" s="29">
        <v>0</v>
      </c>
      <c r="J808" s="29">
        <v>0</v>
      </c>
      <c r="K808" s="29"/>
      <c r="L808" s="29">
        <v>227844.34738548001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276883.50510000001</v>
      </c>
      <c r="S808" s="1">
        <v>29826.556200000003</v>
      </c>
      <c r="T808" s="147">
        <v>57265.234956180007</v>
      </c>
      <c r="U808" s="28"/>
      <c r="V808" s="2" t="s">
        <v>649</v>
      </c>
      <c r="W808" s="9">
        <v>8113532.5800000001</v>
      </c>
      <c r="X808" s="9">
        <v>1798425.46</v>
      </c>
      <c r="Y808" s="9">
        <v>913384.72</v>
      </c>
      <c r="Z808" s="9">
        <v>351492.95</v>
      </c>
      <c r="AA808" s="9">
        <v>567063.64</v>
      </c>
      <c r="AB808" s="9">
        <v>0</v>
      </c>
      <c r="AC808" s="9">
        <v>0</v>
      </c>
      <c r="AD808" s="9">
        <v>284939.81</v>
      </c>
      <c r="AE808" s="9">
        <v>0</v>
      </c>
      <c r="AF808" s="9">
        <v>3615357.33</v>
      </c>
      <c r="AG808" s="9">
        <v>0</v>
      </c>
      <c r="AH808" s="9">
        <v>0</v>
      </c>
      <c r="AI808" s="9">
        <v>0</v>
      </c>
      <c r="AJ808" s="9">
        <v>399181.67</v>
      </c>
      <c r="AK808" s="9">
        <v>8333.33</v>
      </c>
      <c r="AL808" s="9">
        <v>153687</v>
      </c>
      <c r="AN808" s="28">
        <f t="shared" si="117"/>
        <v>-5130876.959999999</v>
      </c>
      <c r="AO808" s="12">
        <f t="shared" ref="AO808:AQ817" si="120">+R808-AJ808</f>
        <v>-122298.16489999997</v>
      </c>
      <c r="AP808" s="12">
        <f t="shared" si="120"/>
        <v>21493.226200000005</v>
      </c>
      <c r="AQ808" s="12">
        <f t="shared" si="120"/>
        <v>-96421.765043819993</v>
      </c>
      <c r="AR808" s="12">
        <f t="shared" si="118"/>
        <v>-4933650.256256179</v>
      </c>
      <c r="BB808" s="28" t="e">
        <f>+#REF!-'Прил 2 оконч'!E808</f>
        <v>#REF!</v>
      </c>
    </row>
    <row r="809" spans="1:54" ht="15" customHeight="1" x14ac:dyDescent="0.25">
      <c r="A809" s="5">
        <f t="shared" si="115"/>
        <v>783</v>
      </c>
      <c r="B809" s="48">
        <f t="shared" si="116"/>
        <v>267</v>
      </c>
      <c r="C809" s="14" t="s">
        <v>59</v>
      </c>
      <c r="D809" s="3" t="s">
        <v>650</v>
      </c>
      <c r="E809" s="27">
        <f t="shared" si="119"/>
        <v>25725423.030000005</v>
      </c>
      <c r="F809" s="29">
        <v>3011088.8022797401</v>
      </c>
      <c r="G809" s="29">
        <v>1076562.2533268398</v>
      </c>
      <c r="H809" s="29">
        <v>415190.93104187999</v>
      </c>
      <c r="I809" s="29">
        <v>1607455.40415852</v>
      </c>
      <c r="J809" s="29">
        <v>0</v>
      </c>
      <c r="K809" s="29"/>
      <c r="L809" s="29">
        <v>667858.74606611999</v>
      </c>
      <c r="M809" s="29">
        <v>0</v>
      </c>
      <c r="N809" s="29">
        <v>3670606.6987338001</v>
      </c>
      <c r="O809" s="29">
        <v>0</v>
      </c>
      <c r="P809" s="29">
        <v>6264067.8337574406</v>
      </c>
      <c r="Q809" s="29">
        <v>5805051.6558043798</v>
      </c>
      <c r="R809" s="29">
        <v>2457865.9945</v>
      </c>
      <c r="S809" s="1">
        <v>257254.23029999997</v>
      </c>
      <c r="T809" s="147">
        <v>492420.48003127991</v>
      </c>
      <c r="U809" s="28"/>
      <c r="V809" s="2" t="s">
        <v>650</v>
      </c>
      <c r="W809" s="9">
        <v>23536999.899999999</v>
      </c>
      <c r="X809" s="9">
        <v>3022997.47</v>
      </c>
      <c r="Y809" s="9">
        <v>1105113.45</v>
      </c>
      <c r="Z809" s="9">
        <v>426201.59</v>
      </c>
      <c r="AA809" s="9">
        <v>1707645.57</v>
      </c>
      <c r="AB809" s="9">
        <v>0</v>
      </c>
      <c r="AC809" s="9">
        <v>0</v>
      </c>
      <c r="AD809" s="9">
        <v>622603.36</v>
      </c>
      <c r="AE809" s="9">
        <v>0</v>
      </c>
      <c r="AF809" s="9">
        <v>3726071.32</v>
      </c>
      <c r="AG809" s="9">
        <v>0</v>
      </c>
      <c r="AH809" s="9">
        <v>6430176.6200000001</v>
      </c>
      <c r="AI809" s="9">
        <v>5958988.5</v>
      </c>
      <c r="AJ809" s="9">
        <v>37818.36</v>
      </c>
      <c r="AK809" s="9">
        <v>10000</v>
      </c>
      <c r="AL809" s="9">
        <v>469383.66000000003</v>
      </c>
      <c r="AN809" s="28">
        <f t="shared" si="117"/>
        <v>2188423.1300000064</v>
      </c>
      <c r="AO809" s="12">
        <f t="shared" si="120"/>
        <v>2420047.6345000002</v>
      </c>
      <c r="AP809" s="12">
        <f t="shared" si="120"/>
        <v>247254.23029999997</v>
      </c>
      <c r="AQ809" s="12">
        <f t="shared" si="120"/>
        <v>23036.820031279873</v>
      </c>
      <c r="AR809" s="12">
        <f t="shared" si="118"/>
        <v>-501915.55483127356</v>
      </c>
      <c r="BB809" s="28" t="e">
        <f>+#REF!-'Прил 2 оконч'!E809</f>
        <v>#REF!</v>
      </c>
    </row>
    <row r="810" spans="1:54" ht="15" customHeight="1" x14ac:dyDescent="0.25">
      <c r="A810" s="5">
        <f t="shared" si="115"/>
        <v>784</v>
      </c>
      <c r="B810" s="48">
        <f t="shared" si="116"/>
        <v>268</v>
      </c>
      <c r="C810" s="14" t="s">
        <v>59</v>
      </c>
      <c r="D810" s="3" t="s">
        <v>251</v>
      </c>
      <c r="E810" s="27">
        <f t="shared" si="119"/>
        <v>4037358.3</v>
      </c>
      <c r="F810" s="29">
        <v>3595372.5374658001</v>
      </c>
      <c r="G810" s="29">
        <v>0</v>
      </c>
      <c r="H810" s="29">
        <v>0</v>
      </c>
      <c r="I810" s="29">
        <v>0</v>
      </c>
      <c r="J810" s="29">
        <v>0</v>
      </c>
      <c r="K810" s="29"/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322988.66399999999</v>
      </c>
      <c r="S810" s="1">
        <v>40373.582999999999</v>
      </c>
      <c r="T810" s="147">
        <v>78623.515534199993</v>
      </c>
      <c r="U810" s="28"/>
      <c r="V810" s="2" t="s">
        <v>251</v>
      </c>
      <c r="W810" s="9">
        <v>2104975.3611354735</v>
      </c>
      <c r="X810" s="9">
        <v>1989715.15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44653.771135473595</v>
      </c>
      <c r="AK810" s="9">
        <v>30000</v>
      </c>
      <c r="AL810" s="9">
        <v>40606.44</v>
      </c>
      <c r="AN810" s="28">
        <f t="shared" si="117"/>
        <v>1932382.9388645263</v>
      </c>
      <c r="AO810" s="12">
        <f t="shared" si="120"/>
        <v>278334.89286452637</v>
      </c>
      <c r="AP810" s="12">
        <f t="shared" si="120"/>
        <v>10373.582999999999</v>
      </c>
      <c r="AQ810" s="12">
        <f t="shared" si="120"/>
        <v>38017.07553419999</v>
      </c>
      <c r="AR810" s="12">
        <f t="shared" si="118"/>
        <v>1605657.3874657999</v>
      </c>
      <c r="BB810" s="28" t="e">
        <f>+#REF!-'Прил 2 оконч'!E810</f>
        <v>#REF!</v>
      </c>
    </row>
    <row r="811" spans="1:54" ht="15" customHeight="1" x14ac:dyDescent="0.25">
      <c r="A811" s="5">
        <f t="shared" si="115"/>
        <v>785</v>
      </c>
      <c r="B811" s="48">
        <f t="shared" si="116"/>
        <v>269</v>
      </c>
      <c r="C811" s="14" t="s">
        <v>59</v>
      </c>
      <c r="D811" s="3" t="s">
        <v>258</v>
      </c>
      <c r="E811" s="27">
        <f t="shared" si="119"/>
        <v>13183885.93</v>
      </c>
      <c r="F811" s="29">
        <v>11740593.201699179</v>
      </c>
      <c r="G811" s="29">
        <v>0</v>
      </c>
      <c r="H811" s="29">
        <v>0</v>
      </c>
      <c r="I811" s="29">
        <v>0</v>
      </c>
      <c r="J811" s="29">
        <v>0</v>
      </c>
      <c r="K811" s="29"/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1054710.8744000001</v>
      </c>
      <c r="S811" s="1">
        <v>131838.85930000001</v>
      </c>
      <c r="T811" s="147">
        <v>256742.99460081998</v>
      </c>
      <c r="U811" s="28"/>
      <c r="V811" s="2" t="s">
        <v>258</v>
      </c>
      <c r="W811" s="9">
        <v>6945778.5015090667</v>
      </c>
      <c r="X811" s="9">
        <v>6563966.75</v>
      </c>
      <c r="Y811" s="9">
        <v>0</v>
      </c>
      <c r="Z811" s="9">
        <v>0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217853.25150906655</v>
      </c>
      <c r="AK811" s="9">
        <v>10000</v>
      </c>
      <c r="AL811" s="9">
        <v>133958.5</v>
      </c>
      <c r="AN811" s="28">
        <f t="shared" si="117"/>
        <v>6238107.428490933</v>
      </c>
      <c r="AO811" s="12">
        <f t="shared" si="120"/>
        <v>836857.62289093353</v>
      </c>
      <c r="AP811" s="12">
        <f t="shared" si="120"/>
        <v>121838.85930000001</v>
      </c>
      <c r="AQ811" s="12">
        <f t="shared" si="120"/>
        <v>122784.49460081998</v>
      </c>
      <c r="AR811" s="12">
        <f t="shared" si="118"/>
        <v>5156626.4516991796</v>
      </c>
      <c r="BB811" s="28" t="e">
        <f>+#REF!-'Прил 2 оконч'!E811</f>
        <v>#REF!</v>
      </c>
    </row>
    <row r="812" spans="1:54" ht="15" customHeight="1" x14ac:dyDescent="0.25">
      <c r="A812" s="5">
        <f t="shared" si="115"/>
        <v>786</v>
      </c>
      <c r="B812" s="48">
        <f t="shared" si="116"/>
        <v>270</v>
      </c>
      <c r="C812" s="14" t="s">
        <v>59</v>
      </c>
      <c r="D812" s="3" t="s">
        <v>651</v>
      </c>
      <c r="E812" s="27">
        <f t="shared" si="119"/>
        <v>57606078.690000005</v>
      </c>
      <c r="F812" s="29">
        <v>13823112.483911639</v>
      </c>
      <c r="G812" s="29">
        <v>9486870.9391226396</v>
      </c>
      <c r="H812" s="29">
        <v>5774829.8742573597</v>
      </c>
      <c r="I812" s="29">
        <v>5210257.3459977591</v>
      </c>
      <c r="J812" s="29">
        <v>0</v>
      </c>
      <c r="K812" s="29"/>
      <c r="L812" s="29">
        <v>665002.67436960002</v>
      </c>
      <c r="M812" s="29">
        <v>0</v>
      </c>
      <c r="N812" s="29">
        <v>0</v>
      </c>
      <c r="O812" s="29">
        <v>0</v>
      </c>
      <c r="P812" s="29">
        <v>0</v>
      </c>
      <c r="Q812" s="29">
        <v>15395294.52263166</v>
      </c>
      <c r="R812" s="29">
        <v>5573480.1550000012</v>
      </c>
      <c r="S812" s="1">
        <v>576060.78690000006</v>
      </c>
      <c r="T812" s="147">
        <v>1101169.9078093402</v>
      </c>
      <c r="U812" s="28"/>
      <c r="V812" s="2" t="s">
        <v>651</v>
      </c>
      <c r="W812" s="9">
        <v>31124303.880000003</v>
      </c>
      <c r="X812" s="9">
        <v>10359323.82</v>
      </c>
      <c r="Y812" s="9">
        <v>6126418.1799999997</v>
      </c>
      <c r="Z812" s="9">
        <v>1976512.95</v>
      </c>
      <c r="AA812" s="9">
        <v>2636395.37</v>
      </c>
      <c r="AB812" s="9">
        <v>0</v>
      </c>
      <c r="AC812" s="9">
        <v>0</v>
      </c>
      <c r="AD812" s="9">
        <v>620123.47</v>
      </c>
      <c r="AE812" s="9">
        <v>0</v>
      </c>
      <c r="AF812" s="9">
        <v>0</v>
      </c>
      <c r="AG812" s="9">
        <v>0</v>
      </c>
      <c r="AH812" s="9">
        <v>0</v>
      </c>
      <c r="AI812" s="9">
        <v>7284651.3899999997</v>
      </c>
      <c r="AJ812" s="9">
        <v>1467547.46</v>
      </c>
      <c r="AK812" s="9">
        <v>61424.6</v>
      </c>
      <c r="AL812" s="9">
        <v>591906.6399999999</v>
      </c>
      <c r="AN812" s="28">
        <f t="shared" si="117"/>
        <v>26481774.810000002</v>
      </c>
      <c r="AO812" s="12">
        <f t="shared" si="120"/>
        <v>4105932.6950000012</v>
      </c>
      <c r="AP812" s="12">
        <f t="shared" si="120"/>
        <v>514636.18690000009</v>
      </c>
      <c r="AQ812" s="12">
        <f t="shared" si="120"/>
        <v>509263.26780934026</v>
      </c>
      <c r="AR812" s="12">
        <f t="shared" si="118"/>
        <v>21351942.660290662</v>
      </c>
      <c r="BB812" s="28" t="e">
        <f>+#REF!-'Прил 2 оконч'!E812</f>
        <v>#REF!</v>
      </c>
    </row>
    <row r="813" spans="1:54" ht="15" customHeight="1" x14ac:dyDescent="0.25">
      <c r="A813" s="5">
        <f t="shared" si="115"/>
        <v>787</v>
      </c>
      <c r="B813" s="48">
        <f t="shared" si="116"/>
        <v>271</v>
      </c>
      <c r="C813" s="14" t="s">
        <v>59</v>
      </c>
      <c r="D813" s="3" t="s">
        <v>652</v>
      </c>
      <c r="E813" s="27">
        <f t="shared" si="119"/>
        <v>58070573.899999999</v>
      </c>
      <c r="F813" s="29">
        <v>13934572.418976301</v>
      </c>
      <c r="G813" s="29">
        <v>9563366.4457228798</v>
      </c>
      <c r="H813" s="29">
        <v>5821394.0711791199</v>
      </c>
      <c r="I813" s="29">
        <v>5252269.220784599</v>
      </c>
      <c r="J813" s="29">
        <v>0</v>
      </c>
      <c r="K813" s="29"/>
      <c r="L813" s="29">
        <v>670364.7917232</v>
      </c>
      <c r="M813" s="29">
        <v>0</v>
      </c>
      <c r="N813" s="29">
        <v>0</v>
      </c>
      <c r="O813" s="29">
        <v>0</v>
      </c>
      <c r="P813" s="29">
        <v>0</v>
      </c>
      <c r="Q813" s="29">
        <v>15519431.430770401</v>
      </c>
      <c r="R813" s="29">
        <v>5618420.8085000012</v>
      </c>
      <c r="S813" s="1">
        <v>580705.73900000006</v>
      </c>
      <c r="T813" s="147">
        <v>1110048.9733435002</v>
      </c>
      <c r="U813" s="28"/>
      <c r="V813" s="2" t="s">
        <v>652</v>
      </c>
      <c r="W813" s="9">
        <v>36147480.330000006</v>
      </c>
      <c r="X813" s="9">
        <v>10444357.390000001</v>
      </c>
      <c r="Y813" s="9">
        <v>6176706.3200000003</v>
      </c>
      <c r="Z813" s="9">
        <v>1992736.97</v>
      </c>
      <c r="AA813" s="9">
        <v>2658035.96</v>
      </c>
      <c r="AB813" s="9">
        <v>0</v>
      </c>
      <c r="AC813" s="9">
        <v>0</v>
      </c>
      <c r="AD813" s="9">
        <v>625213.69999999995</v>
      </c>
      <c r="AE813" s="9">
        <v>0</v>
      </c>
      <c r="AF813" s="9">
        <v>4567091.22</v>
      </c>
      <c r="AG813" s="9">
        <v>0</v>
      </c>
      <c r="AH813" s="9">
        <v>0</v>
      </c>
      <c r="AI813" s="9">
        <v>7344446.8099999996</v>
      </c>
      <c r="AJ813" s="9">
        <v>1590496.77</v>
      </c>
      <c r="AK813" s="9">
        <v>58423.99</v>
      </c>
      <c r="AL813" s="9">
        <v>689971.20000000007</v>
      </c>
      <c r="AN813" s="28">
        <f t="shared" si="117"/>
        <v>21923093.569999993</v>
      </c>
      <c r="AO813" s="12">
        <f t="shared" si="120"/>
        <v>4027924.0385000012</v>
      </c>
      <c r="AP813" s="12">
        <f t="shared" si="120"/>
        <v>522281.74900000007</v>
      </c>
      <c r="AQ813" s="12">
        <f t="shared" si="120"/>
        <v>420077.7733435001</v>
      </c>
      <c r="AR813" s="12">
        <f t="shared" si="118"/>
        <v>16952810.009156492</v>
      </c>
      <c r="BB813" s="28" t="e">
        <f>+#REF!-'Прил 2 оконч'!E813</f>
        <v>#REF!</v>
      </c>
    </row>
    <row r="814" spans="1:54" ht="15" customHeight="1" x14ac:dyDescent="0.25">
      <c r="A814" s="5">
        <f t="shared" si="115"/>
        <v>788</v>
      </c>
      <c r="B814" s="48">
        <f t="shared" si="116"/>
        <v>272</v>
      </c>
      <c r="C814" s="14" t="s">
        <v>59</v>
      </c>
      <c r="D814" s="3" t="s">
        <v>653</v>
      </c>
      <c r="E814" s="27">
        <f t="shared" si="119"/>
        <v>50902320.63000001</v>
      </c>
      <c r="F814" s="29">
        <v>5637051.2554028397</v>
      </c>
      <c r="G814" s="29">
        <v>3868736.3499422399</v>
      </c>
      <c r="H814" s="29">
        <v>2354969.76838536</v>
      </c>
      <c r="I814" s="29">
        <v>2124737.6642049598</v>
      </c>
      <c r="J814" s="29">
        <v>0</v>
      </c>
      <c r="K814" s="29"/>
      <c r="L814" s="29">
        <v>271187.41644959996</v>
      </c>
      <c r="M814" s="29">
        <v>0</v>
      </c>
      <c r="N814" s="29">
        <v>0</v>
      </c>
      <c r="O814" s="29">
        <v>0</v>
      </c>
      <c r="P814" s="29">
        <v>23873389.253413562</v>
      </c>
      <c r="Q814" s="29">
        <v>6278185.5016536601</v>
      </c>
      <c r="R814" s="29">
        <v>5013921.5710000005</v>
      </c>
      <c r="S814" s="1">
        <v>509023.20629999996</v>
      </c>
      <c r="T814" s="147">
        <v>971118.64324777992</v>
      </c>
      <c r="U814" s="28"/>
      <c r="V814" s="2" t="s">
        <v>653</v>
      </c>
      <c r="W814" s="9">
        <v>27083926.840000004</v>
      </c>
      <c r="X814" s="9">
        <v>4223809.3099999996</v>
      </c>
      <c r="Y814" s="9">
        <v>2497925.7799999998</v>
      </c>
      <c r="Z814" s="9">
        <v>805884.04</v>
      </c>
      <c r="AA814" s="9">
        <v>1074938.03</v>
      </c>
      <c r="AB814" s="9">
        <v>0</v>
      </c>
      <c r="AC814" s="9">
        <v>0</v>
      </c>
      <c r="AD814" s="9">
        <v>252843.07</v>
      </c>
      <c r="AE814" s="9">
        <v>0</v>
      </c>
      <c r="AF814" s="9">
        <v>0</v>
      </c>
      <c r="AG814" s="9">
        <v>0</v>
      </c>
      <c r="AH814" s="9">
        <v>13036587.83</v>
      </c>
      <c r="AI814" s="9">
        <v>2970172.46</v>
      </c>
      <c r="AJ814" s="9">
        <v>1684375.28</v>
      </c>
      <c r="AK814" s="9">
        <v>7916.67</v>
      </c>
      <c r="AL814" s="9">
        <v>507391.04000000004</v>
      </c>
      <c r="AN814" s="28">
        <f t="shared" si="117"/>
        <v>23818393.790000007</v>
      </c>
      <c r="AO814" s="12">
        <f t="shared" si="120"/>
        <v>3329546.2910000002</v>
      </c>
      <c r="AP814" s="12">
        <f t="shared" si="120"/>
        <v>501106.53629999998</v>
      </c>
      <c r="AQ814" s="12">
        <f t="shared" si="120"/>
        <v>463727.60324777989</v>
      </c>
      <c r="AR814" s="12">
        <f t="shared" si="118"/>
        <v>19524013.359452225</v>
      </c>
      <c r="BB814" s="28" t="e">
        <f>+#REF!-'Прил 2 оконч'!E814</f>
        <v>#REF!</v>
      </c>
    </row>
    <row r="815" spans="1:54" ht="15" customHeight="1" x14ac:dyDescent="0.25">
      <c r="A815" s="5">
        <f t="shared" si="115"/>
        <v>789</v>
      </c>
      <c r="B815" s="48">
        <f t="shared" si="116"/>
        <v>273</v>
      </c>
      <c r="C815" s="14" t="s">
        <v>59</v>
      </c>
      <c r="D815" s="3" t="s">
        <v>654</v>
      </c>
      <c r="E815" s="27">
        <f t="shared" si="119"/>
        <v>153375371.99000001</v>
      </c>
      <c r="F815" s="29">
        <v>16985175.195665035</v>
      </c>
      <c r="G815" s="29">
        <v>11657010.324734461</v>
      </c>
      <c r="H815" s="29">
        <v>7095832.9536935398</v>
      </c>
      <c r="I815" s="29">
        <v>6402113.40647172</v>
      </c>
      <c r="J815" s="29">
        <v>0</v>
      </c>
      <c r="K815" s="29"/>
      <c r="L815" s="29">
        <v>817123.27375728008</v>
      </c>
      <c r="M815" s="29">
        <v>0</v>
      </c>
      <c r="N815" s="29">
        <v>0</v>
      </c>
      <c r="O815" s="29">
        <v>0</v>
      </c>
      <c r="P815" s="29">
        <v>71933654.736292869</v>
      </c>
      <c r="Q815" s="29">
        <v>18916996.795183621</v>
      </c>
      <c r="R815" s="29">
        <v>15107603.671900002</v>
      </c>
      <c r="S815" s="1">
        <v>1533753.7199000001</v>
      </c>
      <c r="T815" s="147">
        <v>2926107.9124014801</v>
      </c>
      <c r="U815" s="28"/>
      <c r="V815" s="2" t="s">
        <v>654</v>
      </c>
      <c r="W815" s="9">
        <v>78710871.909999996</v>
      </c>
      <c r="X815" s="9">
        <v>12736946.800000001</v>
      </c>
      <c r="Y815" s="9">
        <v>7532524.6699999999</v>
      </c>
      <c r="Z815" s="9">
        <v>2430152.84</v>
      </c>
      <c r="AA815" s="9">
        <v>3241488.35</v>
      </c>
      <c r="AB815" s="9">
        <v>0</v>
      </c>
      <c r="AC815" s="9">
        <v>0</v>
      </c>
      <c r="AD815" s="9">
        <v>762451.28</v>
      </c>
      <c r="AE815" s="9">
        <v>0</v>
      </c>
      <c r="AF815" s="9">
        <v>0</v>
      </c>
      <c r="AG815" s="9">
        <v>0</v>
      </c>
      <c r="AH815" s="9">
        <v>39311984.409999996</v>
      </c>
      <c r="AI815" s="9">
        <v>8956590.0800000001</v>
      </c>
      <c r="AJ815" s="9">
        <v>2178689.84</v>
      </c>
      <c r="AK815" s="9">
        <v>61569.06</v>
      </c>
      <c r="AL815" s="9">
        <v>1530043.6400000001</v>
      </c>
      <c r="AN815" s="28">
        <f t="shared" si="117"/>
        <v>74664500.080000013</v>
      </c>
      <c r="AO815" s="12">
        <f t="shared" si="120"/>
        <v>12928913.831900002</v>
      </c>
      <c r="AP815" s="12">
        <f t="shared" si="120"/>
        <v>1472184.6599000001</v>
      </c>
      <c r="AQ815" s="12">
        <f t="shared" si="120"/>
        <v>1396064.27240148</v>
      </c>
      <c r="AR815" s="12">
        <f t="shared" si="118"/>
        <v>58867337.315798528</v>
      </c>
      <c r="BB815" s="28" t="e">
        <f>+#REF!-'Прил 2 оконч'!E815</f>
        <v>#REF!</v>
      </c>
    </row>
    <row r="816" spans="1:54" ht="15" customHeight="1" x14ac:dyDescent="0.25">
      <c r="A816" s="5">
        <f t="shared" si="115"/>
        <v>790</v>
      </c>
      <c r="B816" s="48">
        <f t="shared" si="116"/>
        <v>274</v>
      </c>
      <c r="C816" s="14" t="s">
        <v>59</v>
      </c>
      <c r="D816" s="3" t="s">
        <v>655</v>
      </c>
      <c r="E816" s="27">
        <f t="shared" si="119"/>
        <v>4881034.5999999996</v>
      </c>
      <c r="F816" s="29">
        <v>0</v>
      </c>
      <c r="G816" s="29">
        <v>0</v>
      </c>
      <c r="H816" s="29">
        <v>4251156.6090083998</v>
      </c>
      <c r="I816" s="29">
        <v>0</v>
      </c>
      <c r="J816" s="29">
        <v>0</v>
      </c>
      <c r="K816" s="29"/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488103.45999999996</v>
      </c>
      <c r="S816" s="1">
        <v>48810.345999999998</v>
      </c>
      <c r="T816" s="147">
        <v>92964.184991599992</v>
      </c>
      <c r="U816" s="28"/>
      <c r="V816" s="2" t="s">
        <v>655</v>
      </c>
      <c r="W816" s="9">
        <v>2233781.352627323</v>
      </c>
      <c r="X816" s="9">
        <v>0</v>
      </c>
      <c r="Y816" s="9">
        <v>0</v>
      </c>
      <c r="Z816" s="9">
        <v>1434111.5</v>
      </c>
      <c r="AA816" s="9">
        <v>0</v>
      </c>
      <c r="AB816" s="9">
        <v>0</v>
      </c>
      <c r="AC816" s="9">
        <v>0</v>
      </c>
      <c r="AD816" s="9">
        <v>449947.06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281272.61262732279</v>
      </c>
      <c r="AK816" s="9">
        <v>10000</v>
      </c>
      <c r="AL816" s="9">
        <v>38450.18</v>
      </c>
      <c r="AN816" s="28">
        <f t="shared" si="117"/>
        <v>2647253.2473726766</v>
      </c>
      <c r="AO816" s="12">
        <f t="shared" si="120"/>
        <v>206830.84737267718</v>
      </c>
      <c r="AP816" s="12">
        <f t="shared" si="120"/>
        <v>38810.345999999998</v>
      </c>
      <c r="AQ816" s="12">
        <f t="shared" si="120"/>
        <v>54514.004991599992</v>
      </c>
      <c r="AR816" s="12">
        <f t="shared" si="118"/>
        <v>2347098.0490083997</v>
      </c>
      <c r="BB816" s="28" t="e">
        <f>+#REF!-'Прил 2 оконч'!E816</f>
        <v>#REF!</v>
      </c>
    </row>
    <row r="817" spans="1:54" ht="15" customHeight="1" x14ac:dyDescent="0.25">
      <c r="A817" s="5">
        <f t="shared" si="115"/>
        <v>791</v>
      </c>
      <c r="B817" s="48">
        <f t="shared" si="116"/>
        <v>275</v>
      </c>
      <c r="C817" s="14" t="s">
        <v>59</v>
      </c>
      <c r="D817" s="3" t="s">
        <v>656</v>
      </c>
      <c r="E817" s="27">
        <f t="shared" si="119"/>
        <v>44395710.680000007</v>
      </c>
      <c r="F817" s="29">
        <v>4916492.8733411394</v>
      </c>
      <c r="G817" s="29">
        <v>3374213.5460846401</v>
      </c>
      <c r="H817" s="29">
        <v>2053944.7940944801</v>
      </c>
      <c r="I817" s="29">
        <v>1853142.2046320401</v>
      </c>
      <c r="J817" s="29">
        <v>0</v>
      </c>
      <c r="K817" s="29"/>
      <c r="L817" s="29">
        <v>236522.77397279997</v>
      </c>
      <c r="M817" s="29">
        <v>0</v>
      </c>
      <c r="N817" s="29">
        <v>0</v>
      </c>
      <c r="O817" s="29">
        <v>0</v>
      </c>
      <c r="P817" s="29">
        <v>20821763.508175142</v>
      </c>
      <c r="Q817" s="29">
        <v>5475673.8714455394</v>
      </c>
      <c r="R817" s="29">
        <v>4373014.9959000014</v>
      </c>
      <c r="S817" s="1">
        <v>443957.10680000001</v>
      </c>
      <c r="T817" s="147">
        <v>846985.00555422006</v>
      </c>
      <c r="U817" s="28"/>
      <c r="V817" s="2" t="s">
        <v>656</v>
      </c>
      <c r="W817" s="9">
        <v>25513287.91</v>
      </c>
      <c r="X817" s="9">
        <v>3683606.09</v>
      </c>
      <c r="Y817" s="9">
        <v>2178454.1</v>
      </c>
      <c r="Z817" s="9">
        <v>702815.67</v>
      </c>
      <c r="AA817" s="9">
        <v>937459.06</v>
      </c>
      <c r="AB817" s="9">
        <v>0</v>
      </c>
      <c r="AC817" s="9">
        <v>0</v>
      </c>
      <c r="AD817" s="9">
        <v>220505.76</v>
      </c>
      <c r="AE817" s="9">
        <v>0</v>
      </c>
      <c r="AF817" s="9">
        <v>1610761.14</v>
      </c>
      <c r="AG817" s="9">
        <v>0</v>
      </c>
      <c r="AH817" s="9">
        <v>11369276.140000001</v>
      </c>
      <c r="AI817" s="9">
        <v>2590302.87</v>
      </c>
      <c r="AJ817" s="1">
        <v>1695922.67</v>
      </c>
      <c r="AK817" s="1">
        <v>48813.37</v>
      </c>
      <c r="AL817" s="1">
        <v>475371.04</v>
      </c>
      <c r="AN817" s="28">
        <f t="shared" si="117"/>
        <v>18882422.770000007</v>
      </c>
      <c r="AO817" s="12">
        <f t="shared" si="120"/>
        <v>2677092.3259000015</v>
      </c>
      <c r="AP817" s="12">
        <f t="shared" si="120"/>
        <v>395143.73680000001</v>
      </c>
      <c r="AQ817" s="12">
        <f t="shared" si="120"/>
        <v>371613.96555422008</v>
      </c>
      <c r="AR817" s="12">
        <f t="shared" si="118"/>
        <v>15438572.741745785</v>
      </c>
      <c r="BB817" s="28" t="e">
        <f>+#REF!-'Прил 2 оконч'!E817</f>
        <v>#REF!</v>
      </c>
    </row>
    <row r="818" spans="1:54" ht="15" customHeight="1" x14ac:dyDescent="0.25">
      <c r="A818" s="5">
        <f t="shared" si="115"/>
        <v>792</v>
      </c>
      <c r="B818" s="48">
        <f t="shared" si="116"/>
        <v>276</v>
      </c>
      <c r="C818" s="14" t="s">
        <v>286</v>
      </c>
      <c r="D818" s="3" t="s">
        <v>1393</v>
      </c>
      <c r="E818" s="27">
        <f t="shared" si="119"/>
        <v>1829574.6499999997</v>
      </c>
      <c r="F818" s="29">
        <v>951401.15514989989</v>
      </c>
      <c r="G818" s="29">
        <v>340156.8765441</v>
      </c>
      <c r="H818" s="29">
        <v>131186.139819</v>
      </c>
      <c r="I818" s="29">
        <v>0</v>
      </c>
      <c r="J818" s="29">
        <v>0</v>
      </c>
      <c r="K818" s="29"/>
      <c r="L818" s="29">
        <v>211020.5411538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141787.0655</v>
      </c>
      <c r="S818" s="1">
        <v>18295.746500000001</v>
      </c>
      <c r="T818" s="147">
        <v>35727.125333200005</v>
      </c>
      <c r="U818" s="28"/>
      <c r="V818" s="2" t="s">
        <v>1393</v>
      </c>
      <c r="W818" s="9">
        <v>1759204.5099999998</v>
      </c>
      <c r="X818" s="9">
        <v>939217.06</v>
      </c>
      <c r="Y818" s="9">
        <v>343348.42</v>
      </c>
      <c r="Z818" s="9">
        <v>132416.85999999999</v>
      </c>
      <c r="AA818" s="9">
        <v>0</v>
      </c>
      <c r="AB818" s="9">
        <v>0</v>
      </c>
      <c r="AC818" s="9">
        <v>0</v>
      </c>
      <c r="AD818" s="9">
        <v>193437.05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87960.22</v>
      </c>
      <c r="AK818" s="9">
        <v>30000</v>
      </c>
      <c r="AL818" s="9">
        <v>32824.9</v>
      </c>
      <c r="AN818" s="28"/>
      <c r="AO818" s="12"/>
      <c r="AP818" s="12"/>
      <c r="AQ818" s="12"/>
      <c r="AR818" s="12"/>
      <c r="BB818" s="28" t="e">
        <f>+#REF!-'Прил 2 оконч'!E818</f>
        <v>#REF!</v>
      </c>
    </row>
    <row r="819" spans="1:54" ht="15" customHeight="1" x14ac:dyDescent="0.25">
      <c r="A819" s="5">
        <f t="shared" si="115"/>
        <v>793</v>
      </c>
      <c r="B819" s="48">
        <f t="shared" si="116"/>
        <v>277</v>
      </c>
      <c r="C819" s="14" t="s">
        <v>286</v>
      </c>
      <c r="D819" s="3" t="s">
        <v>1394</v>
      </c>
      <c r="E819" s="27">
        <f t="shared" si="119"/>
        <v>1797076.9100000001</v>
      </c>
      <c r="F819" s="29">
        <v>934501.92821622</v>
      </c>
      <c r="G819" s="29">
        <v>334114.85961713997</v>
      </c>
      <c r="H819" s="29">
        <v>128855.95464923998</v>
      </c>
      <c r="I819" s="29">
        <v>0</v>
      </c>
      <c r="J819" s="29">
        <v>0</v>
      </c>
      <c r="K819" s="29"/>
      <c r="L819" s="29">
        <v>207272.29529915997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139268.57930000001</v>
      </c>
      <c r="S819" s="1">
        <v>17970.769100000001</v>
      </c>
      <c r="T819" s="147">
        <v>35092.523818239999</v>
      </c>
      <c r="U819" s="28"/>
      <c r="V819" s="2" t="s">
        <v>1394</v>
      </c>
      <c r="W819" s="9">
        <v>1727956.7100000002</v>
      </c>
      <c r="X819" s="9">
        <v>922229.33</v>
      </c>
      <c r="Y819" s="9">
        <v>337138.23</v>
      </c>
      <c r="Z819" s="9">
        <v>130021.82</v>
      </c>
      <c r="AA819" s="9">
        <v>0</v>
      </c>
      <c r="AB819" s="9">
        <v>0</v>
      </c>
      <c r="AC819" s="9">
        <v>0</v>
      </c>
      <c r="AD819" s="9">
        <v>189938.32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86397.83</v>
      </c>
      <c r="AK819" s="9">
        <v>30000</v>
      </c>
      <c r="AL819" s="9">
        <v>32231.18</v>
      </c>
      <c r="AN819" s="28"/>
      <c r="AO819" s="12"/>
      <c r="AP819" s="12"/>
      <c r="AQ819" s="12"/>
      <c r="AR819" s="12"/>
      <c r="BB819" s="28" t="e">
        <f>+#REF!-'Прил 2 оконч'!E819</f>
        <v>#REF!</v>
      </c>
    </row>
    <row r="820" spans="1:54" ht="15" customHeight="1" x14ac:dyDescent="0.25">
      <c r="A820" s="5">
        <f t="shared" si="115"/>
        <v>794</v>
      </c>
      <c r="B820" s="48">
        <f t="shared" si="116"/>
        <v>278</v>
      </c>
      <c r="C820" s="14" t="s">
        <v>286</v>
      </c>
      <c r="D820" s="3" t="s">
        <v>1395</v>
      </c>
      <c r="E820" s="27">
        <f t="shared" si="119"/>
        <v>1589479.36</v>
      </c>
      <c r="F820" s="29">
        <v>826548.67081331997</v>
      </c>
      <c r="G820" s="29">
        <v>295518.05408243998</v>
      </c>
      <c r="H820" s="29">
        <v>113970.56693064001</v>
      </c>
      <c r="I820" s="29">
        <v>0</v>
      </c>
      <c r="J820" s="29">
        <v>0</v>
      </c>
      <c r="K820" s="29"/>
      <c r="L820" s="29">
        <v>183328.29117456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123180.3328</v>
      </c>
      <c r="S820" s="1">
        <v>15894.793599999999</v>
      </c>
      <c r="T820" s="147">
        <v>31038.650599039996</v>
      </c>
      <c r="U820" s="28"/>
      <c r="V820" s="2" t="s">
        <v>1395</v>
      </c>
      <c r="W820" s="9">
        <v>1528343.9</v>
      </c>
      <c r="X820" s="9">
        <v>813710.57</v>
      </c>
      <c r="Y820" s="9">
        <v>297467.17</v>
      </c>
      <c r="Z820" s="9">
        <v>114722.15</v>
      </c>
      <c r="AA820" s="9">
        <v>0</v>
      </c>
      <c r="AB820" s="9">
        <v>0</v>
      </c>
      <c r="AC820" s="9">
        <v>0</v>
      </c>
      <c r="AD820" s="9">
        <v>167588.29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76417.2</v>
      </c>
      <c r="AK820" s="9">
        <v>30000</v>
      </c>
      <c r="AL820" s="9">
        <v>28438.52</v>
      </c>
      <c r="AN820" s="28"/>
      <c r="AO820" s="12"/>
      <c r="AP820" s="12"/>
      <c r="AQ820" s="12"/>
      <c r="AR820" s="12"/>
      <c r="BB820" s="28" t="e">
        <f>+#REF!-'Прил 2 оконч'!E820</f>
        <v>#REF!</v>
      </c>
    </row>
    <row r="821" spans="1:54" ht="15" customHeight="1" x14ac:dyDescent="0.25">
      <c r="A821" s="5">
        <f t="shared" si="115"/>
        <v>795</v>
      </c>
      <c r="B821" s="48">
        <f t="shared" si="116"/>
        <v>279</v>
      </c>
      <c r="C821" s="14" t="s">
        <v>286</v>
      </c>
      <c r="D821" s="3" t="s">
        <v>1396</v>
      </c>
      <c r="E821" s="27">
        <f t="shared" si="119"/>
        <v>2640563.2099999995</v>
      </c>
      <c r="F821" s="29">
        <v>1373125.1040234</v>
      </c>
      <c r="G821" s="29">
        <v>490936.91204879998</v>
      </c>
      <c r="H821" s="29">
        <v>189336.52457874001</v>
      </c>
      <c r="I821" s="29">
        <v>0</v>
      </c>
      <c r="J821" s="29">
        <v>0</v>
      </c>
      <c r="K821" s="29"/>
      <c r="L821" s="29">
        <v>304558.80966840003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204636.47600000002</v>
      </c>
      <c r="S821" s="1">
        <v>26405.632099999995</v>
      </c>
      <c r="T821" s="147">
        <v>51563.751580659991</v>
      </c>
      <c r="U821" s="28"/>
      <c r="V821" s="2" t="s">
        <v>1396</v>
      </c>
      <c r="W821" s="9">
        <v>2539000.36</v>
      </c>
      <c r="X821" s="9">
        <v>1363150.1</v>
      </c>
      <c r="Y821" s="9">
        <v>498325.11</v>
      </c>
      <c r="Z821" s="9">
        <v>192185.66</v>
      </c>
      <c r="AA821" s="9">
        <v>0</v>
      </c>
      <c r="AB821" s="9">
        <v>0</v>
      </c>
      <c r="AC821" s="9">
        <v>0</v>
      </c>
      <c r="AD821" s="9">
        <v>280748.46000000002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126950.00999999998</v>
      </c>
      <c r="AK821" s="9">
        <v>30000</v>
      </c>
      <c r="AL821" s="9">
        <v>47641.020000000004</v>
      </c>
      <c r="AN821" s="28"/>
      <c r="AO821" s="12"/>
      <c r="AP821" s="12"/>
      <c r="AQ821" s="12"/>
      <c r="AR821" s="12"/>
      <c r="BB821" s="28" t="e">
        <f>+#REF!-'Прил 2 оконч'!E821</f>
        <v>#REF!</v>
      </c>
    </row>
    <row r="822" spans="1:54" ht="15" customHeight="1" x14ac:dyDescent="0.25">
      <c r="A822" s="5">
        <f t="shared" si="115"/>
        <v>796</v>
      </c>
      <c r="B822" s="48">
        <f t="shared" si="116"/>
        <v>280</v>
      </c>
      <c r="C822" s="14" t="s">
        <v>286</v>
      </c>
      <c r="D822" s="3" t="s">
        <v>1397</v>
      </c>
      <c r="E822" s="27">
        <f t="shared" si="119"/>
        <v>1844125.88</v>
      </c>
      <c r="F822" s="29">
        <v>958967.97238241998</v>
      </c>
      <c r="G822" s="29">
        <v>342862.25998752</v>
      </c>
      <c r="H822" s="29">
        <v>132229.50787283998</v>
      </c>
      <c r="I822" s="29">
        <v>0</v>
      </c>
      <c r="J822" s="29">
        <v>0</v>
      </c>
      <c r="K822" s="29"/>
      <c r="L822" s="29">
        <v>212698.85933435996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142914.7463</v>
      </c>
      <c r="S822" s="1">
        <v>18441.2588</v>
      </c>
      <c r="T822" s="147">
        <v>36011.275322859998</v>
      </c>
      <c r="U822" s="28"/>
      <c r="V822" s="2" t="s">
        <v>1397</v>
      </c>
      <c r="W822" s="9">
        <v>1773196.06</v>
      </c>
      <c r="X822" s="9">
        <v>946823.53</v>
      </c>
      <c r="Y822" s="9">
        <v>346129.11</v>
      </c>
      <c r="Z822" s="9">
        <v>133489.25</v>
      </c>
      <c r="AA822" s="9">
        <v>0</v>
      </c>
      <c r="AB822" s="9">
        <v>0</v>
      </c>
      <c r="AC822" s="9">
        <v>0</v>
      </c>
      <c r="AD822" s="9">
        <v>195003.65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88659.799999999988</v>
      </c>
      <c r="AK822" s="9">
        <v>30000</v>
      </c>
      <c r="AL822" s="9">
        <v>33090.720000000001</v>
      </c>
      <c r="AN822" s="28"/>
      <c r="AO822" s="12"/>
      <c r="AP822" s="12"/>
      <c r="AQ822" s="12"/>
      <c r="AR822" s="12"/>
      <c r="BB822" s="28" t="e">
        <f>+#REF!-'Прил 2 оконч'!E822</f>
        <v>#REF!</v>
      </c>
    </row>
    <row r="823" spans="1:54" ht="15" customHeight="1" x14ac:dyDescent="0.25">
      <c r="A823" s="5">
        <f t="shared" si="115"/>
        <v>797</v>
      </c>
      <c r="B823" s="48">
        <f t="shared" si="116"/>
        <v>281</v>
      </c>
      <c r="C823" s="14" t="s">
        <v>286</v>
      </c>
      <c r="D823" s="3" t="s">
        <v>1398</v>
      </c>
      <c r="E823" s="27">
        <f t="shared" si="119"/>
        <v>1870803.1400000001</v>
      </c>
      <c r="F823" s="29">
        <v>972840.47064204013</v>
      </c>
      <c r="G823" s="29">
        <v>347822.13398855994</v>
      </c>
      <c r="H823" s="29">
        <v>134142.34930487999</v>
      </c>
      <c r="I823" s="29">
        <v>0</v>
      </c>
      <c r="J823" s="29">
        <v>0</v>
      </c>
      <c r="K823" s="29"/>
      <c r="L823" s="29">
        <v>215775.77599872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144982.16159999999</v>
      </c>
      <c r="S823" s="1">
        <v>18708.031400000003</v>
      </c>
      <c r="T823" s="147">
        <v>36532.217065800003</v>
      </c>
      <c r="U823" s="28"/>
      <c r="V823" s="2" t="s">
        <v>1398</v>
      </c>
      <c r="W823" s="9">
        <v>1798847.2300000004</v>
      </c>
      <c r="X823" s="9">
        <v>960768.68</v>
      </c>
      <c r="Y823" s="9">
        <v>351227.02</v>
      </c>
      <c r="Z823" s="9">
        <v>135455.34</v>
      </c>
      <c r="AA823" s="9">
        <v>0</v>
      </c>
      <c r="AB823" s="9">
        <v>0</v>
      </c>
      <c r="AC823" s="9">
        <v>0</v>
      </c>
      <c r="AD823" s="9">
        <v>197875.72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89942.37000000001</v>
      </c>
      <c r="AK823" s="9">
        <v>30000</v>
      </c>
      <c r="AL823" s="9">
        <v>33578.1</v>
      </c>
      <c r="AN823" s="28"/>
      <c r="AO823" s="12"/>
      <c r="AP823" s="12"/>
      <c r="AQ823" s="12"/>
      <c r="AR823" s="12"/>
      <c r="BB823" s="28" t="e">
        <f>+#REF!-'Прил 2 оконч'!E823</f>
        <v>#REF!</v>
      </c>
    </row>
    <row r="824" spans="1:54" ht="15" customHeight="1" x14ac:dyDescent="0.25">
      <c r="A824" s="5">
        <f t="shared" si="115"/>
        <v>798</v>
      </c>
      <c r="B824" s="48">
        <f t="shared" si="116"/>
        <v>282</v>
      </c>
      <c r="C824" s="14" t="s">
        <v>286</v>
      </c>
      <c r="D824" s="3" t="s">
        <v>1399</v>
      </c>
      <c r="E824" s="27">
        <f t="shared" si="119"/>
        <v>1855281.8300000003</v>
      </c>
      <c r="F824" s="29">
        <v>964769.19714629999</v>
      </c>
      <c r="G824" s="29">
        <v>344936.39339082001</v>
      </c>
      <c r="H824" s="29">
        <v>133029.42686459998</v>
      </c>
      <c r="I824" s="29">
        <v>0</v>
      </c>
      <c r="J824" s="29">
        <v>0</v>
      </c>
      <c r="K824" s="29"/>
      <c r="L824" s="29">
        <v>213985.56802140002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143779.30249999999</v>
      </c>
      <c r="S824" s="1">
        <v>18552.818300000003</v>
      </c>
      <c r="T824" s="147">
        <v>36229.123776880006</v>
      </c>
      <c r="U824" s="28"/>
      <c r="V824" s="2" t="s">
        <v>1399</v>
      </c>
      <c r="W824" s="9">
        <v>1783922.9199999997</v>
      </c>
      <c r="X824" s="9">
        <v>952655.14</v>
      </c>
      <c r="Y824" s="9">
        <v>348260.97</v>
      </c>
      <c r="Z824" s="9">
        <v>134311.45000000001</v>
      </c>
      <c r="AA824" s="9">
        <v>0</v>
      </c>
      <c r="AB824" s="9">
        <v>0</v>
      </c>
      <c r="AC824" s="9">
        <v>0</v>
      </c>
      <c r="AD824" s="9">
        <v>196204.7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89196.14</v>
      </c>
      <c r="AK824" s="9">
        <v>30000</v>
      </c>
      <c r="AL824" s="9">
        <v>33294.519999999997</v>
      </c>
      <c r="AN824" s="28"/>
      <c r="AO824" s="12"/>
      <c r="AP824" s="12"/>
      <c r="AQ824" s="12"/>
      <c r="AR824" s="12"/>
      <c r="BB824" s="28" t="e">
        <f>+#REF!-'Прил 2 оконч'!E824</f>
        <v>#REF!</v>
      </c>
    </row>
    <row r="825" spans="1:54" ht="15" customHeight="1" x14ac:dyDescent="0.25">
      <c r="A825" s="5">
        <f t="shared" si="115"/>
        <v>799</v>
      </c>
      <c r="B825" s="48">
        <f t="shared" si="116"/>
        <v>283</v>
      </c>
      <c r="C825" s="14" t="s">
        <v>286</v>
      </c>
      <c r="D825" s="3" t="s">
        <v>1400</v>
      </c>
      <c r="E825" s="27">
        <f t="shared" si="119"/>
        <v>2624556.8400000003</v>
      </c>
      <c r="F825" s="29">
        <v>1364801.5979434201</v>
      </c>
      <c r="G825" s="29">
        <v>487960.99287389993</v>
      </c>
      <c r="H825" s="29">
        <v>188188.81623569998</v>
      </c>
      <c r="I825" s="29">
        <v>0</v>
      </c>
      <c r="J825" s="29">
        <v>0</v>
      </c>
      <c r="K825" s="29"/>
      <c r="L825" s="29">
        <v>302712.65199755999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203396.0263</v>
      </c>
      <c r="S825" s="1">
        <v>26245.5684</v>
      </c>
      <c r="T825" s="147">
        <v>51251.186249419989</v>
      </c>
      <c r="U825" s="28"/>
      <c r="V825" s="2" t="s">
        <v>1400</v>
      </c>
      <c r="W825" s="9">
        <v>2523609.64</v>
      </c>
      <c r="X825" s="9">
        <v>1354783</v>
      </c>
      <c r="Y825" s="9">
        <v>495266.35</v>
      </c>
      <c r="Z825" s="9">
        <v>191006.01</v>
      </c>
      <c r="AA825" s="9">
        <v>0</v>
      </c>
      <c r="AB825" s="9">
        <v>0</v>
      </c>
      <c r="AC825" s="9">
        <v>0</v>
      </c>
      <c r="AD825" s="9">
        <v>279025.2</v>
      </c>
      <c r="AE825" s="9">
        <v>0</v>
      </c>
      <c r="AF825" s="9">
        <v>0</v>
      </c>
      <c r="AG825" s="9">
        <v>0</v>
      </c>
      <c r="AH825" s="9">
        <v>0</v>
      </c>
      <c r="AI825" s="9">
        <v>0</v>
      </c>
      <c r="AJ825" s="9">
        <v>126180.48000000001</v>
      </c>
      <c r="AK825" s="9">
        <v>30000</v>
      </c>
      <c r="AL825" s="9">
        <v>47348.6</v>
      </c>
      <c r="AN825" s="28"/>
      <c r="AO825" s="12"/>
      <c r="AP825" s="12"/>
      <c r="AQ825" s="12"/>
      <c r="AR825" s="12"/>
      <c r="BB825" s="28" t="e">
        <f>+#REF!-'Прил 2 оконч'!E825</f>
        <v>#REF!</v>
      </c>
    </row>
    <row r="826" spans="1:54" ht="15" customHeight="1" x14ac:dyDescent="0.25">
      <c r="A826" s="5">
        <f t="shared" si="115"/>
        <v>800</v>
      </c>
      <c r="B826" s="48">
        <f t="shared" si="116"/>
        <v>284</v>
      </c>
      <c r="C826" s="14" t="s">
        <v>286</v>
      </c>
      <c r="D826" s="3" t="s">
        <v>1401</v>
      </c>
      <c r="E826" s="27">
        <f t="shared" si="119"/>
        <v>1799017.0799999998</v>
      </c>
      <c r="F826" s="29">
        <v>935510.84074265987</v>
      </c>
      <c r="G826" s="29">
        <v>334475.57392578002</v>
      </c>
      <c r="H826" s="29">
        <v>128995.07213166</v>
      </c>
      <c r="I826" s="29">
        <v>0</v>
      </c>
      <c r="J826" s="29">
        <v>0</v>
      </c>
      <c r="K826" s="29"/>
      <c r="L826" s="29">
        <v>207496.07489267999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139418.9369</v>
      </c>
      <c r="S826" s="1">
        <v>17990.1708</v>
      </c>
      <c r="T826" s="147">
        <v>35130.410607220001</v>
      </c>
      <c r="U826" s="28"/>
      <c r="V826" s="2" t="s">
        <v>1401</v>
      </c>
      <c r="W826" s="9">
        <v>1729822.2400000002</v>
      </c>
      <c r="X826" s="9">
        <v>923243.52000000002</v>
      </c>
      <c r="Y826" s="9">
        <v>337508.99</v>
      </c>
      <c r="Z826" s="9">
        <v>130164.8</v>
      </c>
      <c r="AA826" s="9">
        <v>0</v>
      </c>
      <c r="AB826" s="9">
        <v>0</v>
      </c>
      <c r="AC826" s="9">
        <v>0</v>
      </c>
      <c r="AD826" s="9">
        <v>190147.20000000001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86491.11</v>
      </c>
      <c r="AK826" s="9">
        <v>30000</v>
      </c>
      <c r="AL826" s="9">
        <v>32266.62</v>
      </c>
      <c r="AN826" s="28"/>
      <c r="AO826" s="12"/>
      <c r="AP826" s="12"/>
      <c r="AQ826" s="12"/>
      <c r="AR826" s="12"/>
      <c r="BB826" s="28" t="e">
        <f>+#REF!-'Прил 2 оконч'!E826</f>
        <v>#REF!</v>
      </c>
    </row>
    <row r="827" spans="1:54" ht="15" customHeight="1" x14ac:dyDescent="0.25">
      <c r="A827" s="5">
        <f t="shared" si="115"/>
        <v>801</v>
      </c>
      <c r="B827" s="48">
        <f t="shared" si="116"/>
        <v>285</v>
      </c>
      <c r="C827" s="14" t="s">
        <v>286</v>
      </c>
      <c r="D827" s="3" t="s">
        <v>1402</v>
      </c>
      <c r="E827" s="27">
        <f t="shared" si="119"/>
        <v>1762639</v>
      </c>
      <c r="F827" s="29">
        <v>916593.79766136</v>
      </c>
      <c r="G827" s="29">
        <v>327712.11096245999</v>
      </c>
      <c r="H827" s="29">
        <v>126386.65199706002</v>
      </c>
      <c r="I827" s="29">
        <v>0</v>
      </c>
      <c r="J827" s="29">
        <v>0</v>
      </c>
      <c r="K827" s="29"/>
      <c r="L827" s="29">
        <v>203300.27944128003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136599.73439999999</v>
      </c>
      <c r="S827" s="1">
        <v>17626.390000000003</v>
      </c>
      <c r="T827" s="147">
        <v>34420.035537840013</v>
      </c>
      <c r="U827" s="28"/>
      <c r="V827" s="2" t="s">
        <v>1402</v>
      </c>
      <c r="W827" s="9">
        <v>1694843.3699999999</v>
      </c>
      <c r="X827" s="9">
        <v>904227.38</v>
      </c>
      <c r="Y827" s="9">
        <v>330557.28999999998</v>
      </c>
      <c r="Z827" s="9">
        <v>127483.79</v>
      </c>
      <c r="AA827" s="9">
        <v>0</v>
      </c>
      <c r="AB827" s="9">
        <v>0</v>
      </c>
      <c r="AC827" s="9">
        <v>0</v>
      </c>
      <c r="AD827" s="9">
        <v>186230.74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84742.170000000013</v>
      </c>
      <c r="AK827" s="9">
        <v>30000</v>
      </c>
      <c r="AL827" s="9">
        <v>31602</v>
      </c>
      <c r="AN827" s="28"/>
      <c r="AO827" s="12"/>
      <c r="AP827" s="12"/>
      <c r="AQ827" s="12"/>
      <c r="AR827" s="12"/>
      <c r="BB827" s="28" t="e">
        <f>+#REF!-'Прил 2 оконч'!E827</f>
        <v>#REF!</v>
      </c>
    </row>
    <row r="828" spans="1:54" ht="15" customHeight="1" x14ac:dyDescent="0.25">
      <c r="A828" s="5">
        <f t="shared" si="115"/>
        <v>802</v>
      </c>
      <c r="B828" s="48">
        <f t="shared" si="116"/>
        <v>286</v>
      </c>
      <c r="C828" s="14" t="s">
        <v>286</v>
      </c>
      <c r="D828" s="3" t="s">
        <v>1403</v>
      </c>
      <c r="E828" s="27">
        <f t="shared" si="119"/>
        <v>1798532.03</v>
      </c>
      <c r="F828" s="29">
        <v>935258.60815841996</v>
      </c>
      <c r="G828" s="29">
        <v>334385.39534862002</v>
      </c>
      <c r="H828" s="29">
        <v>128960.29493843998</v>
      </c>
      <c r="I828" s="29">
        <v>0</v>
      </c>
      <c r="J828" s="29">
        <v>0</v>
      </c>
      <c r="K828" s="29"/>
      <c r="L828" s="29">
        <v>207440.12519915999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139381.34729999999</v>
      </c>
      <c r="S828" s="1">
        <v>17985.320299999999</v>
      </c>
      <c r="T828" s="147">
        <v>35120.938755360003</v>
      </c>
      <c r="U828" s="28"/>
      <c r="V828" s="2" t="s">
        <v>1403</v>
      </c>
      <c r="W828" s="9">
        <v>1729355.86</v>
      </c>
      <c r="X828" s="9">
        <v>922989.98</v>
      </c>
      <c r="Y828" s="9">
        <v>337416.31</v>
      </c>
      <c r="Z828" s="9">
        <v>130129.05</v>
      </c>
      <c r="AA828" s="9">
        <v>0</v>
      </c>
      <c r="AB828" s="9">
        <v>0</v>
      </c>
      <c r="AC828" s="9">
        <v>0</v>
      </c>
      <c r="AD828" s="9">
        <v>190094.99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86467.790000000008</v>
      </c>
      <c r="AK828" s="9">
        <v>30000</v>
      </c>
      <c r="AL828" s="9">
        <v>32257.74</v>
      </c>
      <c r="AN828" s="28"/>
      <c r="AO828" s="12"/>
      <c r="AP828" s="12"/>
      <c r="AQ828" s="12"/>
      <c r="AR828" s="12"/>
      <c r="BB828" s="28" t="e">
        <f>+#REF!-'Прил 2 оконч'!E828</f>
        <v>#REF!</v>
      </c>
    </row>
    <row r="829" spans="1:54" ht="15" customHeight="1" x14ac:dyDescent="0.25">
      <c r="A829" s="5">
        <f t="shared" si="115"/>
        <v>803</v>
      </c>
      <c r="B829" s="48">
        <f t="shared" si="116"/>
        <v>287</v>
      </c>
      <c r="C829" s="14" t="s">
        <v>286</v>
      </c>
      <c r="D829" s="3" t="s">
        <v>1404</v>
      </c>
      <c r="E829" s="27">
        <f t="shared" si="119"/>
        <v>2581388.2000000002</v>
      </c>
      <c r="F829" s="29">
        <v>1342353.3788300999</v>
      </c>
      <c r="G829" s="29">
        <v>479935.02112079994</v>
      </c>
      <c r="H829" s="29">
        <v>185093.4892674</v>
      </c>
      <c r="I829" s="29">
        <v>0</v>
      </c>
      <c r="J829" s="29">
        <v>0</v>
      </c>
      <c r="K829" s="29"/>
      <c r="L829" s="29">
        <v>297733.64714939997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200050.5735</v>
      </c>
      <c r="S829" s="1">
        <v>25813.881999999998</v>
      </c>
      <c r="T829" s="147">
        <v>50408.208132299995</v>
      </c>
      <c r="U829" s="28"/>
      <c r="V829" s="2" t="s">
        <v>1404</v>
      </c>
      <c r="W829" s="9">
        <v>2482101.38</v>
      </c>
      <c r="X829" s="9">
        <v>1332217.21</v>
      </c>
      <c r="Y829" s="9">
        <v>487017.01</v>
      </c>
      <c r="Z829" s="9">
        <v>187824.53</v>
      </c>
      <c r="AA829" s="9">
        <v>0</v>
      </c>
      <c r="AB829" s="9">
        <v>0</v>
      </c>
      <c r="AC829" s="9">
        <v>0</v>
      </c>
      <c r="AD829" s="9">
        <v>274377.65000000002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124105.06</v>
      </c>
      <c r="AK829" s="9">
        <v>30000</v>
      </c>
      <c r="AL829" s="9">
        <v>46559.920000000006</v>
      </c>
      <c r="AN829" s="28"/>
      <c r="AO829" s="12"/>
      <c r="AP829" s="12"/>
      <c r="AQ829" s="12"/>
      <c r="AR829" s="12"/>
      <c r="BB829" s="28" t="e">
        <f>+#REF!-'Прил 2 оконч'!E829</f>
        <v>#REF!</v>
      </c>
    </row>
    <row r="830" spans="1:54" ht="15" customHeight="1" x14ac:dyDescent="0.25">
      <c r="A830" s="5">
        <f t="shared" si="115"/>
        <v>804</v>
      </c>
      <c r="B830" s="48">
        <f t="shared" si="116"/>
        <v>288</v>
      </c>
      <c r="C830" s="14" t="s">
        <v>286</v>
      </c>
      <c r="D830" s="3" t="s">
        <v>1405</v>
      </c>
      <c r="E830" s="27">
        <f t="shared" si="119"/>
        <v>1856251.9100000001</v>
      </c>
      <c r="F830" s="29">
        <v>965273.65340952005</v>
      </c>
      <c r="G830" s="29">
        <v>345116.75054514001</v>
      </c>
      <c r="H830" s="29">
        <v>133098.98125104001</v>
      </c>
      <c r="I830" s="29">
        <v>0</v>
      </c>
      <c r="J830" s="29">
        <v>0</v>
      </c>
      <c r="K830" s="29"/>
      <c r="L830" s="29">
        <v>214097.45781816001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143854.48079999999</v>
      </c>
      <c r="S830" s="1">
        <v>18562.519100000001</v>
      </c>
      <c r="T830" s="147">
        <v>36248.067076139996</v>
      </c>
      <c r="U830" s="28"/>
      <c r="V830" s="2" t="s">
        <v>1405</v>
      </c>
      <c r="W830" s="9">
        <v>1784855.6899999997</v>
      </c>
      <c r="X830" s="9">
        <v>953162.22</v>
      </c>
      <c r="Y830" s="9">
        <v>348446.35</v>
      </c>
      <c r="Z830" s="9">
        <v>134382.94</v>
      </c>
      <c r="AA830" s="9">
        <v>0</v>
      </c>
      <c r="AB830" s="9">
        <v>0</v>
      </c>
      <c r="AC830" s="9">
        <v>0</v>
      </c>
      <c r="AD830" s="9">
        <v>196309.15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89242.79</v>
      </c>
      <c r="AK830" s="9">
        <v>30000</v>
      </c>
      <c r="AL830" s="9">
        <v>33312.239999999998</v>
      </c>
      <c r="AN830" s="28"/>
      <c r="AO830" s="12"/>
      <c r="AP830" s="12"/>
      <c r="AQ830" s="12"/>
      <c r="AR830" s="12"/>
      <c r="BB830" s="28" t="e">
        <f>+#REF!-'Прил 2 оконч'!E830</f>
        <v>#REF!</v>
      </c>
    </row>
    <row r="831" spans="1:54" ht="15" customHeight="1" x14ac:dyDescent="0.25">
      <c r="A831" s="5">
        <f t="shared" si="115"/>
        <v>805</v>
      </c>
      <c r="B831" s="48">
        <f t="shared" si="116"/>
        <v>289</v>
      </c>
      <c r="C831" s="14" t="s">
        <v>286</v>
      </c>
      <c r="D831" s="3" t="s">
        <v>1406</v>
      </c>
      <c r="E831" s="27">
        <f t="shared" si="119"/>
        <v>1796106.8199999998</v>
      </c>
      <c r="F831" s="29">
        <v>933997.47195299994</v>
      </c>
      <c r="G831" s="29">
        <v>333934.49375328002</v>
      </c>
      <c r="H831" s="29">
        <v>128786.4002628</v>
      </c>
      <c r="I831" s="29">
        <v>0</v>
      </c>
      <c r="J831" s="29">
        <v>0</v>
      </c>
      <c r="K831" s="29"/>
      <c r="L831" s="29">
        <v>207160.40550239998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139193.40000000002</v>
      </c>
      <c r="S831" s="1">
        <v>17961.068200000002</v>
      </c>
      <c r="T831" s="147">
        <v>35073.580328519995</v>
      </c>
      <c r="U831" s="28"/>
      <c r="V831" s="2" t="s">
        <v>1406</v>
      </c>
      <c r="W831" s="9">
        <v>1727023.94</v>
      </c>
      <c r="X831" s="9">
        <v>921722.22</v>
      </c>
      <c r="Y831" s="9">
        <v>336952.87</v>
      </c>
      <c r="Z831" s="9">
        <v>129950.33</v>
      </c>
      <c r="AA831" s="9">
        <v>0</v>
      </c>
      <c r="AB831" s="9">
        <v>0</v>
      </c>
      <c r="AC831" s="9">
        <v>0</v>
      </c>
      <c r="AD831" s="9">
        <v>189833.89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86351.19</v>
      </c>
      <c r="AK831" s="9">
        <v>30000</v>
      </c>
      <c r="AL831" s="9">
        <v>32213.439999999999</v>
      </c>
      <c r="AN831" s="28"/>
      <c r="AO831" s="12"/>
      <c r="AP831" s="12"/>
      <c r="AQ831" s="12"/>
      <c r="AR831" s="12"/>
      <c r="BB831" s="28" t="e">
        <f>+#REF!-'Прил 2 оконч'!E831</f>
        <v>#REF!</v>
      </c>
    </row>
    <row r="832" spans="1:54" ht="15" customHeight="1" x14ac:dyDescent="0.25">
      <c r="A832" s="5">
        <f t="shared" si="115"/>
        <v>806</v>
      </c>
      <c r="B832" s="48">
        <f t="shared" si="116"/>
        <v>290</v>
      </c>
      <c r="C832" s="14" t="s">
        <v>286</v>
      </c>
      <c r="D832" s="3" t="s">
        <v>1407</v>
      </c>
      <c r="E832" s="27">
        <f t="shared" si="119"/>
        <v>3527696.4300000006</v>
      </c>
      <c r="F832" s="29">
        <v>1379430.7850505002</v>
      </c>
      <c r="G832" s="29">
        <v>493191.40260641999</v>
      </c>
      <c r="H832" s="29">
        <v>190205.99795694</v>
      </c>
      <c r="I832" s="29">
        <v>736402.55107524002</v>
      </c>
      <c r="J832" s="29">
        <v>0</v>
      </c>
      <c r="K832" s="29"/>
      <c r="L832" s="29">
        <v>305957.40815220005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319327.14519999997</v>
      </c>
      <c r="S832" s="1">
        <v>35276.9643</v>
      </c>
      <c r="T832" s="147">
        <v>67904.175658699998</v>
      </c>
      <c r="U832" s="28"/>
      <c r="V832" s="2" t="s">
        <v>1407</v>
      </c>
      <c r="W832" s="9">
        <v>3392014.81</v>
      </c>
      <c r="X832" s="9">
        <v>1373747.11</v>
      </c>
      <c r="Y832" s="9">
        <v>502199.03999999998</v>
      </c>
      <c r="Z832" s="9">
        <v>193679.7</v>
      </c>
      <c r="AA832" s="9">
        <v>776008.98</v>
      </c>
      <c r="AB832" s="9">
        <v>0</v>
      </c>
      <c r="AC832" s="9">
        <v>0</v>
      </c>
      <c r="AD832" s="9">
        <v>282930.96000000002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169600.74</v>
      </c>
      <c r="AK832" s="9">
        <v>30000</v>
      </c>
      <c r="AL832" s="9">
        <v>63848.279999999992</v>
      </c>
      <c r="AN832" s="28"/>
      <c r="AO832" s="12"/>
      <c r="AP832" s="12"/>
      <c r="AQ832" s="12"/>
      <c r="AR832" s="12"/>
      <c r="BB832" s="28" t="e">
        <f>+#REF!-'Прил 2 оконч'!E832</f>
        <v>#REF!</v>
      </c>
    </row>
    <row r="833" spans="1:54" ht="15" customHeight="1" x14ac:dyDescent="0.25">
      <c r="A833" s="5">
        <f t="shared" si="115"/>
        <v>807</v>
      </c>
      <c r="B833" s="48">
        <f t="shared" si="116"/>
        <v>291</v>
      </c>
      <c r="C833" s="14" t="s">
        <v>286</v>
      </c>
      <c r="D833" s="3" t="s">
        <v>1408</v>
      </c>
      <c r="E833" s="27">
        <f t="shared" si="119"/>
        <v>3618001.33</v>
      </c>
      <c r="F833" s="29">
        <v>1414742.5988022599</v>
      </c>
      <c r="G833" s="29">
        <v>505816.52534237999</v>
      </c>
      <c r="H833" s="29">
        <v>195075.04887486002</v>
      </c>
      <c r="I833" s="29">
        <v>755253.59453459992</v>
      </c>
      <c r="J833" s="29">
        <v>0</v>
      </c>
      <c r="K833" s="29"/>
      <c r="L833" s="29">
        <v>313789.55966148002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327501.54639999999</v>
      </c>
      <c r="S833" s="1">
        <v>36180.013299999999</v>
      </c>
      <c r="T833" s="147">
        <v>69642.443084419996</v>
      </c>
      <c r="U833" s="28"/>
      <c r="V833" s="2" t="s">
        <v>1408</v>
      </c>
      <c r="W833" s="9">
        <v>3478846.42</v>
      </c>
      <c r="X833" s="9">
        <v>1409243.9</v>
      </c>
      <c r="Y833" s="9">
        <v>515175.57</v>
      </c>
      <c r="Z833" s="9">
        <v>198684.26</v>
      </c>
      <c r="AA833" s="9">
        <v>796060.57</v>
      </c>
      <c r="AB833" s="9">
        <v>0</v>
      </c>
      <c r="AC833" s="9">
        <v>0</v>
      </c>
      <c r="AD833" s="9">
        <v>290241.73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173942.31</v>
      </c>
      <c r="AK833" s="9">
        <v>30000</v>
      </c>
      <c r="AL833" s="9">
        <v>65498.080000000002</v>
      </c>
      <c r="AN833" s="28"/>
      <c r="AO833" s="12"/>
      <c r="AP833" s="12"/>
      <c r="AQ833" s="12"/>
      <c r="AR833" s="12"/>
      <c r="BB833" s="28" t="e">
        <f>+#REF!-'Прил 2 оконч'!E833</f>
        <v>#REF!</v>
      </c>
    </row>
    <row r="834" spans="1:54" ht="15" customHeight="1" x14ac:dyDescent="0.25">
      <c r="A834" s="5">
        <f t="shared" si="115"/>
        <v>808</v>
      </c>
      <c r="B834" s="48">
        <f t="shared" si="116"/>
        <v>292</v>
      </c>
      <c r="C834" s="14" t="s">
        <v>270</v>
      </c>
      <c r="D834" s="3" t="s">
        <v>659</v>
      </c>
      <c r="E834" s="27">
        <f t="shared" si="119"/>
        <v>14845351.83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/>
      <c r="L834" s="29">
        <v>0</v>
      </c>
      <c r="M834" s="29">
        <v>0</v>
      </c>
      <c r="N834" s="29">
        <v>13074895.1707542</v>
      </c>
      <c r="O834" s="29">
        <v>0</v>
      </c>
      <c r="P834" s="29">
        <v>0</v>
      </c>
      <c r="Q834" s="29">
        <v>0</v>
      </c>
      <c r="R834" s="29">
        <v>1336081.6646999998</v>
      </c>
      <c r="S834" s="1">
        <v>148453.5183</v>
      </c>
      <c r="T834" s="147">
        <v>285921.47624579998</v>
      </c>
      <c r="U834" s="28"/>
      <c r="V834" s="2" t="s">
        <v>659</v>
      </c>
      <c r="W834" s="9">
        <v>4601405.57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4400411.68</v>
      </c>
      <c r="AG834" s="9">
        <v>0</v>
      </c>
      <c r="AH834" s="9">
        <v>0</v>
      </c>
      <c r="AI834" s="9">
        <v>0</v>
      </c>
      <c r="AJ834" s="9">
        <v>81189.569999999992</v>
      </c>
      <c r="AK834" s="9">
        <v>10000</v>
      </c>
      <c r="AL834" s="9">
        <v>89804.32</v>
      </c>
      <c r="AN834" s="28">
        <f t="shared" ref="AN834:AN863" si="121">+E834-W834</f>
        <v>10243946.26</v>
      </c>
      <c r="AO834" s="12">
        <f t="shared" ref="AO834:AQ863" si="122">+R834-AJ834</f>
        <v>1254892.0946999998</v>
      </c>
      <c r="AP834" s="12">
        <f t="shared" si="122"/>
        <v>138453.5183</v>
      </c>
      <c r="AQ834" s="12">
        <f t="shared" si="122"/>
        <v>196117.15624579997</v>
      </c>
      <c r="AR834" s="12">
        <f t="shared" ref="AR834:AR863" si="123">+AN834-AO834-AP834-AQ834</f>
        <v>8654483.4907542001</v>
      </c>
      <c r="BB834" s="28" t="e">
        <f>+#REF!-'Прил 2 оконч'!E834</f>
        <v>#REF!</v>
      </c>
    </row>
    <row r="835" spans="1:54" ht="15" customHeight="1" x14ac:dyDescent="0.25">
      <c r="A835" s="5">
        <f t="shared" si="115"/>
        <v>809</v>
      </c>
      <c r="B835" s="48">
        <f t="shared" si="116"/>
        <v>293</v>
      </c>
      <c r="C835" s="14" t="s">
        <v>277</v>
      </c>
      <c r="D835" s="3" t="s">
        <v>661</v>
      </c>
      <c r="E835" s="27">
        <f t="shared" si="119"/>
        <v>4147163.8200000003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/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3611988.9176842803</v>
      </c>
      <c r="R835" s="29">
        <v>414716.38199999998</v>
      </c>
      <c r="S835" s="1">
        <v>41471.638200000001</v>
      </c>
      <c r="T835" s="147">
        <v>78986.882115720015</v>
      </c>
      <c r="U835" s="28"/>
      <c r="V835" s="2" t="s">
        <v>661</v>
      </c>
      <c r="W835" s="9">
        <v>3794738.2790631168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3683110.24</v>
      </c>
      <c r="AJ835" s="9">
        <v>6462.5190631164305</v>
      </c>
      <c r="AK835" s="9">
        <v>1428.5714285714287</v>
      </c>
      <c r="AL835" s="9">
        <v>75165.52</v>
      </c>
      <c r="AN835" s="28">
        <f t="shared" si="121"/>
        <v>352425.54093688354</v>
      </c>
      <c r="AO835" s="12">
        <f t="shared" si="122"/>
        <v>408253.86293688352</v>
      </c>
      <c r="AP835" s="12">
        <f t="shared" si="122"/>
        <v>40043.066771428574</v>
      </c>
      <c r="AQ835" s="12">
        <f t="shared" si="122"/>
        <v>3821.3621157200105</v>
      </c>
      <c r="AR835" s="12">
        <f t="shared" si="123"/>
        <v>-99692.750887148562</v>
      </c>
      <c r="BB835" s="28" t="e">
        <f>+#REF!-'Прил 2 оконч'!E835</f>
        <v>#REF!</v>
      </c>
    </row>
    <row r="836" spans="1:54" ht="15" customHeight="1" x14ac:dyDescent="0.25">
      <c r="A836" s="5">
        <f t="shared" si="115"/>
        <v>810</v>
      </c>
      <c r="B836" s="48">
        <f t="shared" si="116"/>
        <v>294</v>
      </c>
      <c r="C836" s="14" t="s">
        <v>277</v>
      </c>
      <c r="D836" s="3" t="s">
        <v>662</v>
      </c>
      <c r="E836" s="27">
        <f t="shared" si="119"/>
        <v>7344624.1799999997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/>
      <c r="L836" s="29">
        <v>0</v>
      </c>
      <c r="M836" s="29">
        <v>0</v>
      </c>
      <c r="N836" s="29">
        <v>6468704.3002931997</v>
      </c>
      <c r="O836" s="29">
        <v>0</v>
      </c>
      <c r="P836" s="29">
        <v>0</v>
      </c>
      <c r="Q836" s="29">
        <v>0</v>
      </c>
      <c r="R836" s="29">
        <v>661016.17619999999</v>
      </c>
      <c r="S836" s="1">
        <v>73446.241800000003</v>
      </c>
      <c r="T836" s="147">
        <v>141457.46170680001</v>
      </c>
      <c r="U836" s="28"/>
      <c r="V836" s="2" t="s">
        <v>662</v>
      </c>
      <c r="W836" s="9">
        <v>2339393.9800000004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2229998.7200000002</v>
      </c>
      <c r="AG836" s="9">
        <v>0</v>
      </c>
      <c r="AH836" s="9">
        <v>0</v>
      </c>
      <c r="AI836" s="9">
        <v>0</v>
      </c>
      <c r="AJ836" s="9">
        <v>33885.08</v>
      </c>
      <c r="AK836" s="9">
        <v>10000</v>
      </c>
      <c r="AL836" s="9">
        <v>45510.18</v>
      </c>
      <c r="AN836" s="28">
        <f t="shared" si="121"/>
        <v>5005230.1999999993</v>
      </c>
      <c r="AO836" s="12">
        <f t="shared" si="122"/>
        <v>627131.09620000003</v>
      </c>
      <c r="AP836" s="12">
        <f t="shared" si="122"/>
        <v>63446.241800000003</v>
      </c>
      <c r="AQ836" s="12">
        <f t="shared" si="122"/>
        <v>95947.281706800015</v>
      </c>
      <c r="AR836" s="12">
        <f t="shared" si="123"/>
        <v>4218705.580293199</v>
      </c>
      <c r="BB836" s="28" t="e">
        <f>+#REF!-'Прил 2 оконч'!E836</f>
        <v>#REF!</v>
      </c>
    </row>
    <row r="837" spans="1:54" ht="15" customHeight="1" x14ac:dyDescent="0.25">
      <c r="A837" s="5">
        <f t="shared" si="115"/>
        <v>811</v>
      </c>
      <c r="B837" s="48">
        <f t="shared" si="116"/>
        <v>295</v>
      </c>
      <c r="C837" s="14" t="s">
        <v>277</v>
      </c>
      <c r="D837" s="3" t="s">
        <v>663</v>
      </c>
      <c r="E837" s="27">
        <f t="shared" si="119"/>
        <v>34673498.979999997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/>
      <c r="L837" s="29">
        <v>0</v>
      </c>
      <c r="M837" s="29">
        <v>0</v>
      </c>
      <c r="N837" s="29">
        <v>30538337.491645198</v>
      </c>
      <c r="O837" s="29">
        <v>0</v>
      </c>
      <c r="P837" s="29">
        <v>0</v>
      </c>
      <c r="Q837" s="29">
        <v>0</v>
      </c>
      <c r="R837" s="29">
        <v>3120614.9081999995</v>
      </c>
      <c r="S837" s="1">
        <v>346734.98979999998</v>
      </c>
      <c r="T837" s="147">
        <v>667811.59035479999</v>
      </c>
      <c r="U837" s="28"/>
      <c r="V837" s="2" t="s">
        <v>663</v>
      </c>
      <c r="W837" s="9">
        <v>8794938.3499999996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8451328.7599999998</v>
      </c>
      <c r="AG837" s="9">
        <v>0</v>
      </c>
      <c r="AH837" s="9">
        <v>0</v>
      </c>
      <c r="AI837" s="9">
        <v>0</v>
      </c>
      <c r="AJ837" s="9">
        <v>141133.49</v>
      </c>
      <c r="AK837" s="9">
        <v>20000</v>
      </c>
      <c r="AL837" s="9">
        <v>172476.1</v>
      </c>
      <c r="AN837" s="28">
        <f t="shared" si="121"/>
        <v>25878560.629999995</v>
      </c>
      <c r="AO837" s="12">
        <f t="shared" si="122"/>
        <v>2979481.4181999993</v>
      </c>
      <c r="AP837" s="12">
        <f t="shared" si="122"/>
        <v>326734.98979999998</v>
      </c>
      <c r="AQ837" s="12">
        <f t="shared" si="122"/>
        <v>495335.49035480001</v>
      </c>
      <c r="AR837" s="12">
        <f t="shared" si="123"/>
        <v>22077008.731645197</v>
      </c>
      <c r="BB837" s="28" t="e">
        <f>+#REF!-'Прил 2 оконч'!E837</f>
        <v>#REF!</v>
      </c>
    </row>
    <row r="838" spans="1:54" ht="15" customHeight="1" x14ac:dyDescent="0.25">
      <c r="A838" s="5">
        <f t="shared" si="115"/>
        <v>812</v>
      </c>
      <c r="B838" s="48">
        <f t="shared" si="116"/>
        <v>296</v>
      </c>
      <c r="C838" s="14" t="s">
        <v>277</v>
      </c>
      <c r="D838" s="3" t="s">
        <v>664</v>
      </c>
      <c r="E838" s="27">
        <f t="shared" si="119"/>
        <v>13252313.83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/>
      <c r="L838" s="29">
        <v>0</v>
      </c>
      <c r="M838" s="29">
        <v>0</v>
      </c>
      <c r="N838" s="29">
        <v>11671842.8826342</v>
      </c>
      <c r="O838" s="29">
        <v>0</v>
      </c>
      <c r="P838" s="29">
        <v>0</v>
      </c>
      <c r="Q838" s="29">
        <v>0</v>
      </c>
      <c r="R838" s="29">
        <v>1192708.2446999999</v>
      </c>
      <c r="S838" s="1">
        <v>132523.13829999999</v>
      </c>
      <c r="T838" s="147">
        <v>255239.56436580003</v>
      </c>
      <c r="U838" s="28"/>
      <c r="V838" s="2" t="s">
        <v>1362</v>
      </c>
      <c r="W838" s="9">
        <v>3421738.9</v>
      </c>
      <c r="X838" s="9">
        <v>0</v>
      </c>
      <c r="Y838" s="9">
        <v>0</v>
      </c>
      <c r="Z838" s="9">
        <v>0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3211959.61</v>
      </c>
      <c r="AG838" s="9">
        <v>0</v>
      </c>
      <c r="AH838" s="9">
        <v>0</v>
      </c>
      <c r="AI838" s="9">
        <v>0</v>
      </c>
      <c r="AJ838" s="9">
        <v>114229.09</v>
      </c>
      <c r="AK838" s="9">
        <v>10000</v>
      </c>
      <c r="AL838" s="9">
        <v>65550.2</v>
      </c>
      <c r="AN838" s="28">
        <f t="shared" si="121"/>
        <v>9830574.9299999997</v>
      </c>
      <c r="AO838" s="12">
        <f t="shared" si="122"/>
        <v>1078479.1546999998</v>
      </c>
      <c r="AP838" s="12">
        <f t="shared" si="122"/>
        <v>122523.13829999999</v>
      </c>
      <c r="AQ838" s="12">
        <f t="shared" si="122"/>
        <v>189689.36436580005</v>
      </c>
      <c r="AR838" s="12">
        <f t="shared" si="123"/>
        <v>8439883.2726342008</v>
      </c>
      <c r="BB838" s="28" t="e">
        <f>+#REF!-'Прил 2 оконч'!E838</f>
        <v>#REF!</v>
      </c>
    </row>
    <row r="839" spans="1:54" ht="15" customHeight="1" x14ac:dyDescent="0.25">
      <c r="A839" s="5">
        <f t="shared" si="115"/>
        <v>813</v>
      </c>
      <c r="B839" s="48">
        <f t="shared" si="116"/>
        <v>297</v>
      </c>
      <c r="C839" s="14" t="s">
        <v>286</v>
      </c>
      <c r="D839" s="3" t="s">
        <v>287</v>
      </c>
      <c r="E839" s="27">
        <f t="shared" si="119"/>
        <v>2266495.0300000003</v>
      </c>
      <c r="F839" s="29">
        <v>1381139.3105580001</v>
      </c>
      <c r="G839" s="29">
        <v>486194.13889200002</v>
      </c>
      <c r="H839" s="29">
        <v>0</v>
      </c>
      <c r="I839" s="29">
        <v>0</v>
      </c>
      <c r="J839" s="29">
        <v>0</v>
      </c>
      <c r="K839" s="29"/>
      <c r="L839" s="29">
        <v>290680.14397799998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41290.050000000003</v>
      </c>
      <c r="S839" s="29">
        <v>20000</v>
      </c>
      <c r="T839" s="147">
        <v>47191.38657200001</v>
      </c>
      <c r="U839" s="28"/>
      <c r="V839" s="2" t="s">
        <v>287</v>
      </c>
      <c r="W839" s="9">
        <v>2174726.7599999998</v>
      </c>
      <c r="X839" s="9">
        <v>1272360.8799999999</v>
      </c>
      <c r="Y839" s="9">
        <v>465135.4</v>
      </c>
      <c r="Z839" s="9">
        <v>0</v>
      </c>
      <c r="AA839" s="9">
        <v>0</v>
      </c>
      <c r="AB839" s="9">
        <v>0</v>
      </c>
      <c r="AC839" s="9">
        <v>0</v>
      </c>
      <c r="AD839" s="9">
        <v>262049.89</v>
      </c>
      <c r="AE839" s="9">
        <v>0</v>
      </c>
      <c r="AF839" s="9">
        <v>0</v>
      </c>
      <c r="AG839" s="9">
        <v>0</v>
      </c>
      <c r="AH839" s="9">
        <v>0</v>
      </c>
      <c r="AI839" s="9">
        <v>0</v>
      </c>
      <c r="AJ839" s="9">
        <v>104373.53</v>
      </c>
      <c r="AK839" s="9">
        <v>30000</v>
      </c>
      <c r="AL839" s="9">
        <v>40807.06</v>
      </c>
      <c r="AN839" s="28">
        <f t="shared" si="121"/>
        <v>91768.270000000484</v>
      </c>
      <c r="AO839" s="12">
        <f t="shared" si="122"/>
        <v>-63083.479999999996</v>
      </c>
      <c r="AP839" s="12">
        <f t="shared" si="122"/>
        <v>-10000</v>
      </c>
      <c r="AQ839" s="12">
        <f t="shared" si="122"/>
        <v>6384.3265720000127</v>
      </c>
      <c r="AR839" s="12">
        <f t="shared" si="123"/>
        <v>158467.42342800045</v>
      </c>
      <c r="BB839" s="28" t="e">
        <f>+#REF!-'Прил 2 оконч'!E839</f>
        <v>#REF!</v>
      </c>
    </row>
    <row r="840" spans="1:54" ht="15" customHeight="1" x14ac:dyDescent="0.25">
      <c r="A840" s="5">
        <f t="shared" ref="A840:B840" si="124">+A839+1</f>
        <v>814</v>
      </c>
      <c r="B840" s="48">
        <f t="shared" si="124"/>
        <v>298</v>
      </c>
      <c r="C840" s="14" t="s">
        <v>665</v>
      </c>
      <c r="D840" s="3" t="s">
        <v>666</v>
      </c>
      <c r="E840" s="27">
        <f t="shared" si="119"/>
        <v>62662210.079999991</v>
      </c>
      <c r="F840" s="29">
        <v>0</v>
      </c>
      <c r="G840" s="29">
        <v>0</v>
      </c>
      <c r="H840" s="29">
        <v>4217364.3079906795</v>
      </c>
      <c r="I840" s="29">
        <v>2744703.5403370801</v>
      </c>
      <c r="J840" s="29">
        <v>0</v>
      </c>
      <c r="K840" s="29"/>
      <c r="L840" s="29">
        <v>0</v>
      </c>
      <c r="M840" s="29">
        <v>0</v>
      </c>
      <c r="N840" s="29">
        <v>21741801.005597401</v>
      </c>
      <c r="O840" s="29">
        <v>0</v>
      </c>
      <c r="P840" s="29">
        <v>11050078.731239939</v>
      </c>
      <c r="Q840" s="29">
        <v>14967785.027242739</v>
      </c>
      <c r="R840" s="29">
        <v>6117201.9047999997</v>
      </c>
      <c r="S840" s="1">
        <v>626622.10080000001</v>
      </c>
      <c r="T840" s="147">
        <v>1196653.4619921602</v>
      </c>
      <c r="U840" s="28"/>
      <c r="V840" s="2" t="s">
        <v>666</v>
      </c>
      <c r="W840" s="9">
        <v>18427704.07</v>
      </c>
      <c r="X840" s="9">
        <v>0</v>
      </c>
      <c r="Y840" s="9">
        <v>0</v>
      </c>
      <c r="Z840" s="9">
        <v>1439394.16</v>
      </c>
      <c r="AA840" s="9">
        <v>2203645.06</v>
      </c>
      <c r="AB840" s="9">
        <v>0</v>
      </c>
      <c r="AC840" s="9">
        <v>0</v>
      </c>
      <c r="AD840" s="9">
        <v>0</v>
      </c>
      <c r="AE840" s="9">
        <v>0</v>
      </c>
      <c r="AF840" s="9">
        <v>5857769.96</v>
      </c>
      <c r="AG840" s="9">
        <v>0</v>
      </c>
      <c r="AH840" s="9">
        <v>3733202.63</v>
      </c>
      <c r="AI840" s="9">
        <v>3852848.61</v>
      </c>
      <c r="AJ840" s="9">
        <v>962132.23</v>
      </c>
      <c r="AK840" s="9">
        <v>75774.710000000006</v>
      </c>
      <c r="AL840" s="9">
        <v>348711.42</v>
      </c>
      <c r="AN840" s="28">
        <f t="shared" si="121"/>
        <v>44234506.00999999</v>
      </c>
      <c r="AO840" s="12">
        <f t="shared" si="122"/>
        <v>5155069.6747999992</v>
      </c>
      <c r="AP840" s="12">
        <f t="shared" si="122"/>
        <v>550847.39080000005</v>
      </c>
      <c r="AQ840" s="12">
        <f t="shared" si="122"/>
        <v>847942.04199216026</v>
      </c>
      <c r="AR840" s="12">
        <f t="shared" si="123"/>
        <v>37680646.902407832</v>
      </c>
      <c r="BB840" s="28" t="e">
        <f>+#REF!-'Прил 2 оконч'!E840</f>
        <v>#REF!</v>
      </c>
    </row>
    <row r="841" spans="1:54" ht="45" customHeight="1" x14ac:dyDescent="0.25">
      <c r="A841" s="183">
        <f t="shared" ref="A841:B845" si="125">+A840+1</f>
        <v>815</v>
      </c>
      <c r="B841" s="23">
        <f t="shared" si="125"/>
        <v>299</v>
      </c>
      <c r="C841" s="14" t="s">
        <v>665</v>
      </c>
      <c r="D841" s="3" t="s">
        <v>667</v>
      </c>
      <c r="E841" s="27">
        <f t="shared" si="119"/>
        <v>10704920.850000001</v>
      </c>
      <c r="F841" s="29">
        <v>4162366.3452462004</v>
      </c>
      <c r="G841" s="29">
        <v>1907523.5611068003</v>
      </c>
      <c r="H841" s="29">
        <v>1930197.0630411</v>
      </c>
      <c r="I841" s="29">
        <v>1256191.858278</v>
      </c>
      <c r="J841" s="29">
        <v>0</v>
      </c>
      <c r="K841" s="29"/>
      <c r="L841" s="29">
        <v>126491.2857684</v>
      </c>
      <c r="M841" s="29">
        <v>0</v>
      </c>
      <c r="N841" s="29"/>
      <c r="O841" s="29">
        <v>0</v>
      </c>
      <c r="P841" s="29"/>
      <c r="Q841" s="29"/>
      <c r="R841" s="29">
        <v>1009919.3489999999</v>
      </c>
      <c r="S841" s="1">
        <v>107049.20850000002</v>
      </c>
      <c r="T841" s="147">
        <v>205182.17905950005</v>
      </c>
      <c r="U841" s="28"/>
      <c r="V841" s="2" t="s">
        <v>667</v>
      </c>
      <c r="W841" s="9">
        <v>6323117.9999999991</v>
      </c>
      <c r="X841" s="9">
        <v>2299306.2599999998</v>
      </c>
      <c r="Y841" s="9">
        <v>1606780.39</v>
      </c>
      <c r="Z841" s="9">
        <v>656518.14</v>
      </c>
      <c r="AA841" s="9">
        <v>1005098.5</v>
      </c>
      <c r="AB841" s="9">
        <v>0</v>
      </c>
      <c r="AC841" s="9">
        <v>0</v>
      </c>
      <c r="AD841" s="9">
        <v>117317.08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492076.81</v>
      </c>
      <c r="AK841" s="9">
        <v>11428.57</v>
      </c>
      <c r="AL841" s="9">
        <v>116020.82</v>
      </c>
      <c r="AN841" s="28">
        <f t="shared" si="121"/>
        <v>4381802.8500000024</v>
      </c>
      <c r="AO841" s="12">
        <f t="shared" si="122"/>
        <v>517842.53899999993</v>
      </c>
      <c r="AP841" s="12">
        <f t="shared" si="122"/>
        <v>95620.63850000003</v>
      </c>
      <c r="AQ841" s="12">
        <f t="shared" si="122"/>
        <v>89161.359059500042</v>
      </c>
      <c r="AR841" s="12">
        <f t="shared" si="123"/>
        <v>3679178.3134405026</v>
      </c>
      <c r="BB841" s="28" t="e">
        <f>+#REF!-'Прил 2 оконч'!E841</f>
        <v>#REF!</v>
      </c>
    </row>
    <row r="842" spans="1:54" ht="15" customHeight="1" x14ac:dyDescent="0.25">
      <c r="A842" s="183">
        <f t="shared" si="125"/>
        <v>816</v>
      </c>
      <c r="B842" s="23">
        <f t="shared" si="125"/>
        <v>300</v>
      </c>
      <c r="C842" s="14" t="s">
        <v>665</v>
      </c>
      <c r="D842" s="3" t="s">
        <v>668</v>
      </c>
      <c r="E842" s="27">
        <f t="shared" si="119"/>
        <v>14122401.9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/>
      <c r="L842" s="29">
        <v>0</v>
      </c>
      <c r="M842" s="29">
        <v>0</v>
      </c>
      <c r="N842" s="29">
        <v>0</v>
      </c>
      <c r="O842" s="29">
        <v>0</v>
      </c>
      <c r="P842" s="29">
        <v>5223932.0818213196</v>
      </c>
      <c r="Q842" s="29">
        <v>7076030.3425912801</v>
      </c>
      <c r="R842" s="29">
        <v>1412240.19</v>
      </c>
      <c r="S842" s="1">
        <v>141224.019</v>
      </c>
      <c r="T842" s="147">
        <v>268975.26658740005</v>
      </c>
      <c r="U842" s="28"/>
      <c r="V842" s="2" t="s">
        <v>668</v>
      </c>
      <c r="W842" s="9">
        <v>2199105.88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166747.60999999999</v>
      </c>
      <c r="AI842" s="9">
        <v>1720870.25</v>
      </c>
      <c r="AJ842" s="9">
        <v>242965.2</v>
      </c>
      <c r="AK842" s="9">
        <v>68616.69</v>
      </c>
      <c r="AL842" s="9">
        <v>38522.82</v>
      </c>
      <c r="AN842" s="28">
        <f t="shared" si="121"/>
        <v>11923296.02</v>
      </c>
      <c r="AO842" s="12">
        <f t="shared" si="122"/>
        <v>1169274.99</v>
      </c>
      <c r="AP842" s="12">
        <f t="shared" si="122"/>
        <v>72607.328999999998</v>
      </c>
      <c r="AQ842" s="12">
        <f t="shared" si="122"/>
        <v>230452.44658740005</v>
      </c>
      <c r="AR842" s="12">
        <f t="shared" si="123"/>
        <v>10450961.254412599</v>
      </c>
      <c r="BB842" s="28" t="e">
        <f>+#REF!-'Прил 2 оконч'!E842</f>
        <v>#REF!</v>
      </c>
    </row>
    <row r="843" spans="1:54" ht="15" customHeight="1" x14ac:dyDescent="0.25">
      <c r="A843" s="183">
        <f t="shared" si="125"/>
        <v>817</v>
      </c>
      <c r="B843" s="23">
        <f t="shared" si="125"/>
        <v>301</v>
      </c>
      <c r="C843" s="14" t="s">
        <v>665</v>
      </c>
      <c r="D843" s="3" t="s">
        <v>669</v>
      </c>
      <c r="E843" s="27">
        <f t="shared" si="119"/>
        <v>16159497.98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/>
      <c r="L843" s="29">
        <v>0</v>
      </c>
      <c r="M843" s="29">
        <v>0</v>
      </c>
      <c r="N843" s="29">
        <v>0</v>
      </c>
      <c r="O843" s="29">
        <v>0</v>
      </c>
      <c r="P843" s="29">
        <v>5977461.9471230991</v>
      </c>
      <c r="Q843" s="29">
        <v>8096717.4565498196</v>
      </c>
      <c r="R843" s="29">
        <v>1615949.7980000002</v>
      </c>
      <c r="S843" s="1">
        <v>161594.9798</v>
      </c>
      <c r="T843" s="147">
        <v>307773.79852707998</v>
      </c>
      <c r="U843" s="28"/>
      <c r="V843" s="2" t="s">
        <v>669</v>
      </c>
      <c r="W843" s="9">
        <v>2732810.63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9">
        <v>0</v>
      </c>
      <c r="AH843" s="9">
        <v>258462.79</v>
      </c>
      <c r="AI843" s="9">
        <v>1973771.62</v>
      </c>
      <c r="AJ843" s="9">
        <v>425020.4</v>
      </c>
      <c r="AK843" s="9">
        <v>68781.72</v>
      </c>
      <c r="AL843" s="9">
        <v>45555.82</v>
      </c>
      <c r="AN843" s="28">
        <f t="shared" si="121"/>
        <v>13426687.350000001</v>
      </c>
      <c r="AO843" s="12">
        <f t="shared" si="122"/>
        <v>1190929.398</v>
      </c>
      <c r="AP843" s="12">
        <f t="shared" si="122"/>
        <v>92813.2598</v>
      </c>
      <c r="AQ843" s="12">
        <f t="shared" si="122"/>
        <v>262217.97852707998</v>
      </c>
      <c r="AR843" s="12">
        <f t="shared" si="123"/>
        <v>11880726.713672921</v>
      </c>
      <c r="BB843" s="28" t="e">
        <f>+#REF!-'Прил 2 оконч'!E843</f>
        <v>#REF!</v>
      </c>
    </row>
    <row r="844" spans="1:54" ht="15" customHeight="1" x14ac:dyDescent="0.25">
      <c r="A844" s="183">
        <f t="shared" si="125"/>
        <v>818</v>
      </c>
      <c r="B844" s="23">
        <f t="shared" si="125"/>
        <v>302</v>
      </c>
      <c r="C844" s="14" t="s">
        <v>297</v>
      </c>
      <c r="D844" s="3" t="s">
        <v>670</v>
      </c>
      <c r="E844" s="27">
        <f t="shared" si="119"/>
        <v>11533143.700000001</v>
      </c>
      <c r="F844" s="29">
        <v>2498530.6047538198</v>
      </c>
      <c r="G844" s="29">
        <v>1521682.50827208</v>
      </c>
      <c r="H844" s="29">
        <v>0</v>
      </c>
      <c r="I844" s="29">
        <v>0</v>
      </c>
      <c r="J844" s="29">
        <v>0</v>
      </c>
      <c r="K844" s="29"/>
      <c r="L844" s="29">
        <v>230726.84989368002</v>
      </c>
      <c r="M844" s="29">
        <v>0</v>
      </c>
      <c r="N844" s="29">
        <v>0</v>
      </c>
      <c r="O844" s="29">
        <v>0</v>
      </c>
      <c r="P844" s="29">
        <v>5869999.6362147005</v>
      </c>
      <c r="Q844" s="29">
        <v>0</v>
      </c>
      <c r="R844" s="29">
        <v>1075548.2132000001</v>
      </c>
      <c r="S844" s="1">
        <v>115331.43699999999</v>
      </c>
      <c r="T844" s="147">
        <v>221324.45066571998</v>
      </c>
      <c r="U844" s="28"/>
      <c r="V844" s="2" t="s">
        <v>670</v>
      </c>
      <c r="W844" s="9">
        <v>8645585.6899999995</v>
      </c>
      <c r="X844" s="9">
        <v>1252318.79</v>
      </c>
      <c r="Y844" s="9">
        <v>636604.75</v>
      </c>
      <c r="Z844" s="9">
        <v>244984.33</v>
      </c>
      <c r="AA844" s="9">
        <v>0</v>
      </c>
      <c r="AB844" s="9">
        <v>0</v>
      </c>
      <c r="AC844" s="9">
        <v>0</v>
      </c>
      <c r="AD844" s="9">
        <v>214766.61</v>
      </c>
      <c r="AE844" s="9">
        <v>0</v>
      </c>
      <c r="AF844" s="9">
        <v>2467857.2000000002</v>
      </c>
      <c r="AG844" s="9">
        <v>0</v>
      </c>
      <c r="AH844" s="9">
        <v>3008287.21</v>
      </c>
      <c r="AI844" s="9">
        <v>0</v>
      </c>
      <c r="AJ844" s="9">
        <v>631076.6</v>
      </c>
      <c r="AK844" s="9">
        <v>10000</v>
      </c>
      <c r="AL844" s="9">
        <v>159690.20000000001</v>
      </c>
      <c r="AN844" s="28">
        <f t="shared" si="121"/>
        <v>2887558.0100000016</v>
      </c>
      <c r="AO844" s="12">
        <f t="shared" si="122"/>
        <v>444471.61320000014</v>
      </c>
      <c r="AP844" s="12">
        <f t="shared" si="122"/>
        <v>105331.43699999999</v>
      </c>
      <c r="AQ844" s="12">
        <f t="shared" si="122"/>
        <v>61634.25066571997</v>
      </c>
      <c r="AR844" s="12">
        <f t="shared" si="123"/>
        <v>2276120.7091342816</v>
      </c>
      <c r="BB844" s="28" t="e">
        <f>+#REF!-'Прил 2 оконч'!E844</f>
        <v>#REF!</v>
      </c>
    </row>
    <row r="845" spans="1:54" ht="15" customHeight="1" x14ac:dyDescent="0.25">
      <c r="A845" s="183">
        <f t="shared" si="125"/>
        <v>819</v>
      </c>
      <c r="B845" s="23">
        <f t="shared" si="125"/>
        <v>303</v>
      </c>
      <c r="C845" s="14" t="s">
        <v>297</v>
      </c>
      <c r="D845" s="3" t="s">
        <v>671</v>
      </c>
      <c r="E845" s="27">
        <f t="shared" si="119"/>
        <v>4868667.88</v>
      </c>
      <c r="F845" s="29">
        <v>4335675.3325048797</v>
      </c>
      <c r="G845" s="29">
        <v>0</v>
      </c>
      <c r="H845" s="29">
        <v>0</v>
      </c>
      <c r="I845" s="29">
        <v>0</v>
      </c>
      <c r="J845" s="29">
        <v>0</v>
      </c>
      <c r="K845" s="29"/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389493.43040000001</v>
      </c>
      <c r="S845" s="1">
        <v>48686.678800000002</v>
      </c>
      <c r="T845" s="147">
        <v>94812.438295119995</v>
      </c>
      <c r="U845" s="28"/>
      <c r="V845" s="2" t="s">
        <v>671</v>
      </c>
      <c r="W845" s="9">
        <v>5322893.3500000006</v>
      </c>
      <c r="X845" s="9">
        <v>2199732.36</v>
      </c>
      <c r="Y845" s="9">
        <v>1118213.76</v>
      </c>
      <c r="Z845" s="9">
        <v>430321.71</v>
      </c>
      <c r="AA845" s="9">
        <v>693884.35</v>
      </c>
      <c r="AB845" s="9">
        <v>0</v>
      </c>
      <c r="AC845" s="9">
        <v>0</v>
      </c>
      <c r="AD845" s="9">
        <v>377243.48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422216.82</v>
      </c>
      <c r="AK845" s="9">
        <v>10000</v>
      </c>
      <c r="AL845" s="9">
        <v>51280.87</v>
      </c>
      <c r="AN845" s="28">
        <f t="shared" si="121"/>
        <v>-454225.47000000067</v>
      </c>
      <c r="AO845" s="12">
        <f t="shared" si="122"/>
        <v>-32723.389599999995</v>
      </c>
      <c r="AP845" s="12">
        <f t="shared" si="122"/>
        <v>38686.678800000002</v>
      </c>
      <c r="AQ845" s="12">
        <f t="shared" si="122"/>
        <v>43531.568295119992</v>
      </c>
      <c r="AR845" s="12">
        <f t="shared" si="123"/>
        <v>-503720.32749512064</v>
      </c>
      <c r="BB845" s="28" t="e">
        <f>+#REF!-'Прил 2 оконч'!E845</f>
        <v>#REF!</v>
      </c>
    </row>
    <row r="846" spans="1:54" ht="15" customHeight="1" x14ac:dyDescent="0.25">
      <c r="A846" s="183">
        <f t="shared" ref="A846:B846" si="126">+A845+1</f>
        <v>820</v>
      </c>
      <c r="B846" s="23">
        <f t="shared" si="126"/>
        <v>304</v>
      </c>
      <c r="C846" s="14" t="s">
        <v>673</v>
      </c>
      <c r="D846" s="3" t="s">
        <v>674</v>
      </c>
      <c r="E846" s="27">
        <f t="shared" si="119"/>
        <v>2240606.8000000003</v>
      </c>
      <c r="F846" s="29">
        <v>1274565.6937104</v>
      </c>
      <c r="G846" s="29">
        <v>0</v>
      </c>
      <c r="H846" s="29">
        <v>205380.01112159999</v>
      </c>
      <c r="I846" s="29">
        <v>0</v>
      </c>
      <c r="J846" s="29">
        <v>0</v>
      </c>
      <c r="K846" s="29"/>
      <c r="L846" s="29">
        <v>550046.67328800005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143816.53199999998</v>
      </c>
      <c r="S846" s="1">
        <v>22406.067999999999</v>
      </c>
      <c r="T846" s="147">
        <v>44391.821880000003</v>
      </c>
      <c r="U846" s="28"/>
      <c r="V846" s="2" t="s">
        <v>674</v>
      </c>
      <c r="W846" s="9">
        <v>2050162.65</v>
      </c>
      <c r="X846" s="9">
        <v>1262463.27</v>
      </c>
      <c r="Y846" s="9">
        <v>0</v>
      </c>
      <c r="Z846" s="9">
        <v>208002.01</v>
      </c>
      <c r="AA846" s="9">
        <v>0</v>
      </c>
      <c r="AB846" s="9">
        <v>0</v>
      </c>
      <c r="AC846" s="9">
        <v>0</v>
      </c>
      <c r="AD846" s="9">
        <v>505908.79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3454.42</v>
      </c>
      <c r="AK846" s="9">
        <v>2857.14</v>
      </c>
      <c r="AL846" s="9">
        <v>40334.160000000003</v>
      </c>
      <c r="AN846" s="28">
        <f t="shared" si="121"/>
        <v>190444.15000000037</v>
      </c>
      <c r="AO846" s="12">
        <f t="shared" si="122"/>
        <v>140362.11199999996</v>
      </c>
      <c r="AP846" s="12">
        <f t="shared" si="122"/>
        <v>19548.928</v>
      </c>
      <c r="AQ846" s="12">
        <f t="shared" si="122"/>
        <v>4057.6618799999997</v>
      </c>
      <c r="AR846" s="12">
        <f t="shared" si="123"/>
        <v>26475.448120000408</v>
      </c>
      <c r="BB846" s="28" t="e">
        <f>+#REF!-'Прил 2 оконч'!E846</f>
        <v>#REF!</v>
      </c>
    </row>
    <row r="847" spans="1:54" ht="15" customHeight="1" x14ac:dyDescent="0.25">
      <c r="A847" s="183">
        <f t="shared" ref="A847:B847" si="127">+A846+1</f>
        <v>821</v>
      </c>
      <c r="B847" s="23">
        <f t="shared" si="127"/>
        <v>305</v>
      </c>
      <c r="C847" s="14" t="s">
        <v>300</v>
      </c>
      <c r="D847" s="3" t="s">
        <v>675</v>
      </c>
      <c r="E847" s="27">
        <f t="shared" si="119"/>
        <v>17654498.999999996</v>
      </c>
      <c r="F847" s="29">
        <v>1628460.08493168</v>
      </c>
      <c r="G847" s="29">
        <v>991789.85312609992</v>
      </c>
      <c r="H847" s="29">
        <v>467343.41269475996</v>
      </c>
      <c r="I847" s="29">
        <v>398075.80009176</v>
      </c>
      <c r="J847" s="29">
        <v>0</v>
      </c>
      <c r="K847" s="29"/>
      <c r="L847" s="29">
        <v>128870.70136835998</v>
      </c>
      <c r="M847" s="29">
        <v>0</v>
      </c>
      <c r="N847" s="29">
        <v>4617912.3497640006</v>
      </c>
      <c r="O847" s="29">
        <v>0</v>
      </c>
      <c r="P847" s="29">
        <v>3825868.0898671797</v>
      </c>
      <c r="Q847" s="29">
        <v>3402985.3982506199</v>
      </c>
      <c r="R847" s="29">
        <v>1678540.8789000001</v>
      </c>
      <c r="S847" s="1">
        <v>176544.99</v>
      </c>
      <c r="T847" s="147">
        <v>338107.44100553996</v>
      </c>
      <c r="U847" s="28"/>
      <c r="V847" s="2" t="s">
        <v>675</v>
      </c>
      <c r="W847" s="9">
        <v>13961404.09</v>
      </c>
      <c r="X847" s="9">
        <v>1633301.37</v>
      </c>
      <c r="Y847" s="9">
        <v>830280.56</v>
      </c>
      <c r="Z847" s="9">
        <v>319509.65999999997</v>
      </c>
      <c r="AA847" s="9">
        <v>515208.55</v>
      </c>
      <c r="AB847" s="9">
        <v>0</v>
      </c>
      <c r="AC847" s="9">
        <v>0</v>
      </c>
      <c r="AD847" s="9">
        <v>240044.67</v>
      </c>
      <c r="AE847" s="9">
        <v>0</v>
      </c>
      <c r="AF847" s="9">
        <v>3218628.93</v>
      </c>
      <c r="AG847" s="9">
        <v>0</v>
      </c>
      <c r="AH847" s="9">
        <v>3923471.85</v>
      </c>
      <c r="AI847" s="9">
        <v>2326534.65</v>
      </c>
      <c r="AJ847" s="9">
        <v>658975.27</v>
      </c>
      <c r="AK847" s="9">
        <v>72834.259999999995</v>
      </c>
      <c r="AL847" s="9">
        <v>265448.57999999996</v>
      </c>
      <c r="AN847" s="28">
        <f t="shared" si="121"/>
        <v>3693094.9099999964</v>
      </c>
      <c r="AO847" s="12">
        <f t="shared" si="122"/>
        <v>1019565.6089000001</v>
      </c>
      <c r="AP847" s="12">
        <f t="shared" si="122"/>
        <v>103710.73</v>
      </c>
      <c r="AQ847" s="12">
        <f t="shared" si="122"/>
        <v>72658.861005540006</v>
      </c>
      <c r="AR847" s="12">
        <f t="shared" si="123"/>
        <v>2497159.7100944561</v>
      </c>
      <c r="BB847" s="28" t="e">
        <f>+#REF!-'Прил 2 оконч'!E847</f>
        <v>#REF!</v>
      </c>
    </row>
    <row r="848" spans="1:54" ht="15" customHeight="1" x14ac:dyDescent="0.25">
      <c r="A848" s="183">
        <f t="shared" ref="A848:B848" si="128">+A847+1</f>
        <v>822</v>
      </c>
      <c r="B848" s="23">
        <f t="shared" si="128"/>
        <v>306</v>
      </c>
      <c r="C848" s="14" t="s">
        <v>676</v>
      </c>
      <c r="D848" s="3" t="s">
        <v>677</v>
      </c>
      <c r="E848" s="27">
        <f t="shared" si="119"/>
        <v>28407174.089999996</v>
      </c>
      <c r="F848" s="29">
        <v>3528803.5193665796</v>
      </c>
      <c r="G848" s="29">
        <v>1630290.48949116</v>
      </c>
      <c r="H848" s="29">
        <v>1651556.89556214</v>
      </c>
      <c r="I848" s="29">
        <v>1066875.7385857201</v>
      </c>
      <c r="J848" s="29">
        <v>0</v>
      </c>
      <c r="K848" s="29"/>
      <c r="L848" s="29">
        <v>0</v>
      </c>
      <c r="M848" s="29">
        <v>0</v>
      </c>
      <c r="N848" s="29">
        <v>8291998.5439787991</v>
      </c>
      <c r="O848" s="29">
        <v>0</v>
      </c>
      <c r="P848" s="29">
        <v>4283502.7780045196</v>
      </c>
      <c r="Q848" s="29">
        <v>4420786.7803209601</v>
      </c>
      <c r="R848" s="29">
        <v>2705347.6532999999</v>
      </c>
      <c r="S848" s="1">
        <v>284071.74089999998</v>
      </c>
      <c r="T848" s="147">
        <v>543939.95049011998</v>
      </c>
      <c r="U848" s="28"/>
      <c r="V848" s="2" t="s">
        <v>1363</v>
      </c>
      <c r="W848" s="9">
        <v>11614126.780000001</v>
      </c>
      <c r="X848" s="9">
        <v>1976037.42</v>
      </c>
      <c r="Y848" s="9">
        <v>1380868.04</v>
      </c>
      <c r="Z848" s="9">
        <v>564214.4</v>
      </c>
      <c r="AA848" s="9">
        <v>863783.59</v>
      </c>
      <c r="AB848" s="9">
        <v>0</v>
      </c>
      <c r="AC848" s="9">
        <v>0</v>
      </c>
      <c r="AD848" s="9">
        <v>148647.03</v>
      </c>
      <c r="AE848" s="9">
        <v>0</v>
      </c>
      <c r="AF848" s="9">
        <v>2296132.58</v>
      </c>
      <c r="AG848" s="9">
        <v>0</v>
      </c>
      <c r="AH848" s="9">
        <v>1463353.78</v>
      </c>
      <c r="AI848" s="9">
        <v>1510251.24</v>
      </c>
      <c r="AJ848" s="9">
        <v>1172608.32</v>
      </c>
      <c r="AK848" s="9">
        <v>70707.19</v>
      </c>
      <c r="AL848" s="9">
        <v>208230.37999999998</v>
      </c>
      <c r="AN848" s="28">
        <f t="shared" si="121"/>
        <v>16793047.309999995</v>
      </c>
      <c r="AO848" s="12">
        <f t="shared" si="122"/>
        <v>1532739.3332999998</v>
      </c>
      <c r="AP848" s="12">
        <f t="shared" si="122"/>
        <v>213364.55089999997</v>
      </c>
      <c r="AQ848" s="12">
        <f t="shared" si="122"/>
        <v>335709.57049011998</v>
      </c>
      <c r="AR848" s="12">
        <f t="shared" si="123"/>
        <v>14711233.855309876</v>
      </c>
      <c r="BB848" s="28" t="e">
        <f>+#REF!-'Прил 2 оконч'!E848</f>
        <v>#REF!</v>
      </c>
    </row>
    <row r="849" spans="1:54" ht="15" customHeight="1" x14ac:dyDescent="0.25">
      <c r="A849" s="183">
        <f t="shared" ref="A849:B849" si="129">+A848+1</f>
        <v>823</v>
      </c>
      <c r="B849" s="23">
        <f t="shared" si="129"/>
        <v>307</v>
      </c>
      <c r="C849" s="14" t="s">
        <v>678</v>
      </c>
      <c r="D849" s="3" t="s">
        <v>679</v>
      </c>
      <c r="E849" s="27">
        <f t="shared" si="119"/>
        <v>3720986.77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/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3240808.3112785802</v>
      </c>
      <c r="R849" s="29">
        <v>372098.67700000003</v>
      </c>
      <c r="S849" s="1">
        <v>37209.867700000003</v>
      </c>
      <c r="T849" s="147">
        <v>70869.914021420002</v>
      </c>
      <c r="U849" s="28"/>
      <c r="V849" s="2" t="s">
        <v>679</v>
      </c>
      <c r="W849" s="9">
        <v>3420838.1999999997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9">
        <v>0</v>
      </c>
      <c r="AH849" s="9">
        <v>0</v>
      </c>
      <c r="AI849" s="9">
        <v>3301595.59</v>
      </c>
      <c r="AJ849" s="9">
        <v>21863.11</v>
      </c>
      <c r="AK849" s="9">
        <v>30000</v>
      </c>
      <c r="AL849" s="9">
        <v>67379.5</v>
      </c>
      <c r="AN849" s="28">
        <f t="shared" si="121"/>
        <v>300148.5700000003</v>
      </c>
      <c r="AO849" s="12">
        <f t="shared" si="122"/>
        <v>350235.56700000004</v>
      </c>
      <c r="AP849" s="12">
        <f t="shared" si="122"/>
        <v>7209.8677000000025</v>
      </c>
      <c r="AQ849" s="12">
        <f t="shared" si="122"/>
        <v>3490.4140214200015</v>
      </c>
      <c r="AR849" s="12">
        <f t="shared" si="123"/>
        <v>-60787.278721419745</v>
      </c>
      <c r="BB849" s="28" t="e">
        <f>+#REF!-'Прил 2 оконч'!E849</f>
        <v>#REF!</v>
      </c>
    </row>
    <row r="850" spans="1:54" ht="15" customHeight="1" x14ac:dyDescent="0.25">
      <c r="A850" s="183">
        <f t="shared" ref="A850:B850" si="130">+A849+1</f>
        <v>824</v>
      </c>
      <c r="B850" s="23">
        <f t="shared" si="130"/>
        <v>308</v>
      </c>
      <c r="C850" s="14" t="s">
        <v>678</v>
      </c>
      <c r="D850" s="3" t="s">
        <v>680</v>
      </c>
      <c r="E850" s="27">
        <f t="shared" si="119"/>
        <v>3538861.67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/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3082185.7269331799</v>
      </c>
      <c r="R850" s="29">
        <v>353886.16700000002</v>
      </c>
      <c r="S850" s="1">
        <v>35388.616699999999</v>
      </c>
      <c r="T850" s="147">
        <v>67401.159366819993</v>
      </c>
      <c r="U850" s="28"/>
      <c r="V850" s="2" t="s">
        <v>680</v>
      </c>
      <c r="W850" s="9">
        <v>3254629.38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9">
        <v>0</v>
      </c>
      <c r="AH850" s="9">
        <v>0</v>
      </c>
      <c r="AI850" s="9">
        <v>3138558.76</v>
      </c>
      <c r="AJ850" s="9">
        <v>22018.400000000001</v>
      </c>
      <c r="AK850" s="9">
        <v>30000</v>
      </c>
      <c r="AL850" s="9">
        <v>64052.22</v>
      </c>
      <c r="AN850" s="28">
        <f t="shared" si="121"/>
        <v>284232.29000000004</v>
      </c>
      <c r="AO850" s="12">
        <f t="shared" si="122"/>
        <v>331867.76699999999</v>
      </c>
      <c r="AP850" s="12">
        <f t="shared" si="122"/>
        <v>5388.6166999999987</v>
      </c>
      <c r="AQ850" s="12">
        <f t="shared" si="122"/>
        <v>3348.9393668199918</v>
      </c>
      <c r="AR850" s="12">
        <f t="shared" si="123"/>
        <v>-56373.033066819946</v>
      </c>
      <c r="BB850" s="28" t="e">
        <f>+#REF!-'Прил 2 оконч'!E850</f>
        <v>#REF!</v>
      </c>
    </row>
    <row r="851" spans="1:54" ht="15" customHeight="1" x14ac:dyDescent="0.25">
      <c r="A851" s="183">
        <f t="shared" ref="A851:B851" si="131">+A850+1</f>
        <v>825</v>
      </c>
      <c r="B851" s="23">
        <f t="shared" si="131"/>
        <v>309</v>
      </c>
      <c r="C851" s="14" t="s">
        <v>678</v>
      </c>
      <c r="D851" s="3" t="s">
        <v>681</v>
      </c>
      <c r="E851" s="27">
        <f t="shared" si="119"/>
        <v>3814061.75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/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3321872.3374095</v>
      </c>
      <c r="R851" s="29">
        <v>381406.17500000005</v>
      </c>
      <c r="S851" s="1">
        <v>38140.6175</v>
      </c>
      <c r="T851" s="147">
        <v>72642.620090500001</v>
      </c>
      <c r="U851" s="28"/>
      <c r="V851" s="2" t="s">
        <v>681</v>
      </c>
      <c r="W851" s="9">
        <v>3503654.67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9">
        <v>0</v>
      </c>
      <c r="AH851" s="9">
        <v>0</v>
      </c>
      <c r="AI851" s="9">
        <v>3384915.53</v>
      </c>
      <c r="AJ851" s="9">
        <v>19659.240000000002</v>
      </c>
      <c r="AK851" s="9">
        <v>30000</v>
      </c>
      <c r="AL851" s="9">
        <v>69079.899999999994</v>
      </c>
      <c r="AN851" s="28">
        <f t="shared" si="121"/>
        <v>310407.08000000007</v>
      </c>
      <c r="AO851" s="12">
        <f t="shared" si="122"/>
        <v>361746.93500000006</v>
      </c>
      <c r="AP851" s="12">
        <f t="shared" si="122"/>
        <v>8140.6175000000003</v>
      </c>
      <c r="AQ851" s="12">
        <f t="shared" si="122"/>
        <v>3562.7200905000063</v>
      </c>
      <c r="AR851" s="12">
        <f t="shared" si="123"/>
        <v>-63043.192590499988</v>
      </c>
      <c r="BB851" s="28" t="e">
        <f>+#REF!-'Прил 2 оконч'!E851</f>
        <v>#REF!</v>
      </c>
    </row>
    <row r="852" spans="1:54" ht="15" customHeight="1" x14ac:dyDescent="0.25">
      <c r="A852" s="183">
        <f t="shared" ref="A852:B852" si="132">+A851+1</f>
        <v>826</v>
      </c>
      <c r="B852" s="23">
        <f t="shared" si="132"/>
        <v>310</v>
      </c>
      <c r="C852" s="14" t="s">
        <v>678</v>
      </c>
      <c r="D852" s="3" t="s">
        <v>682</v>
      </c>
      <c r="E852" s="27">
        <f t="shared" si="119"/>
        <v>2854553.36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/>
      <c r="L852" s="29">
        <v>0</v>
      </c>
      <c r="M852" s="29">
        <v>0</v>
      </c>
      <c r="N852" s="29">
        <v>2514119.3262863997</v>
      </c>
      <c r="O852" s="29">
        <v>0</v>
      </c>
      <c r="P852" s="29">
        <v>0</v>
      </c>
      <c r="Q852" s="29">
        <v>0</v>
      </c>
      <c r="R852" s="29">
        <v>256909.80239999999</v>
      </c>
      <c r="S852" s="1">
        <v>28545.533599999999</v>
      </c>
      <c r="T852" s="147">
        <v>54978.697713599999</v>
      </c>
      <c r="U852" s="28"/>
      <c r="V852" s="2" t="s">
        <v>682</v>
      </c>
      <c r="W852" s="9">
        <v>2738978.27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2525973.66</v>
      </c>
      <c r="AG852" s="9">
        <v>0</v>
      </c>
      <c r="AH852" s="9">
        <v>0</v>
      </c>
      <c r="AI852" s="9">
        <v>0</v>
      </c>
      <c r="AJ852" s="9">
        <v>131454.13</v>
      </c>
      <c r="AK852" s="9">
        <v>30000</v>
      </c>
      <c r="AL852" s="9">
        <v>51550.48</v>
      </c>
      <c r="AN852" s="28">
        <f t="shared" si="121"/>
        <v>115575.08999999985</v>
      </c>
      <c r="AO852" s="12">
        <f t="shared" si="122"/>
        <v>125455.67239999998</v>
      </c>
      <c r="AP852" s="12">
        <f t="shared" si="122"/>
        <v>-1454.4664000000012</v>
      </c>
      <c r="AQ852" s="12">
        <f t="shared" si="122"/>
        <v>3428.2177135999955</v>
      </c>
      <c r="AR852" s="12">
        <f t="shared" si="123"/>
        <v>-11854.333713600125</v>
      </c>
      <c r="BB852" s="28" t="e">
        <f>+#REF!-'Прил 2 оконч'!E852</f>
        <v>#REF!</v>
      </c>
    </row>
    <row r="853" spans="1:54" ht="15" customHeight="1" x14ac:dyDescent="0.25">
      <c r="A853" s="183">
        <f t="shared" ref="A853:B853" si="133">+A852+1</f>
        <v>827</v>
      </c>
      <c r="B853" s="23">
        <f t="shared" si="133"/>
        <v>311</v>
      </c>
      <c r="C853" s="14" t="s">
        <v>678</v>
      </c>
      <c r="D853" s="3" t="s">
        <v>683</v>
      </c>
      <c r="E853" s="27">
        <f t="shared" si="119"/>
        <v>6225104.4200000009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/>
      <c r="L853" s="29">
        <v>0</v>
      </c>
      <c r="M853" s="29">
        <v>0</v>
      </c>
      <c r="N853" s="29">
        <v>2109322.2915828</v>
      </c>
      <c r="O853" s="29">
        <v>0</v>
      </c>
      <c r="P853" s="29">
        <v>0</v>
      </c>
      <c r="Q853" s="29">
        <v>3335894.2177848001</v>
      </c>
      <c r="R853" s="29">
        <v>598561.00980000012</v>
      </c>
      <c r="S853" s="1">
        <v>62251.044200000004</v>
      </c>
      <c r="T853" s="147">
        <v>119075.85663239998</v>
      </c>
      <c r="U853" s="28"/>
      <c r="V853" s="2" t="s">
        <v>683</v>
      </c>
      <c r="W853" s="9">
        <v>5709454.2300000004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2132623.4</v>
      </c>
      <c r="AG853" s="9">
        <v>0</v>
      </c>
      <c r="AH853" s="9">
        <v>0</v>
      </c>
      <c r="AI853" s="9">
        <v>3410638.49</v>
      </c>
      <c r="AJ853" s="9">
        <v>23064.560000000001</v>
      </c>
      <c r="AK853" s="9">
        <v>30000</v>
      </c>
      <c r="AL853" s="9">
        <v>113127.78</v>
      </c>
      <c r="AN853" s="28">
        <f t="shared" si="121"/>
        <v>515650.19000000041</v>
      </c>
      <c r="AO853" s="12">
        <f t="shared" si="122"/>
        <v>575496.44980000006</v>
      </c>
      <c r="AP853" s="12">
        <f t="shared" si="122"/>
        <v>32251.044200000004</v>
      </c>
      <c r="AQ853" s="12">
        <f t="shared" si="122"/>
        <v>5948.0766323999851</v>
      </c>
      <c r="AR853" s="12">
        <f t="shared" si="123"/>
        <v>-98045.38063239964</v>
      </c>
      <c r="BB853" s="28" t="e">
        <f>+#REF!-'Прил 2 оконч'!E853</f>
        <v>#REF!</v>
      </c>
    </row>
    <row r="854" spans="1:54" ht="15" customHeight="1" x14ac:dyDescent="0.25">
      <c r="A854" s="183">
        <f t="shared" ref="A854:B854" si="134">+A853+1</f>
        <v>828</v>
      </c>
      <c r="B854" s="23">
        <f t="shared" si="134"/>
        <v>312</v>
      </c>
      <c r="C854" s="14" t="s">
        <v>678</v>
      </c>
      <c r="D854" s="3" t="s">
        <v>684</v>
      </c>
      <c r="E854" s="27">
        <f t="shared" si="119"/>
        <v>2527069.34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/>
      <c r="L854" s="29">
        <v>0</v>
      </c>
      <c r="M854" s="29">
        <v>0</v>
      </c>
      <c r="N854" s="29">
        <v>2225691.0505115995</v>
      </c>
      <c r="O854" s="29">
        <v>0</v>
      </c>
      <c r="P854" s="29">
        <v>0</v>
      </c>
      <c r="Q854" s="29">
        <v>0</v>
      </c>
      <c r="R854" s="29">
        <v>227436.24059999999</v>
      </c>
      <c r="S854" s="1">
        <v>25270.6934</v>
      </c>
      <c r="T854" s="147">
        <v>48671.355488399997</v>
      </c>
      <c r="U854" s="28"/>
      <c r="V854" s="2" t="s">
        <v>684</v>
      </c>
      <c r="W854" s="9">
        <v>2424753.41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2232812.54</v>
      </c>
      <c r="AG854" s="9">
        <v>0</v>
      </c>
      <c r="AH854" s="9">
        <v>0</v>
      </c>
      <c r="AI854" s="9">
        <v>0</v>
      </c>
      <c r="AJ854" s="9">
        <v>116373.27</v>
      </c>
      <c r="AK854" s="9">
        <v>30000</v>
      </c>
      <c r="AL854" s="9">
        <v>45567.6</v>
      </c>
      <c r="AN854" s="28">
        <f t="shared" si="121"/>
        <v>102315.9299999997</v>
      </c>
      <c r="AO854" s="12">
        <f t="shared" si="122"/>
        <v>111062.97059999999</v>
      </c>
      <c r="AP854" s="12">
        <f t="shared" si="122"/>
        <v>-4729.3065999999999</v>
      </c>
      <c r="AQ854" s="12">
        <f t="shared" si="122"/>
        <v>3103.7554883999983</v>
      </c>
      <c r="AR854" s="12">
        <f t="shared" si="123"/>
        <v>-7121.4894884002824</v>
      </c>
      <c r="BB854" s="28" t="e">
        <f>+#REF!-'Прил 2 оконч'!E854</f>
        <v>#REF!</v>
      </c>
    </row>
    <row r="855" spans="1:54" ht="15" customHeight="1" x14ac:dyDescent="0.25">
      <c r="A855" s="183">
        <f t="shared" ref="A855:B855" si="135">+A854+1</f>
        <v>829</v>
      </c>
      <c r="B855" s="23">
        <f t="shared" si="135"/>
        <v>313</v>
      </c>
      <c r="C855" s="14" t="s">
        <v>678</v>
      </c>
      <c r="D855" s="3" t="s">
        <v>686</v>
      </c>
      <c r="E855" s="27">
        <f t="shared" si="119"/>
        <v>2555067.4900000002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/>
      <c r="L855" s="29">
        <v>0</v>
      </c>
      <c r="M855" s="29">
        <v>0</v>
      </c>
      <c r="N855" s="29">
        <v>2250350.1411426002</v>
      </c>
      <c r="O855" s="29">
        <v>0</v>
      </c>
      <c r="P855" s="29">
        <v>0</v>
      </c>
      <c r="Q855" s="29">
        <v>0</v>
      </c>
      <c r="R855" s="29">
        <v>229956.0741</v>
      </c>
      <c r="S855" s="1">
        <v>25550.674900000002</v>
      </c>
      <c r="T855" s="147">
        <v>49210.599857400011</v>
      </c>
      <c r="U855" s="28"/>
      <c r="V855" s="2" t="s">
        <v>686</v>
      </c>
      <c r="W855" s="9">
        <v>2451617.9700000002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2257876.27</v>
      </c>
      <c r="AG855" s="9">
        <v>0</v>
      </c>
      <c r="AH855" s="9">
        <v>0</v>
      </c>
      <c r="AI855" s="9">
        <v>0</v>
      </c>
      <c r="AJ855" s="9">
        <v>117662.6</v>
      </c>
      <c r="AK855" s="9">
        <v>30000</v>
      </c>
      <c r="AL855" s="9">
        <v>46079.1</v>
      </c>
      <c r="AN855" s="28">
        <f t="shared" si="121"/>
        <v>103449.52000000002</v>
      </c>
      <c r="AO855" s="12">
        <f t="shared" si="122"/>
        <v>112293.47409999999</v>
      </c>
      <c r="AP855" s="12">
        <f t="shared" si="122"/>
        <v>-4449.3250999999982</v>
      </c>
      <c r="AQ855" s="12">
        <f t="shared" si="122"/>
        <v>3131.4998574000128</v>
      </c>
      <c r="AR855" s="12">
        <f t="shared" si="123"/>
        <v>-7526.1288573999882</v>
      </c>
      <c r="BB855" s="28" t="e">
        <f>+#REF!-'Прил 2 оконч'!E855</f>
        <v>#REF!</v>
      </c>
    </row>
    <row r="856" spans="1:54" ht="15" customHeight="1" x14ac:dyDescent="0.25">
      <c r="A856" s="183">
        <f t="shared" ref="A856:B856" si="136">+A855+1</f>
        <v>830</v>
      </c>
      <c r="B856" s="23">
        <f t="shared" si="136"/>
        <v>314</v>
      </c>
      <c r="C856" s="14" t="s">
        <v>678</v>
      </c>
      <c r="D856" s="3" t="s">
        <v>687</v>
      </c>
      <c r="E856" s="27">
        <f t="shared" ref="E856:E885" si="137">SUBTOTAL(9,F856:T856)</f>
        <v>2692226.99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/>
      <c r="L856" s="29">
        <v>0</v>
      </c>
      <c r="M856" s="29">
        <v>0</v>
      </c>
      <c r="N856" s="29">
        <v>2371151.9991726</v>
      </c>
      <c r="O856" s="29">
        <v>0</v>
      </c>
      <c r="P856" s="29">
        <v>0</v>
      </c>
      <c r="Q856" s="29">
        <v>0</v>
      </c>
      <c r="R856" s="29">
        <v>242300.42910000001</v>
      </c>
      <c r="S856" s="1">
        <v>26922.269900000003</v>
      </c>
      <c r="T856" s="147">
        <v>51852.291827400011</v>
      </c>
      <c r="U856" s="28"/>
      <c r="V856" s="2" t="s">
        <v>687</v>
      </c>
      <c r="W856" s="9">
        <v>2583224.16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2380660.37</v>
      </c>
      <c r="AG856" s="9">
        <v>0</v>
      </c>
      <c r="AH856" s="9">
        <v>0</v>
      </c>
      <c r="AI856" s="9">
        <v>0</v>
      </c>
      <c r="AJ856" s="9">
        <v>123978.89</v>
      </c>
      <c r="AK856" s="9">
        <v>30000</v>
      </c>
      <c r="AL856" s="9">
        <v>48584.9</v>
      </c>
      <c r="AN856" s="28">
        <f t="shared" si="121"/>
        <v>109002.83000000007</v>
      </c>
      <c r="AO856" s="12">
        <f t="shared" si="122"/>
        <v>118321.53910000001</v>
      </c>
      <c r="AP856" s="12">
        <f t="shared" si="122"/>
        <v>-3077.730099999997</v>
      </c>
      <c r="AQ856" s="12">
        <f t="shared" si="122"/>
        <v>3267.3918274000098</v>
      </c>
      <c r="AR856" s="12">
        <f t="shared" si="123"/>
        <v>-9508.3708273999473</v>
      </c>
      <c r="BB856" s="28" t="e">
        <f>+#REF!-'Прил 2 оконч'!E856</f>
        <v>#REF!</v>
      </c>
    </row>
    <row r="857" spans="1:54" ht="15" customHeight="1" x14ac:dyDescent="0.25">
      <c r="A857" s="183">
        <f t="shared" ref="A857:B857" si="138">+A856+1</f>
        <v>831</v>
      </c>
      <c r="B857" s="23">
        <f t="shared" si="138"/>
        <v>315</v>
      </c>
      <c r="C857" s="14" t="s">
        <v>678</v>
      </c>
      <c r="D857" s="3" t="s">
        <v>688</v>
      </c>
      <c r="E857" s="27">
        <f t="shared" si="137"/>
        <v>2272569.2599999998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/>
      <c r="L857" s="29">
        <v>0</v>
      </c>
      <c r="M857" s="29">
        <v>0</v>
      </c>
      <c r="N857" s="29">
        <v>2001542.6500523998</v>
      </c>
      <c r="O857" s="29">
        <v>0</v>
      </c>
      <c r="P857" s="29">
        <v>0</v>
      </c>
      <c r="Q857" s="29">
        <v>0</v>
      </c>
      <c r="R857" s="29">
        <v>204531.23339999997</v>
      </c>
      <c r="S857" s="1">
        <v>22725.692599999998</v>
      </c>
      <c r="T857" s="147">
        <v>43769.683947599995</v>
      </c>
      <c r="U857" s="28"/>
      <c r="V857" s="2" t="s">
        <v>688</v>
      </c>
      <c r="W857" s="9">
        <v>2180557.5300000003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2004986.08</v>
      </c>
      <c r="AG857" s="9">
        <v>0</v>
      </c>
      <c r="AH857" s="9">
        <v>0</v>
      </c>
      <c r="AI857" s="9">
        <v>0</v>
      </c>
      <c r="AJ857" s="9">
        <v>104653.37</v>
      </c>
      <c r="AK857" s="9">
        <v>30000</v>
      </c>
      <c r="AL857" s="9">
        <v>40918.080000000002</v>
      </c>
      <c r="AN857" s="28">
        <f t="shared" si="121"/>
        <v>92011.729999999516</v>
      </c>
      <c r="AO857" s="12">
        <f t="shared" si="122"/>
        <v>99877.863399999973</v>
      </c>
      <c r="AP857" s="12">
        <f t="shared" si="122"/>
        <v>-7274.3074000000015</v>
      </c>
      <c r="AQ857" s="12">
        <f t="shared" si="122"/>
        <v>2851.6039475999933</v>
      </c>
      <c r="AR857" s="12">
        <f t="shared" si="123"/>
        <v>-3443.4299476004489</v>
      </c>
      <c r="BB857" s="28" t="e">
        <f>+#REF!-'Прил 2 оконч'!E857</f>
        <v>#REF!</v>
      </c>
    </row>
    <row r="858" spans="1:54" ht="15" customHeight="1" x14ac:dyDescent="0.25">
      <c r="A858" s="183">
        <f t="shared" ref="A858:B858" si="139">+A857+1</f>
        <v>832</v>
      </c>
      <c r="B858" s="23">
        <f t="shared" si="139"/>
        <v>316</v>
      </c>
      <c r="C858" s="14" t="s">
        <v>678</v>
      </c>
      <c r="D858" s="3" t="s">
        <v>689</v>
      </c>
      <c r="E858" s="27">
        <f t="shared" si="137"/>
        <v>2571425.96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/>
      <c r="L858" s="29">
        <v>0</v>
      </c>
      <c r="M858" s="29">
        <v>0</v>
      </c>
      <c r="N858" s="29">
        <v>2264757.7000104003</v>
      </c>
      <c r="O858" s="29">
        <v>0</v>
      </c>
      <c r="P858" s="29">
        <v>0</v>
      </c>
      <c r="Q858" s="29">
        <v>0</v>
      </c>
      <c r="R858" s="29">
        <v>231428.3364</v>
      </c>
      <c r="S858" s="1">
        <v>25714.259600000001</v>
      </c>
      <c r="T858" s="147">
        <v>49525.663989600005</v>
      </c>
      <c r="U858" s="28"/>
      <c r="V858" s="2" t="s">
        <v>689</v>
      </c>
      <c r="W858" s="9">
        <v>2467314.12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2272520.2400000002</v>
      </c>
      <c r="AG858" s="9">
        <v>0</v>
      </c>
      <c r="AH858" s="9">
        <v>0</v>
      </c>
      <c r="AI858" s="9">
        <v>0</v>
      </c>
      <c r="AJ858" s="9">
        <v>118415.92</v>
      </c>
      <c r="AK858" s="9">
        <v>30000</v>
      </c>
      <c r="AL858" s="9">
        <v>46377.96</v>
      </c>
      <c r="AN858" s="28">
        <f t="shared" si="121"/>
        <v>104111.83999999985</v>
      </c>
      <c r="AO858" s="12">
        <f t="shared" si="122"/>
        <v>113012.4164</v>
      </c>
      <c r="AP858" s="12">
        <f t="shared" si="122"/>
        <v>-4285.7403999999988</v>
      </c>
      <c r="AQ858" s="12">
        <f t="shared" si="122"/>
        <v>3147.703989600006</v>
      </c>
      <c r="AR858" s="12">
        <f t="shared" si="123"/>
        <v>-7762.5399896001582</v>
      </c>
      <c r="BB858" s="28" t="e">
        <f>+#REF!-'Прил 2 оконч'!E858</f>
        <v>#REF!</v>
      </c>
    </row>
    <row r="859" spans="1:54" ht="15" customHeight="1" x14ac:dyDescent="0.25">
      <c r="A859" s="183">
        <f t="shared" ref="A859:B859" si="140">+A858+1</f>
        <v>833</v>
      </c>
      <c r="B859" s="23">
        <f t="shared" si="140"/>
        <v>317</v>
      </c>
      <c r="C859" s="14" t="s">
        <v>678</v>
      </c>
      <c r="D859" s="3" t="s">
        <v>690</v>
      </c>
      <c r="E859" s="27">
        <f t="shared" si="137"/>
        <v>5942182.3000000007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/>
      <c r="L859" s="29">
        <v>0</v>
      </c>
      <c r="M859" s="29">
        <v>0</v>
      </c>
      <c r="N859" s="29">
        <v>2013456.5961803999</v>
      </c>
      <c r="O859" s="29">
        <v>0</v>
      </c>
      <c r="P859" s="29">
        <v>0</v>
      </c>
      <c r="Q859" s="29">
        <v>3184282.5866913605</v>
      </c>
      <c r="R859" s="29">
        <v>571357.26540000003</v>
      </c>
      <c r="S859" s="1">
        <v>59421.822999999997</v>
      </c>
      <c r="T859" s="147">
        <v>113664.02872823999</v>
      </c>
      <c r="U859" s="28"/>
      <c r="V859" s="2" t="s">
        <v>690</v>
      </c>
      <c r="W859" s="9">
        <v>5451105.8499999987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2035184.65</v>
      </c>
      <c r="AG859" s="9">
        <v>0</v>
      </c>
      <c r="AH859" s="9">
        <v>0</v>
      </c>
      <c r="AI859" s="9">
        <v>3254807.71</v>
      </c>
      <c r="AJ859" s="9">
        <v>23154.47</v>
      </c>
      <c r="AK859" s="9">
        <v>30000</v>
      </c>
      <c r="AL859" s="9">
        <v>107959.01999999999</v>
      </c>
      <c r="AN859" s="28">
        <f t="shared" si="121"/>
        <v>491076.45000000205</v>
      </c>
      <c r="AO859" s="12">
        <f t="shared" si="122"/>
        <v>548202.79540000006</v>
      </c>
      <c r="AP859" s="12">
        <f t="shared" si="122"/>
        <v>29421.822999999997</v>
      </c>
      <c r="AQ859" s="12">
        <f t="shared" si="122"/>
        <v>5705.0087282400054</v>
      </c>
      <c r="AR859" s="12">
        <f t="shared" si="123"/>
        <v>-92253.177128238021</v>
      </c>
      <c r="BB859" s="28" t="e">
        <f>+#REF!-'Прил 2 оконч'!E859</f>
        <v>#REF!</v>
      </c>
    </row>
    <row r="860" spans="1:54" ht="15" customHeight="1" x14ac:dyDescent="0.25">
      <c r="A860" s="183">
        <f t="shared" ref="A860:B860" si="141">+A859+1</f>
        <v>834</v>
      </c>
      <c r="B860" s="23">
        <f t="shared" si="141"/>
        <v>318</v>
      </c>
      <c r="C860" s="14" t="s">
        <v>678</v>
      </c>
      <c r="D860" s="3" t="s">
        <v>691</v>
      </c>
      <c r="E860" s="27">
        <f t="shared" si="137"/>
        <v>6076284.1199999992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/>
      <c r="L860" s="29">
        <v>0</v>
      </c>
      <c r="M860" s="29">
        <v>0</v>
      </c>
      <c r="N860" s="29">
        <v>2058895.8311417999</v>
      </c>
      <c r="O860" s="29">
        <v>0</v>
      </c>
      <c r="P860" s="29">
        <v>0</v>
      </c>
      <c r="Q860" s="29">
        <v>3256144.7486546994</v>
      </c>
      <c r="R860" s="29">
        <v>584251.52630000003</v>
      </c>
      <c r="S860" s="1">
        <v>60762.841199999995</v>
      </c>
      <c r="T860" s="147">
        <v>116229.17270349999</v>
      </c>
      <c r="U860" s="28"/>
      <c r="V860" s="2" t="s">
        <v>691</v>
      </c>
      <c r="W860" s="9">
        <v>5573480.0199999996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2081369.5</v>
      </c>
      <c r="AG860" s="9">
        <v>0</v>
      </c>
      <c r="AH860" s="9">
        <v>0</v>
      </c>
      <c r="AI860" s="9">
        <v>3328669.69</v>
      </c>
      <c r="AJ860" s="9">
        <v>23031.87</v>
      </c>
      <c r="AK860" s="9">
        <v>30000</v>
      </c>
      <c r="AL860" s="9">
        <v>110408.95999999999</v>
      </c>
      <c r="AN860" s="28">
        <f t="shared" si="121"/>
        <v>502804.09999999963</v>
      </c>
      <c r="AO860" s="12">
        <f t="shared" si="122"/>
        <v>561219.65630000003</v>
      </c>
      <c r="AP860" s="12">
        <f t="shared" si="122"/>
        <v>30762.841199999995</v>
      </c>
      <c r="AQ860" s="12">
        <f t="shared" si="122"/>
        <v>5820.2127035000012</v>
      </c>
      <c r="AR860" s="12">
        <f t="shared" si="123"/>
        <v>-94998.610203500401</v>
      </c>
      <c r="BB860" s="28" t="e">
        <f>+#REF!-'Прил 2 оконч'!E860</f>
        <v>#REF!</v>
      </c>
    </row>
    <row r="861" spans="1:54" ht="15" customHeight="1" x14ac:dyDescent="0.25">
      <c r="A861" s="183">
        <f t="shared" ref="A861:B863" si="142">+A860+1</f>
        <v>835</v>
      </c>
      <c r="B861" s="23">
        <f t="shared" si="142"/>
        <v>319</v>
      </c>
      <c r="C861" s="14" t="s">
        <v>678</v>
      </c>
      <c r="D861" s="3" t="s">
        <v>692</v>
      </c>
      <c r="E861" s="27">
        <f t="shared" si="137"/>
        <v>2348069.9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/>
      <c r="L861" s="29">
        <v>0</v>
      </c>
      <c r="M861" s="29">
        <v>0</v>
      </c>
      <c r="N861" s="29">
        <v>2068039.0837259996</v>
      </c>
      <c r="O861" s="29">
        <v>0</v>
      </c>
      <c r="P861" s="29">
        <v>0</v>
      </c>
      <c r="Q861" s="29">
        <v>0</v>
      </c>
      <c r="R861" s="29">
        <v>211326.291</v>
      </c>
      <c r="S861" s="1">
        <v>23480.699000000001</v>
      </c>
      <c r="T861" s="147">
        <v>45223.826273999999</v>
      </c>
      <c r="U861" s="28"/>
      <c r="V861" s="2" t="s">
        <v>692</v>
      </c>
      <c r="W861" s="9">
        <v>2253001.2999999998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2072573.66</v>
      </c>
      <c r="AG861" s="9">
        <v>0</v>
      </c>
      <c r="AH861" s="9">
        <v>0</v>
      </c>
      <c r="AI861" s="9">
        <v>0</v>
      </c>
      <c r="AJ861" s="9">
        <v>108130.22</v>
      </c>
      <c r="AK861" s="9">
        <v>30000</v>
      </c>
      <c r="AL861" s="9">
        <v>42297.42</v>
      </c>
      <c r="AN861" s="28">
        <f t="shared" si="121"/>
        <v>95068.600000000093</v>
      </c>
      <c r="AO861" s="12">
        <f t="shared" si="122"/>
        <v>103196.071</v>
      </c>
      <c r="AP861" s="12">
        <f t="shared" si="122"/>
        <v>-6519.3009999999995</v>
      </c>
      <c r="AQ861" s="12">
        <f t="shared" si="122"/>
        <v>2926.4062740000008</v>
      </c>
      <c r="AR861" s="12">
        <f t="shared" si="123"/>
        <v>-4534.5762739999045</v>
      </c>
      <c r="BB861" s="28" t="e">
        <f>+#REF!-'Прил 2 оконч'!E861</f>
        <v>#REF!</v>
      </c>
    </row>
    <row r="862" spans="1:54" ht="15" customHeight="1" x14ac:dyDescent="0.25">
      <c r="A862" s="183">
        <f t="shared" si="142"/>
        <v>836</v>
      </c>
      <c r="B862" s="23">
        <f t="shared" si="142"/>
        <v>320</v>
      </c>
      <c r="C862" s="14" t="s">
        <v>678</v>
      </c>
      <c r="D862" s="3" t="s">
        <v>693</v>
      </c>
      <c r="E862" s="27">
        <f t="shared" si="137"/>
        <v>2325734.2999999998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/>
      <c r="L862" s="29">
        <v>0</v>
      </c>
      <c r="M862" s="29">
        <v>0</v>
      </c>
      <c r="N862" s="29">
        <v>2048367.2273819998</v>
      </c>
      <c r="O862" s="29">
        <v>0</v>
      </c>
      <c r="P862" s="29">
        <v>0</v>
      </c>
      <c r="Q862" s="29">
        <v>0</v>
      </c>
      <c r="R862" s="29">
        <v>209316.08699999997</v>
      </c>
      <c r="S862" s="1">
        <v>23257.342999999997</v>
      </c>
      <c r="T862" s="147">
        <v>44793.642618000005</v>
      </c>
      <c r="U862" s="28"/>
      <c r="V862" s="2" t="s">
        <v>693</v>
      </c>
      <c r="W862" s="9">
        <v>2231570.02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2052579.01</v>
      </c>
      <c r="AG862" s="9">
        <v>0</v>
      </c>
      <c r="AH862" s="9">
        <v>0</v>
      </c>
      <c r="AI862" s="9">
        <v>0</v>
      </c>
      <c r="AJ862" s="9">
        <v>107101.65</v>
      </c>
      <c r="AK862" s="9">
        <v>30000</v>
      </c>
      <c r="AL862" s="9">
        <v>41889.360000000001</v>
      </c>
      <c r="AN862" s="28">
        <f t="shared" si="121"/>
        <v>94164.279999999795</v>
      </c>
      <c r="AO862" s="12">
        <f t="shared" si="122"/>
        <v>102214.43699999998</v>
      </c>
      <c r="AP862" s="12">
        <f t="shared" si="122"/>
        <v>-6742.6570000000029</v>
      </c>
      <c r="AQ862" s="12">
        <f t="shared" si="122"/>
        <v>2904.2826180000047</v>
      </c>
      <c r="AR862" s="12">
        <f t="shared" si="123"/>
        <v>-4211.782618000183</v>
      </c>
      <c r="BB862" s="28" t="e">
        <f>+#REF!-'Прил 2 оконч'!E862</f>
        <v>#REF!</v>
      </c>
    </row>
    <row r="863" spans="1:54" ht="15" customHeight="1" x14ac:dyDescent="0.25">
      <c r="A863" s="183">
        <f t="shared" si="142"/>
        <v>837</v>
      </c>
      <c r="B863" s="23">
        <f t="shared" si="142"/>
        <v>321</v>
      </c>
      <c r="C863" s="14" t="s">
        <v>694</v>
      </c>
      <c r="D863" s="3" t="s">
        <v>695</v>
      </c>
      <c r="E863" s="27">
        <f t="shared" si="137"/>
        <v>4801727.3399999989</v>
      </c>
      <c r="F863" s="29">
        <v>2405495.4171779994</v>
      </c>
      <c r="G863" s="29">
        <v>0</v>
      </c>
      <c r="H863" s="29">
        <v>322933.33207800006</v>
      </c>
      <c r="I863" s="29">
        <v>1351930.9678559999</v>
      </c>
      <c r="J863" s="29">
        <v>0</v>
      </c>
      <c r="K863" s="29"/>
      <c r="L863" s="29">
        <v>533282.64855599997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64693.96</v>
      </c>
      <c r="S863" s="29">
        <v>22500</v>
      </c>
      <c r="T863" s="147">
        <v>100891.01433199999</v>
      </c>
      <c r="U863" s="28"/>
      <c r="V863" s="2" t="s">
        <v>695</v>
      </c>
      <c r="W863" s="9">
        <v>4607309.16</v>
      </c>
      <c r="X863" s="9">
        <v>2218554.35</v>
      </c>
      <c r="Y863" s="9">
        <v>0</v>
      </c>
      <c r="Z863" s="9">
        <v>312786.95</v>
      </c>
      <c r="AA863" s="9">
        <v>1253227.08</v>
      </c>
      <c r="AB863" s="9">
        <v>0</v>
      </c>
      <c r="AC863" s="9">
        <v>0</v>
      </c>
      <c r="AD863" s="9">
        <v>484494.53</v>
      </c>
      <c r="AE863" s="9">
        <v>0</v>
      </c>
      <c r="AF863" s="9">
        <v>0</v>
      </c>
      <c r="AG863" s="9">
        <v>0</v>
      </c>
      <c r="AH863" s="9">
        <v>0</v>
      </c>
      <c r="AI863" s="9">
        <v>0</v>
      </c>
      <c r="AJ863" s="9">
        <v>221122.53</v>
      </c>
      <c r="AK863" s="9">
        <v>30000</v>
      </c>
      <c r="AL863" s="9">
        <v>87123.72</v>
      </c>
      <c r="AN863" s="28">
        <f t="shared" si="121"/>
        <v>194418.17999999877</v>
      </c>
      <c r="AO863" s="12">
        <f t="shared" si="122"/>
        <v>-156428.57</v>
      </c>
      <c r="AP863" s="12">
        <f t="shared" si="122"/>
        <v>-7500</v>
      </c>
      <c r="AQ863" s="12">
        <f t="shared" si="122"/>
        <v>13767.29433199999</v>
      </c>
      <c r="AR863" s="12">
        <f t="shared" si="123"/>
        <v>344579.45566799876</v>
      </c>
      <c r="BB863" s="28" t="e">
        <f>+#REF!-'Прил 2 оконч'!E863</f>
        <v>#REF!</v>
      </c>
    </row>
    <row r="864" spans="1:54" ht="15" customHeight="1" x14ac:dyDescent="0.25">
      <c r="A864" s="183">
        <f t="shared" ref="A864:B864" si="143">+A863+1</f>
        <v>838</v>
      </c>
      <c r="B864" s="23">
        <f t="shared" si="143"/>
        <v>322</v>
      </c>
      <c r="C864" s="14" t="s">
        <v>696</v>
      </c>
      <c r="D864" s="3" t="s">
        <v>697</v>
      </c>
      <c r="E864" s="27">
        <f t="shared" si="137"/>
        <v>18138776.329999998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/>
      <c r="L864" s="29">
        <v>0</v>
      </c>
      <c r="M864" s="29">
        <v>0</v>
      </c>
      <c r="N864" s="29">
        <v>15975545.8648842</v>
      </c>
      <c r="O864" s="29">
        <v>0</v>
      </c>
      <c r="P864" s="29">
        <v>0</v>
      </c>
      <c r="Q864" s="29">
        <v>0</v>
      </c>
      <c r="R864" s="29">
        <v>1632489.8696999997</v>
      </c>
      <c r="S864" s="1">
        <v>181387.76329999999</v>
      </c>
      <c r="T864" s="147">
        <v>349352.8321158</v>
      </c>
      <c r="U864" s="28"/>
      <c r="V864" s="2" t="s">
        <v>697</v>
      </c>
      <c r="W864" s="9">
        <v>5607537.6940317573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5383163.0700000003</v>
      </c>
      <c r="AG864" s="9">
        <v>0</v>
      </c>
      <c r="AH864" s="9">
        <v>0</v>
      </c>
      <c r="AI864" s="9">
        <v>0</v>
      </c>
      <c r="AJ864" s="9">
        <v>84514.144031756383</v>
      </c>
      <c r="AK864" s="9">
        <v>20000</v>
      </c>
      <c r="AL864" s="9">
        <v>109860.48</v>
      </c>
      <c r="AN864" s="28">
        <f t="shared" ref="AN864:AN869" si="144">+E864-W864</f>
        <v>12531238.635968242</v>
      </c>
      <c r="AO864" s="12">
        <f t="shared" ref="AO864:AQ869" si="145">+R864-AJ864</f>
        <v>1547975.7256682434</v>
      </c>
      <c r="AP864" s="12">
        <f t="shared" si="145"/>
        <v>161387.76329999999</v>
      </c>
      <c r="AQ864" s="12">
        <f t="shared" si="145"/>
        <v>239492.35211580002</v>
      </c>
      <c r="AR864" s="12">
        <f t="shared" ref="AR864:AR869" si="146">+AN864-AO864-AP864-AQ864</f>
        <v>10582382.794884197</v>
      </c>
      <c r="BB864" s="28" t="e">
        <f>+#REF!-'Прил 2 оконч'!E864</f>
        <v>#REF!</v>
      </c>
    </row>
    <row r="865" spans="1:54" ht="15" customHeight="1" x14ac:dyDescent="0.25">
      <c r="A865" s="183">
        <f t="shared" ref="A865:B865" si="147">+A864+1</f>
        <v>839</v>
      </c>
      <c r="B865" s="23">
        <f t="shared" si="147"/>
        <v>323</v>
      </c>
      <c r="C865" s="14" t="s">
        <v>696</v>
      </c>
      <c r="D865" s="3" t="s">
        <v>698</v>
      </c>
      <c r="E865" s="27">
        <f t="shared" si="137"/>
        <v>8976789.9100000001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/>
      <c r="L865" s="29">
        <v>0</v>
      </c>
      <c r="M865" s="29">
        <v>0</v>
      </c>
      <c r="N865" s="29">
        <v>7906217.9453333998</v>
      </c>
      <c r="O865" s="29">
        <v>0</v>
      </c>
      <c r="P865" s="29">
        <v>0</v>
      </c>
      <c r="Q865" s="29">
        <v>0</v>
      </c>
      <c r="R865" s="29">
        <v>807911.0919</v>
      </c>
      <c r="S865" s="1">
        <v>89767.89910000001</v>
      </c>
      <c r="T865" s="147">
        <v>172892.97366659998</v>
      </c>
      <c r="U865" s="28"/>
      <c r="V865" s="2" t="s">
        <v>698</v>
      </c>
      <c r="W865" s="9">
        <v>2803391.6088772221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2649250.46</v>
      </c>
      <c r="AG865" s="9">
        <v>0</v>
      </c>
      <c r="AH865" s="9">
        <v>0</v>
      </c>
      <c r="AI865" s="9">
        <v>0</v>
      </c>
      <c r="AJ865" s="9">
        <v>70074.808877222153</v>
      </c>
      <c r="AK865" s="9">
        <v>20000</v>
      </c>
      <c r="AL865" s="9">
        <v>54066.34</v>
      </c>
      <c r="AN865" s="28">
        <f t="shared" si="144"/>
        <v>6173398.3011227781</v>
      </c>
      <c r="AO865" s="12">
        <f t="shared" si="145"/>
        <v>737836.28302277788</v>
      </c>
      <c r="AP865" s="12">
        <f t="shared" si="145"/>
        <v>69767.89910000001</v>
      </c>
      <c r="AQ865" s="12">
        <f t="shared" si="145"/>
        <v>118826.63366659998</v>
      </c>
      <c r="AR865" s="12">
        <f t="shared" si="146"/>
        <v>5246967.4853333998</v>
      </c>
      <c r="BB865" s="28" t="e">
        <f>+#REF!-'Прил 2 оконч'!E865</f>
        <v>#REF!</v>
      </c>
    </row>
    <row r="866" spans="1:54" ht="15" customHeight="1" x14ac:dyDescent="0.25">
      <c r="A866" s="183">
        <f t="shared" ref="A866:B866" si="148">+A865+1</f>
        <v>840</v>
      </c>
      <c r="B866" s="23">
        <f t="shared" si="148"/>
        <v>324</v>
      </c>
      <c r="C866" s="14" t="s">
        <v>319</v>
      </c>
      <c r="D866" s="3" t="s">
        <v>699</v>
      </c>
      <c r="E866" s="27">
        <f t="shared" si="137"/>
        <v>2665334.4900000002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/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2321383.7354034605</v>
      </c>
      <c r="R866" s="29">
        <v>266533.44900000002</v>
      </c>
      <c r="S866" s="1">
        <v>26653.344900000004</v>
      </c>
      <c r="T866" s="147">
        <v>50763.960696540009</v>
      </c>
      <c r="U866" s="28"/>
      <c r="V866" s="2" t="s">
        <v>699</v>
      </c>
      <c r="W866" s="9">
        <v>996828.92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765929.17</v>
      </c>
      <c r="AJ866" s="9">
        <v>185268.55000000002</v>
      </c>
      <c r="AK866" s="9">
        <v>62854.91</v>
      </c>
      <c r="AL866" s="9">
        <v>15631.2</v>
      </c>
      <c r="AN866" s="28">
        <f t="shared" si="144"/>
        <v>1668505.5700000003</v>
      </c>
      <c r="AO866" s="12">
        <f t="shared" si="145"/>
        <v>81264.899000000005</v>
      </c>
      <c r="AP866" s="12">
        <f t="shared" si="145"/>
        <v>-36201.5651</v>
      </c>
      <c r="AQ866" s="12">
        <f t="shared" si="145"/>
        <v>35132.760696540005</v>
      </c>
      <c r="AR866" s="12">
        <f t="shared" si="146"/>
        <v>1588309.4754034602</v>
      </c>
      <c r="BB866" s="28" t="e">
        <f>+#REF!-'Прил 2 оконч'!E866</f>
        <v>#REF!</v>
      </c>
    </row>
    <row r="867" spans="1:54" ht="15" customHeight="1" x14ac:dyDescent="0.25">
      <c r="A867" s="183">
        <f t="shared" ref="A867:B867" si="149">+A866+1</f>
        <v>841</v>
      </c>
      <c r="B867" s="23">
        <f t="shared" si="149"/>
        <v>325</v>
      </c>
      <c r="C867" s="14" t="s">
        <v>319</v>
      </c>
      <c r="D867" s="3" t="s">
        <v>700</v>
      </c>
      <c r="E867" s="27">
        <f t="shared" si="137"/>
        <v>1574001.34</v>
      </c>
      <c r="F867" s="29">
        <v>0</v>
      </c>
      <c r="G867" s="29">
        <v>0</v>
      </c>
      <c r="H867" s="29">
        <v>0</v>
      </c>
      <c r="I867" s="29">
        <v>0</v>
      </c>
      <c r="J867" s="29">
        <v>1062819.2208135601</v>
      </c>
      <c r="K867" s="29"/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472200.402</v>
      </c>
      <c r="S867" s="1">
        <v>15740.013400000002</v>
      </c>
      <c r="T867" s="147">
        <v>23241.703786440004</v>
      </c>
      <c r="U867" s="28"/>
      <c r="V867" s="2" t="s">
        <v>700</v>
      </c>
      <c r="W867" s="9">
        <v>693939.55</v>
      </c>
      <c r="X867" s="9">
        <v>0</v>
      </c>
      <c r="Y867" s="9">
        <v>0</v>
      </c>
      <c r="Z867" s="9">
        <v>0</v>
      </c>
      <c r="AA867" s="9">
        <v>0</v>
      </c>
      <c r="AB867" s="9">
        <v>425126.93</v>
      </c>
      <c r="AC867" s="9">
        <v>0</v>
      </c>
      <c r="AD867" s="9">
        <v>0</v>
      </c>
      <c r="AE867" s="9">
        <v>0</v>
      </c>
      <c r="AF867" s="9">
        <v>0</v>
      </c>
      <c r="AG867" s="9">
        <v>0</v>
      </c>
      <c r="AH867" s="9">
        <v>0</v>
      </c>
      <c r="AI867" s="9">
        <v>0</v>
      </c>
      <c r="AJ867" s="9">
        <v>230136.56</v>
      </c>
      <c r="AK867" s="9">
        <v>3333.3333333333335</v>
      </c>
      <c r="AL867" s="9">
        <v>8676.06</v>
      </c>
      <c r="AN867" s="28">
        <f t="shared" si="144"/>
        <v>880061.79</v>
      </c>
      <c r="AO867" s="12">
        <f t="shared" si="145"/>
        <v>242063.842</v>
      </c>
      <c r="AP867" s="12">
        <f t="shared" si="145"/>
        <v>12406.680066666668</v>
      </c>
      <c r="AQ867" s="12">
        <f t="shared" si="145"/>
        <v>14565.643786440005</v>
      </c>
      <c r="AR867" s="12">
        <f t="shared" si="146"/>
        <v>611025.62414689339</v>
      </c>
      <c r="BB867" s="28" t="e">
        <f>+#REF!-'Прил 2 оконч'!E867</f>
        <v>#REF!</v>
      </c>
    </row>
    <row r="868" spans="1:54" ht="15" customHeight="1" x14ac:dyDescent="0.25">
      <c r="A868" s="183">
        <f t="shared" ref="A868:B868" si="150">+A867+1</f>
        <v>842</v>
      </c>
      <c r="B868" s="23">
        <f t="shared" si="150"/>
        <v>326</v>
      </c>
      <c r="C868" s="14" t="s">
        <v>319</v>
      </c>
      <c r="D868" s="3" t="s">
        <v>701</v>
      </c>
      <c r="E868" s="27">
        <f t="shared" si="137"/>
        <v>458770.53</v>
      </c>
      <c r="F868" s="29">
        <v>0</v>
      </c>
      <c r="G868" s="29">
        <v>0</v>
      </c>
      <c r="H868" s="29">
        <v>0</v>
      </c>
      <c r="I868" s="29">
        <v>0</v>
      </c>
      <c r="J868" s="29">
        <v>309777.46005402005</v>
      </c>
      <c r="K868" s="29"/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137631.15900000001</v>
      </c>
      <c r="S868" s="1">
        <v>4587.7053000000005</v>
      </c>
      <c r="T868" s="147">
        <v>6774.2056459800015</v>
      </c>
      <c r="U868" s="28"/>
      <c r="V868" s="2" t="s">
        <v>701</v>
      </c>
      <c r="W868" s="9">
        <v>272049.39999999997</v>
      </c>
      <c r="X868" s="9">
        <v>0</v>
      </c>
      <c r="Y868" s="9">
        <v>0</v>
      </c>
      <c r="Z868" s="9">
        <v>0</v>
      </c>
      <c r="AA868" s="9">
        <v>0</v>
      </c>
      <c r="AB868" s="9">
        <v>153942.68</v>
      </c>
      <c r="AC868" s="9">
        <v>0</v>
      </c>
      <c r="AD868" s="9">
        <v>0</v>
      </c>
      <c r="AE868" s="9">
        <v>0</v>
      </c>
      <c r="AF868" s="9">
        <v>0</v>
      </c>
      <c r="AG868" s="9">
        <v>0</v>
      </c>
      <c r="AH868" s="9">
        <v>0</v>
      </c>
      <c r="AI868" s="9">
        <v>0</v>
      </c>
      <c r="AJ868" s="9">
        <v>84965.04</v>
      </c>
      <c r="AK868" s="9">
        <v>5000</v>
      </c>
      <c r="AL868" s="9">
        <v>3141.68</v>
      </c>
      <c r="AN868" s="28">
        <f t="shared" si="144"/>
        <v>186721.13000000006</v>
      </c>
      <c r="AO868" s="12">
        <f t="shared" si="145"/>
        <v>52666.119000000021</v>
      </c>
      <c r="AP868" s="12">
        <f t="shared" si="145"/>
        <v>-412.29469999999947</v>
      </c>
      <c r="AQ868" s="12">
        <f t="shared" si="145"/>
        <v>3632.5256459800016</v>
      </c>
      <c r="AR868" s="12">
        <f t="shared" si="146"/>
        <v>130834.78005402006</v>
      </c>
      <c r="BB868" s="28" t="e">
        <f>+#REF!-'Прил 2 оконч'!E868</f>
        <v>#REF!</v>
      </c>
    </row>
    <row r="869" spans="1:54" ht="15" customHeight="1" x14ac:dyDescent="0.25">
      <c r="A869" s="183">
        <f t="shared" ref="A869:B869" si="151">+A868+1</f>
        <v>843</v>
      </c>
      <c r="B869" s="23">
        <f t="shared" si="151"/>
        <v>327</v>
      </c>
      <c r="C869" s="14" t="s">
        <v>319</v>
      </c>
      <c r="D869" s="3" t="s">
        <v>702</v>
      </c>
      <c r="E869" s="27">
        <f t="shared" si="137"/>
        <v>404572.72000000003</v>
      </c>
      <c r="F869" s="29">
        <v>0</v>
      </c>
      <c r="G869" s="29">
        <v>0</v>
      </c>
      <c r="H869" s="29">
        <v>0</v>
      </c>
      <c r="I869" s="29">
        <v>0</v>
      </c>
      <c r="J869" s="29">
        <v>318383.06</v>
      </c>
      <c r="K869" s="29"/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80238.25</v>
      </c>
      <c r="S869" s="1">
        <v>3333.33</v>
      </c>
      <c r="T869" s="147">
        <v>2618.08</v>
      </c>
      <c r="U869" s="28"/>
      <c r="V869" s="2" t="s">
        <v>702</v>
      </c>
      <c r="W869" s="9">
        <v>1105296.2499999998</v>
      </c>
      <c r="X869" s="9">
        <v>0</v>
      </c>
      <c r="Y869" s="9">
        <v>0</v>
      </c>
      <c r="Z869" s="9">
        <v>0</v>
      </c>
      <c r="AA869" s="9">
        <v>0</v>
      </c>
      <c r="AB869" s="9">
        <v>975156.84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80238.25</v>
      </c>
      <c r="AK869" s="9">
        <v>3333.3333333333335</v>
      </c>
      <c r="AL869" s="9">
        <v>19901.16</v>
      </c>
      <c r="AN869" s="28">
        <f t="shared" si="144"/>
        <v>-700723.5299999998</v>
      </c>
      <c r="AO869" s="12">
        <f t="shared" si="145"/>
        <v>0</v>
      </c>
      <c r="AP869" s="12">
        <f t="shared" si="145"/>
        <v>-3.3333333335576754E-3</v>
      </c>
      <c r="AQ869" s="12">
        <f t="shared" si="145"/>
        <v>-17283.080000000002</v>
      </c>
      <c r="AR869" s="12">
        <f t="shared" si="146"/>
        <v>-683440.44666666654</v>
      </c>
      <c r="BB869" s="28" t="e">
        <f>+#REF!-'Прил 2 оконч'!E869</f>
        <v>#REF!</v>
      </c>
    </row>
    <row r="870" spans="1:54" ht="15" customHeight="1" x14ac:dyDescent="0.25">
      <c r="A870" s="183">
        <f t="shared" ref="A870:B870" si="152">+A869+1</f>
        <v>844</v>
      </c>
      <c r="B870" s="23">
        <f t="shared" si="152"/>
        <v>328</v>
      </c>
      <c r="C870" s="14" t="s">
        <v>319</v>
      </c>
      <c r="D870" s="3" t="s">
        <v>703</v>
      </c>
      <c r="E870" s="27">
        <f t="shared" si="137"/>
        <v>10298921.344755998</v>
      </c>
      <c r="F870" s="29">
        <v>0</v>
      </c>
      <c r="G870" s="29">
        <v>0</v>
      </c>
      <c r="H870" s="29">
        <v>518593.19407433993</v>
      </c>
      <c r="I870" s="29">
        <v>441723.40086419997</v>
      </c>
      <c r="J870" s="29">
        <v>0</v>
      </c>
      <c r="K870" s="29"/>
      <c r="L870" s="29">
        <v>0</v>
      </c>
      <c r="M870" s="29">
        <v>0</v>
      </c>
      <c r="N870" s="29">
        <v>0</v>
      </c>
      <c r="O870" s="29">
        <v>0</v>
      </c>
      <c r="P870" s="29">
        <v>4683365.93</v>
      </c>
      <c r="Q870" s="29">
        <v>3776159.2612711801</v>
      </c>
      <c r="R870" s="29">
        <v>655002.76150000002</v>
      </c>
      <c r="S870" s="1">
        <v>57059.5383</v>
      </c>
      <c r="T870" s="147">
        <v>167017.25874628001</v>
      </c>
      <c r="U870" s="28"/>
      <c r="V870" s="2" t="s">
        <v>703</v>
      </c>
      <c r="W870" s="9">
        <v>4471833.13</v>
      </c>
      <c r="X870" s="9">
        <v>0</v>
      </c>
      <c r="Y870" s="9">
        <v>0</v>
      </c>
      <c r="Z870" s="9">
        <v>176349.27</v>
      </c>
      <c r="AA870" s="9">
        <v>284359.55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9">
        <v>0</v>
      </c>
      <c r="AH870" s="9">
        <v>2165503.79</v>
      </c>
      <c r="AI870" s="9">
        <v>1284095.1299999999</v>
      </c>
      <c r="AJ870" s="9">
        <v>451723.19</v>
      </c>
      <c r="AK870" s="9">
        <v>68252.37</v>
      </c>
      <c r="AL870" s="9">
        <v>79802.2</v>
      </c>
      <c r="AN870" s="28">
        <f t="shared" ref="AN870:AN933" si="153">+E870-W870</f>
        <v>5827088.214755998</v>
      </c>
      <c r="AO870" s="12">
        <f t="shared" ref="AO870:AQ918" si="154">+R870-AJ870</f>
        <v>203279.57150000002</v>
      </c>
      <c r="AP870" s="12">
        <f t="shared" si="154"/>
        <v>-11192.831699999995</v>
      </c>
      <c r="AQ870" s="12">
        <f t="shared" si="154"/>
        <v>87215.058746280018</v>
      </c>
      <c r="AR870" s="12">
        <f t="shared" ref="AR870:AR933" si="155">+AN870-AO870-AP870-AQ870</f>
        <v>5547786.4162097182</v>
      </c>
      <c r="BB870" s="28" t="e">
        <f>+#REF!-'Прил 2 оконч'!E870</f>
        <v>#REF!</v>
      </c>
    </row>
    <row r="871" spans="1:54" ht="15" customHeight="1" x14ac:dyDescent="0.25">
      <c r="A871" s="183">
        <f t="shared" ref="A871:B871" si="156">+A870+1</f>
        <v>845</v>
      </c>
      <c r="B871" s="23">
        <f t="shared" si="156"/>
        <v>329</v>
      </c>
      <c r="C871" s="14" t="s">
        <v>322</v>
      </c>
      <c r="D871" s="3" t="s">
        <v>704</v>
      </c>
      <c r="E871" s="27">
        <f t="shared" si="137"/>
        <v>1452392.59</v>
      </c>
      <c r="F871" s="29">
        <v>0</v>
      </c>
      <c r="G871" s="29">
        <v>0</v>
      </c>
      <c r="H871" s="29">
        <v>672323.62980174005</v>
      </c>
      <c r="I871" s="29">
        <v>572666.75863487995</v>
      </c>
      <c r="J871" s="29">
        <v>0</v>
      </c>
      <c r="K871" s="29"/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165652.85740000004</v>
      </c>
      <c r="S871" s="1">
        <v>14523.925900000002</v>
      </c>
      <c r="T871" s="147">
        <v>27225.418263380001</v>
      </c>
      <c r="U871" s="28"/>
      <c r="V871" s="2" t="s">
        <v>704</v>
      </c>
      <c r="W871" s="9">
        <v>755701.29</v>
      </c>
      <c r="X871" s="9">
        <v>0</v>
      </c>
      <c r="Y871" s="9">
        <v>0</v>
      </c>
      <c r="Z871" s="9">
        <v>219091.07</v>
      </c>
      <c r="AA871" s="9">
        <v>353279.8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141649.38</v>
      </c>
      <c r="AK871" s="9">
        <v>10000</v>
      </c>
      <c r="AL871" s="9">
        <v>11681.04</v>
      </c>
      <c r="AN871" s="28">
        <f t="shared" si="153"/>
        <v>696691.3</v>
      </c>
      <c r="AO871" s="12">
        <f t="shared" si="154"/>
        <v>24003.477400000033</v>
      </c>
      <c r="AP871" s="12">
        <f t="shared" si="154"/>
        <v>4523.925900000002</v>
      </c>
      <c r="AQ871" s="12">
        <f t="shared" si="154"/>
        <v>15544.37826338</v>
      </c>
      <c r="AR871" s="12">
        <f t="shared" si="155"/>
        <v>652619.51843662001</v>
      </c>
      <c r="BB871" s="28" t="e">
        <f>+#REF!-'Прил 2 оконч'!E871</f>
        <v>#REF!</v>
      </c>
    </row>
    <row r="872" spans="1:54" ht="15" customHeight="1" x14ac:dyDescent="0.25">
      <c r="A872" s="183">
        <f t="shared" ref="A872:B872" si="157">+A871+1</f>
        <v>846</v>
      </c>
      <c r="B872" s="23">
        <f t="shared" si="157"/>
        <v>330</v>
      </c>
      <c r="C872" s="14" t="s">
        <v>322</v>
      </c>
      <c r="D872" s="3" t="s">
        <v>705</v>
      </c>
      <c r="E872" s="27">
        <f t="shared" si="137"/>
        <v>2193864.8199999998</v>
      </c>
      <c r="F872" s="29">
        <v>0</v>
      </c>
      <c r="G872" s="29">
        <v>0</v>
      </c>
      <c r="H872" s="29">
        <v>0</v>
      </c>
      <c r="I872" s="29">
        <v>0</v>
      </c>
      <c r="J872" s="29">
        <v>1481372.1178678798</v>
      </c>
      <c r="K872" s="29"/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658159.44599999988</v>
      </c>
      <c r="S872" s="1">
        <v>21938.6482</v>
      </c>
      <c r="T872" s="147">
        <v>32394.607932119998</v>
      </c>
      <c r="U872" s="28"/>
      <c r="V872" s="2" t="s">
        <v>705</v>
      </c>
      <c r="W872" s="9">
        <v>9487598.75</v>
      </c>
      <c r="X872" s="9">
        <v>4439749.57</v>
      </c>
      <c r="Y872" s="9">
        <v>3102563.05</v>
      </c>
      <c r="Z872" s="9">
        <v>0</v>
      </c>
      <c r="AA872" s="9">
        <v>0</v>
      </c>
      <c r="AB872" s="9">
        <v>631355.6</v>
      </c>
      <c r="AC872" s="9">
        <v>0</v>
      </c>
      <c r="AD872" s="9">
        <v>378942.97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730444.48</v>
      </c>
      <c r="AK872" s="9">
        <v>7500</v>
      </c>
      <c r="AL872" s="9">
        <v>174543.08</v>
      </c>
      <c r="AN872" s="28">
        <f t="shared" si="153"/>
        <v>-7293733.9299999997</v>
      </c>
      <c r="AO872" s="12">
        <f t="shared" si="154"/>
        <v>-72285.034000000102</v>
      </c>
      <c r="AP872" s="12">
        <f t="shared" si="154"/>
        <v>14438.6482</v>
      </c>
      <c r="AQ872" s="12">
        <f t="shared" si="154"/>
        <v>-142148.47206787998</v>
      </c>
      <c r="AR872" s="12">
        <f t="shared" si="155"/>
        <v>-7093739.0721321199</v>
      </c>
      <c r="BB872" s="28" t="e">
        <f>+#REF!-'Прил 2 оконч'!E872</f>
        <v>#REF!</v>
      </c>
    </row>
    <row r="873" spans="1:54" ht="15" customHeight="1" x14ac:dyDescent="0.25">
      <c r="A873" s="183">
        <f t="shared" ref="A873:B873" si="158">+A872+1</f>
        <v>847</v>
      </c>
      <c r="B873" s="23">
        <f t="shared" si="158"/>
        <v>331</v>
      </c>
      <c r="C873" s="14" t="s">
        <v>322</v>
      </c>
      <c r="D873" s="3" t="s">
        <v>323</v>
      </c>
      <c r="E873" s="27">
        <f t="shared" si="137"/>
        <v>788252.6100000001</v>
      </c>
      <c r="F873" s="29">
        <v>0</v>
      </c>
      <c r="G873" s="29">
        <v>0</v>
      </c>
      <c r="H873" s="29">
        <v>0</v>
      </c>
      <c r="I873" s="29">
        <v>0</v>
      </c>
      <c r="J873" s="29">
        <v>532254.96286074002</v>
      </c>
      <c r="K873" s="29"/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236475.783</v>
      </c>
      <c r="S873" s="1">
        <v>7882.5261</v>
      </c>
      <c r="T873" s="147">
        <v>11639.338039260001</v>
      </c>
      <c r="U873" s="28"/>
      <c r="V873" s="2" t="s">
        <v>323</v>
      </c>
      <c r="W873" s="9">
        <v>416226.43</v>
      </c>
      <c r="X873" s="9">
        <v>0</v>
      </c>
      <c r="Y873" s="9">
        <v>0</v>
      </c>
      <c r="Z873" s="9">
        <v>0</v>
      </c>
      <c r="AA873" s="9">
        <v>0</v>
      </c>
      <c r="AB873" s="9">
        <v>198224.99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183956.03999999998</v>
      </c>
      <c r="AK873" s="9">
        <v>5000</v>
      </c>
      <c r="AL873" s="9">
        <v>4045.4</v>
      </c>
      <c r="AN873" s="28">
        <f t="shared" si="153"/>
        <v>372026.18000000011</v>
      </c>
      <c r="AO873" s="12">
        <f t="shared" si="154"/>
        <v>52519.743000000017</v>
      </c>
      <c r="AP873" s="12">
        <f t="shared" si="154"/>
        <v>2882.5261</v>
      </c>
      <c r="AQ873" s="12">
        <f t="shared" si="154"/>
        <v>7593.9380392600015</v>
      </c>
      <c r="AR873" s="12">
        <f t="shared" si="155"/>
        <v>309029.97286074009</v>
      </c>
      <c r="BB873" s="28" t="e">
        <f>+#REF!-'Прил 2 оконч'!E873</f>
        <v>#REF!</v>
      </c>
    </row>
    <row r="874" spans="1:54" ht="15" customHeight="1" x14ac:dyDescent="0.25">
      <c r="A874" s="183">
        <f t="shared" ref="A874:B874" si="159">+A873+1</f>
        <v>848</v>
      </c>
      <c r="B874" s="23">
        <f t="shared" si="159"/>
        <v>332</v>
      </c>
      <c r="C874" s="14" t="s">
        <v>322</v>
      </c>
      <c r="D874" s="3" t="s">
        <v>324</v>
      </c>
      <c r="E874" s="27">
        <f t="shared" si="137"/>
        <v>777873.09999999986</v>
      </c>
      <c r="F874" s="29">
        <v>0</v>
      </c>
      <c r="G874" s="29">
        <v>0</v>
      </c>
      <c r="H874" s="29">
        <v>0</v>
      </c>
      <c r="I874" s="29">
        <v>0</v>
      </c>
      <c r="J874" s="29">
        <v>525246.36480539991</v>
      </c>
      <c r="K874" s="29"/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233361.93</v>
      </c>
      <c r="S874" s="1">
        <v>7778.7309999999998</v>
      </c>
      <c r="T874" s="147">
        <v>11486.074194599998</v>
      </c>
      <c r="U874" s="28"/>
      <c r="V874" s="2" t="s">
        <v>324</v>
      </c>
      <c r="W874" s="9">
        <v>432097.25</v>
      </c>
      <c r="X874" s="9">
        <v>0</v>
      </c>
      <c r="Y874" s="9">
        <v>0</v>
      </c>
      <c r="Z874" s="9">
        <v>0</v>
      </c>
      <c r="AA874" s="9">
        <v>0</v>
      </c>
      <c r="AB874" s="9">
        <v>195227.67</v>
      </c>
      <c r="AC874" s="9">
        <v>0</v>
      </c>
      <c r="AD874" s="9">
        <v>0</v>
      </c>
      <c r="AE874" s="9">
        <v>0</v>
      </c>
      <c r="AF874" s="9">
        <v>0</v>
      </c>
      <c r="AG874" s="9">
        <v>0</v>
      </c>
      <c r="AH874" s="9">
        <v>0</v>
      </c>
      <c r="AI874" s="9">
        <v>0</v>
      </c>
      <c r="AJ874" s="9">
        <v>202885.34000000003</v>
      </c>
      <c r="AK874" s="9">
        <v>5000</v>
      </c>
      <c r="AL874" s="9">
        <v>3984.24</v>
      </c>
      <c r="AN874" s="28">
        <f t="shared" si="153"/>
        <v>345775.84999999986</v>
      </c>
      <c r="AO874" s="12">
        <f t="shared" si="154"/>
        <v>30476.589999999967</v>
      </c>
      <c r="AP874" s="12">
        <f t="shared" si="154"/>
        <v>2778.7309999999998</v>
      </c>
      <c r="AQ874" s="12">
        <f t="shared" si="154"/>
        <v>7501.8341945999982</v>
      </c>
      <c r="AR874" s="12">
        <f t="shared" si="155"/>
        <v>305018.69480539986</v>
      </c>
      <c r="BB874" s="28" t="e">
        <f>+#REF!-'Прил 2 оконч'!E874</f>
        <v>#REF!</v>
      </c>
    </row>
    <row r="875" spans="1:54" ht="15" customHeight="1" x14ac:dyDescent="0.25">
      <c r="A875" s="183">
        <f t="shared" ref="A875:B875" si="160">+A874+1</f>
        <v>849</v>
      </c>
      <c r="B875" s="23">
        <f t="shared" si="160"/>
        <v>333</v>
      </c>
      <c r="C875" s="14" t="s">
        <v>322</v>
      </c>
      <c r="D875" s="3" t="s">
        <v>706</v>
      </c>
      <c r="E875" s="27">
        <f t="shared" si="137"/>
        <v>2117492.21</v>
      </c>
      <c r="F875" s="29">
        <v>0</v>
      </c>
      <c r="G875" s="29">
        <v>0</v>
      </c>
      <c r="H875" s="29">
        <v>0</v>
      </c>
      <c r="I875" s="29">
        <v>0</v>
      </c>
      <c r="J875" s="29">
        <v>1859152.43</v>
      </c>
      <c r="K875" s="29"/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240887.95</v>
      </c>
      <c r="S875" s="1">
        <v>3333.33</v>
      </c>
      <c r="T875" s="147">
        <v>14118.5</v>
      </c>
      <c r="U875" s="28"/>
      <c r="V875" s="2" t="s">
        <v>706</v>
      </c>
      <c r="W875" s="9">
        <v>867991.93</v>
      </c>
      <c r="X875" s="9">
        <v>0</v>
      </c>
      <c r="Y875" s="9">
        <v>0</v>
      </c>
      <c r="Z875" s="9">
        <v>0</v>
      </c>
      <c r="AA875" s="9">
        <v>0</v>
      </c>
      <c r="AB875" s="9">
        <v>585161.9</v>
      </c>
      <c r="AC875" s="9">
        <v>0</v>
      </c>
      <c r="AD875" s="9">
        <v>0</v>
      </c>
      <c r="AE875" s="9">
        <v>0</v>
      </c>
      <c r="AF875" s="9">
        <v>0</v>
      </c>
      <c r="AG875" s="9">
        <v>0</v>
      </c>
      <c r="AH875" s="9">
        <v>0</v>
      </c>
      <c r="AI875" s="9">
        <v>0</v>
      </c>
      <c r="AJ875" s="9">
        <v>240887.95</v>
      </c>
      <c r="AK875" s="9">
        <v>3333.33</v>
      </c>
      <c r="AL875" s="9">
        <v>11942.08</v>
      </c>
      <c r="AN875" s="28">
        <f t="shared" si="153"/>
        <v>1249500.2799999998</v>
      </c>
      <c r="AO875" s="12">
        <f t="shared" si="154"/>
        <v>0</v>
      </c>
      <c r="AP875" s="12">
        <f t="shared" si="154"/>
        <v>0</v>
      </c>
      <c r="AQ875" s="12">
        <f t="shared" si="154"/>
        <v>2176.42</v>
      </c>
      <c r="AR875" s="12">
        <f t="shared" si="155"/>
        <v>1247323.8599999999</v>
      </c>
      <c r="BB875" s="28" t="e">
        <f>+#REF!-'Прил 2 оконч'!E875</f>
        <v>#REF!</v>
      </c>
    </row>
    <row r="876" spans="1:54" ht="15" customHeight="1" x14ac:dyDescent="0.25">
      <c r="A876" s="183">
        <f t="shared" ref="A876:B876" si="161">+A875+1</f>
        <v>850</v>
      </c>
      <c r="B876" s="23">
        <f t="shared" si="161"/>
        <v>334</v>
      </c>
      <c r="C876" s="14" t="s">
        <v>322</v>
      </c>
      <c r="D876" s="3" t="s">
        <v>326</v>
      </c>
      <c r="E876" s="27">
        <f t="shared" si="137"/>
        <v>15335711.040000001</v>
      </c>
      <c r="F876" s="29">
        <v>0</v>
      </c>
      <c r="G876" s="29">
        <v>0</v>
      </c>
      <c r="H876" s="29">
        <v>0</v>
      </c>
      <c r="I876" s="29">
        <v>1531596.9957119999</v>
      </c>
      <c r="J876" s="29">
        <v>0</v>
      </c>
      <c r="K876" s="29"/>
      <c r="L876" s="29">
        <v>0</v>
      </c>
      <c r="M876" s="29">
        <v>0</v>
      </c>
      <c r="N876" s="29">
        <v>11903940.0760896</v>
      </c>
      <c r="O876" s="29">
        <v>0</v>
      </c>
      <c r="P876" s="29">
        <v>0</v>
      </c>
      <c r="Q876" s="29">
        <v>0</v>
      </c>
      <c r="R876" s="29">
        <v>1453008.8736</v>
      </c>
      <c r="S876" s="1">
        <v>153357.11040000001</v>
      </c>
      <c r="T876" s="147">
        <v>293807.98419839999</v>
      </c>
      <c r="U876" s="28"/>
      <c r="V876" s="2" t="s">
        <v>326</v>
      </c>
      <c r="W876" s="9">
        <v>4786780.97</v>
      </c>
      <c r="X876" s="9">
        <v>0</v>
      </c>
      <c r="Y876" s="9">
        <v>0</v>
      </c>
      <c r="Z876" s="9">
        <v>0</v>
      </c>
      <c r="AA876" s="9">
        <v>1235583.92</v>
      </c>
      <c r="AB876" s="9">
        <v>0</v>
      </c>
      <c r="AC876" s="9">
        <v>0</v>
      </c>
      <c r="AD876" s="9">
        <v>0</v>
      </c>
      <c r="AE876" s="9">
        <v>0</v>
      </c>
      <c r="AF876" s="9">
        <v>3284448.63</v>
      </c>
      <c r="AG876" s="9">
        <v>0</v>
      </c>
      <c r="AH876" s="9">
        <v>0</v>
      </c>
      <c r="AI876" s="9">
        <v>0</v>
      </c>
      <c r="AJ876" s="9">
        <v>144502.85999999999</v>
      </c>
      <c r="AK876" s="9">
        <v>10000</v>
      </c>
      <c r="AL876" s="9">
        <v>92245.56</v>
      </c>
      <c r="AN876" s="28">
        <f t="shared" si="153"/>
        <v>10548930.07</v>
      </c>
      <c r="AO876" s="12">
        <f t="shared" si="154"/>
        <v>1308506.0136000002</v>
      </c>
      <c r="AP876" s="12">
        <f t="shared" si="154"/>
        <v>143357.11040000001</v>
      </c>
      <c r="AQ876" s="12">
        <f t="shared" si="154"/>
        <v>201562.4241984</v>
      </c>
      <c r="AR876" s="12">
        <f t="shared" si="155"/>
        <v>8895504.5218016002</v>
      </c>
      <c r="BB876" s="28" t="e">
        <f>+#REF!-'Прил 2 оконч'!E876</f>
        <v>#REF!</v>
      </c>
    </row>
    <row r="877" spans="1:54" ht="15" customHeight="1" x14ac:dyDescent="0.25">
      <c r="A877" s="183">
        <f t="shared" ref="A877:A885" si="162">+A876+1</f>
        <v>851</v>
      </c>
      <c r="B877" s="23">
        <f t="shared" ref="B877:B885" si="163">+B876+1</f>
        <v>335</v>
      </c>
      <c r="C877" s="14" t="s">
        <v>322</v>
      </c>
      <c r="D877" s="3" t="s">
        <v>708</v>
      </c>
      <c r="E877" s="27">
        <f t="shared" si="137"/>
        <v>3106032.07</v>
      </c>
      <c r="F877" s="29">
        <v>0</v>
      </c>
      <c r="G877" s="29">
        <v>0</v>
      </c>
      <c r="H877" s="29">
        <v>0</v>
      </c>
      <c r="I877" s="29">
        <v>0</v>
      </c>
      <c r="J877" s="29">
        <v>2097298.4587543798</v>
      </c>
      <c r="K877" s="29"/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931809.62099999993</v>
      </c>
      <c r="S877" s="1">
        <v>31060.3207</v>
      </c>
      <c r="T877" s="147">
        <v>45863.669545620003</v>
      </c>
      <c r="U877" s="28"/>
      <c r="V877" s="2" t="s">
        <v>708</v>
      </c>
      <c r="W877" s="9">
        <v>1289281.3500000001</v>
      </c>
      <c r="X877" s="9">
        <v>0</v>
      </c>
      <c r="Y877" s="9">
        <v>0</v>
      </c>
      <c r="Z877" s="9">
        <v>0</v>
      </c>
      <c r="AA877" s="9">
        <v>0</v>
      </c>
      <c r="AB877" s="9">
        <v>867533.93</v>
      </c>
      <c r="AC877" s="9">
        <v>0</v>
      </c>
      <c r="AD877" s="9">
        <v>0</v>
      </c>
      <c r="AE877" s="9">
        <v>0</v>
      </c>
      <c r="AF877" s="9">
        <v>0</v>
      </c>
      <c r="AG877" s="9">
        <v>0</v>
      </c>
      <c r="AH877" s="9">
        <v>0</v>
      </c>
      <c r="AI877" s="9">
        <v>0</v>
      </c>
      <c r="AJ877" s="9">
        <v>374042.63999999996</v>
      </c>
      <c r="AK877" s="9">
        <v>5000</v>
      </c>
      <c r="AL877" s="9">
        <v>17704.78</v>
      </c>
      <c r="AN877" s="28">
        <f t="shared" si="153"/>
        <v>1816750.7199999997</v>
      </c>
      <c r="AO877" s="12">
        <f t="shared" si="154"/>
        <v>557766.98099999991</v>
      </c>
      <c r="AP877" s="12">
        <f t="shared" si="154"/>
        <v>26060.3207</v>
      </c>
      <c r="AQ877" s="12">
        <f t="shared" si="154"/>
        <v>28158.889545620004</v>
      </c>
      <c r="AR877" s="12">
        <f t="shared" si="155"/>
        <v>1204764.5287543798</v>
      </c>
      <c r="BB877" s="28" t="e">
        <f>+#REF!-'Прил 2 оконч'!E877</f>
        <v>#REF!</v>
      </c>
    </row>
    <row r="878" spans="1:54" ht="15" customHeight="1" x14ac:dyDescent="0.25">
      <c r="A878" s="183">
        <f t="shared" si="162"/>
        <v>852</v>
      </c>
      <c r="B878" s="23">
        <f t="shared" si="163"/>
        <v>336</v>
      </c>
      <c r="C878" s="14" t="s">
        <v>322</v>
      </c>
      <c r="D878" s="3" t="s">
        <v>709</v>
      </c>
      <c r="E878" s="27">
        <f t="shared" si="137"/>
        <v>2418721.4499999997</v>
      </c>
      <c r="F878" s="29">
        <v>0</v>
      </c>
      <c r="G878" s="29">
        <v>0</v>
      </c>
      <c r="H878" s="29">
        <v>0</v>
      </c>
      <c r="I878" s="29">
        <v>0</v>
      </c>
      <c r="J878" s="29">
        <v>1633202.9595693001</v>
      </c>
      <c r="K878" s="29"/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725616.43500000006</v>
      </c>
      <c r="S878" s="1">
        <v>24187.214500000002</v>
      </c>
      <c r="T878" s="147">
        <v>35714.840930700004</v>
      </c>
      <c r="U878" s="28"/>
      <c r="V878" s="2" t="s">
        <v>709</v>
      </c>
      <c r="W878" s="9">
        <v>927098.67999999993</v>
      </c>
      <c r="X878" s="9">
        <v>0</v>
      </c>
      <c r="Y878" s="9">
        <v>0</v>
      </c>
      <c r="Z878" s="9">
        <v>0</v>
      </c>
      <c r="AA878" s="9">
        <v>0</v>
      </c>
      <c r="AB878" s="9">
        <v>669058.13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214386.31</v>
      </c>
      <c r="AK878" s="9">
        <v>5000</v>
      </c>
      <c r="AL878" s="9">
        <v>13654.24</v>
      </c>
      <c r="AN878" s="28">
        <f t="shared" si="153"/>
        <v>1491622.7699999998</v>
      </c>
      <c r="AO878" s="12">
        <f t="shared" si="154"/>
        <v>511230.12500000006</v>
      </c>
      <c r="AP878" s="12">
        <f t="shared" si="154"/>
        <v>19187.214500000002</v>
      </c>
      <c r="AQ878" s="12">
        <f t="shared" si="154"/>
        <v>22060.600930700006</v>
      </c>
      <c r="AR878" s="12">
        <f t="shared" si="155"/>
        <v>939144.82956929982</v>
      </c>
      <c r="BB878" s="28" t="e">
        <f>+#REF!-'Прил 2 оконч'!E878</f>
        <v>#REF!</v>
      </c>
    </row>
    <row r="879" spans="1:54" ht="15" customHeight="1" x14ac:dyDescent="0.25">
      <c r="A879" s="183">
        <f t="shared" si="162"/>
        <v>853</v>
      </c>
      <c r="B879" s="23">
        <f t="shared" si="163"/>
        <v>337</v>
      </c>
      <c r="C879" s="14" t="s">
        <v>322</v>
      </c>
      <c r="D879" s="3" t="s">
        <v>710</v>
      </c>
      <c r="E879" s="27">
        <f t="shared" si="137"/>
        <v>2113977.0099999998</v>
      </c>
      <c r="F879" s="29">
        <v>0</v>
      </c>
      <c r="G879" s="29">
        <v>0</v>
      </c>
      <c r="H879" s="29">
        <v>0</v>
      </c>
      <c r="I879" s="29">
        <v>0</v>
      </c>
      <c r="J879" s="29">
        <v>1427429.1523703397</v>
      </c>
      <c r="K879" s="29"/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634193.10299999989</v>
      </c>
      <c r="S879" s="1">
        <v>21139.770099999998</v>
      </c>
      <c r="T879" s="147">
        <v>31214.98452966</v>
      </c>
      <c r="U879" s="28"/>
      <c r="V879" s="2" t="s">
        <v>710</v>
      </c>
      <c r="W879" s="9">
        <v>850281.53</v>
      </c>
      <c r="X879" s="9">
        <v>0</v>
      </c>
      <c r="Y879" s="9">
        <v>0</v>
      </c>
      <c r="Z879" s="9">
        <v>0</v>
      </c>
      <c r="AA879" s="9">
        <v>0</v>
      </c>
      <c r="AB879" s="9">
        <v>581056.57999999996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227366.65</v>
      </c>
      <c r="AK879" s="9">
        <v>2500</v>
      </c>
      <c r="AL879" s="9">
        <v>11858.3</v>
      </c>
      <c r="AN879" s="28">
        <f t="shared" si="153"/>
        <v>1263695.4799999997</v>
      </c>
      <c r="AO879" s="12">
        <f t="shared" si="154"/>
        <v>406826.45299999986</v>
      </c>
      <c r="AP879" s="12">
        <f t="shared" si="154"/>
        <v>18639.770099999998</v>
      </c>
      <c r="AQ879" s="12">
        <f t="shared" si="154"/>
        <v>19356.68452966</v>
      </c>
      <c r="AR879" s="12">
        <f t="shared" si="155"/>
        <v>818872.57237033988</v>
      </c>
      <c r="BB879" s="28" t="e">
        <f>+#REF!-'Прил 2 оконч'!E879</f>
        <v>#REF!</v>
      </c>
    </row>
    <row r="880" spans="1:54" ht="15" customHeight="1" x14ac:dyDescent="0.25">
      <c r="A880" s="183">
        <f t="shared" si="162"/>
        <v>854</v>
      </c>
      <c r="B880" s="23">
        <f t="shared" si="163"/>
        <v>338</v>
      </c>
      <c r="C880" s="14" t="s">
        <v>322</v>
      </c>
      <c r="D880" s="3" t="s">
        <v>712</v>
      </c>
      <c r="E880" s="27">
        <f t="shared" si="137"/>
        <v>2208671.61</v>
      </c>
      <c r="F880" s="29">
        <v>0</v>
      </c>
      <c r="G880" s="29">
        <v>0</v>
      </c>
      <c r="H880" s="29">
        <v>0</v>
      </c>
      <c r="I880" s="29">
        <v>0</v>
      </c>
      <c r="J880" s="29">
        <v>1491370.1659067399</v>
      </c>
      <c r="K880" s="29"/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662601.48299999989</v>
      </c>
      <c r="S880" s="1">
        <v>22086.716099999998</v>
      </c>
      <c r="T880" s="147">
        <v>32613.244993259996</v>
      </c>
      <c r="U880" s="28"/>
      <c r="V880" s="2" t="s">
        <v>712</v>
      </c>
      <c r="W880" s="9">
        <v>884169.98999999987</v>
      </c>
      <c r="X880" s="9">
        <v>0</v>
      </c>
      <c r="Y880" s="9">
        <v>0</v>
      </c>
      <c r="Z880" s="9">
        <v>0</v>
      </c>
      <c r="AA880" s="9">
        <v>0</v>
      </c>
      <c r="AB880" s="9">
        <v>608401.69999999995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233351.93</v>
      </c>
      <c r="AK880" s="9">
        <v>30000</v>
      </c>
      <c r="AL880" s="9">
        <v>12416.36</v>
      </c>
      <c r="AN880" s="28">
        <f t="shared" si="153"/>
        <v>1324501.6200000001</v>
      </c>
      <c r="AO880" s="12">
        <f t="shared" si="154"/>
        <v>429249.5529999999</v>
      </c>
      <c r="AP880" s="12">
        <f t="shared" si="154"/>
        <v>-7913.2839000000022</v>
      </c>
      <c r="AQ880" s="12">
        <f t="shared" si="154"/>
        <v>20196.884993259995</v>
      </c>
      <c r="AR880" s="12">
        <f t="shared" si="155"/>
        <v>882968.46590674028</v>
      </c>
      <c r="BB880" s="28" t="e">
        <f>+#REF!-'Прил 2 оконч'!E880</f>
        <v>#REF!</v>
      </c>
    </row>
    <row r="881" spans="1:54" ht="15" customHeight="1" x14ac:dyDescent="0.25">
      <c r="A881" s="183">
        <f t="shared" si="162"/>
        <v>855</v>
      </c>
      <c r="B881" s="23">
        <f t="shared" si="163"/>
        <v>339</v>
      </c>
      <c r="C881" s="14" t="s">
        <v>322</v>
      </c>
      <c r="D881" s="3" t="s">
        <v>713</v>
      </c>
      <c r="E881" s="27">
        <f t="shared" si="137"/>
        <v>6417929.1893379986</v>
      </c>
      <c r="F881" s="29">
        <v>2736613.7104324196</v>
      </c>
      <c r="G881" s="29">
        <v>0</v>
      </c>
      <c r="H881" s="29">
        <v>1280803.3788694199</v>
      </c>
      <c r="I881" s="29">
        <v>849765.59</v>
      </c>
      <c r="J881" s="29">
        <v>511029.86662728002</v>
      </c>
      <c r="K881" s="29"/>
      <c r="L881" s="29">
        <v>140523.24640871998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731735.25000000012</v>
      </c>
      <c r="S881" s="1">
        <v>56969.515600000006</v>
      </c>
      <c r="T881" s="147">
        <v>110488.63140016003</v>
      </c>
      <c r="U881" s="28"/>
      <c r="V881" s="2" t="s">
        <v>713</v>
      </c>
      <c r="W881" s="9">
        <v>3764557.4800000004</v>
      </c>
      <c r="X881" s="9">
        <v>1521843.61</v>
      </c>
      <c r="Y881" s="9">
        <v>0</v>
      </c>
      <c r="Z881" s="9">
        <v>448524.36</v>
      </c>
      <c r="AA881" s="9">
        <v>665249.43999999994</v>
      </c>
      <c r="AB881" s="9">
        <v>216414.11</v>
      </c>
      <c r="AC881" s="9">
        <v>0</v>
      </c>
      <c r="AD881" s="9">
        <v>129892.89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691777.45</v>
      </c>
      <c r="AK881" s="9">
        <v>10000</v>
      </c>
      <c r="AL881" s="9">
        <v>60855.619999999995</v>
      </c>
      <c r="AN881" s="28">
        <f t="shared" si="153"/>
        <v>2653371.7093379982</v>
      </c>
      <c r="AO881" s="12">
        <f t="shared" si="154"/>
        <v>39957.800000000163</v>
      </c>
      <c r="AP881" s="12">
        <f t="shared" si="154"/>
        <v>46969.515600000006</v>
      </c>
      <c r="AQ881" s="12">
        <f t="shared" si="154"/>
        <v>49633.01140016003</v>
      </c>
      <c r="AR881" s="12">
        <f t="shared" si="155"/>
        <v>2516811.3823378379</v>
      </c>
      <c r="BB881" s="28" t="e">
        <f>+#REF!-'Прил 2 оконч'!E881</f>
        <v>#REF!</v>
      </c>
    </row>
    <row r="882" spans="1:54" ht="15" customHeight="1" x14ac:dyDescent="0.25">
      <c r="A882" s="183">
        <f t="shared" si="162"/>
        <v>856</v>
      </c>
      <c r="B882" s="23">
        <f t="shared" si="163"/>
        <v>340</v>
      </c>
      <c r="C882" s="14" t="s">
        <v>334</v>
      </c>
      <c r="D882" s="3" t="s">
        <v>335</v>
      </c>
      <c r="E882" s="27">
        <f t="shared" si="137"/>
        <v>8244525.5600000005</v>
      </c>
      <c r="F882" s="29">
        <v>2840646.1065309597</v>
      </c>
      <c r="G882" s="29">
        <v>0</v>
      </c>
      <c r="H882" s="29">
        <v>0</v>
      </c>
      <c r="I882" s="29">
        <v>0</v>
      </c>
      <c r="J882" s="29">
        <v>372998.95774470002</v>
      </c>
      <c r="K882" s="29"/>
      <c r="L882" s="29">
        <v>0</v>
      </c>
      <c r="M882" s="29">
        <v>0</v>
      </c>
      <c r="N882" s="29">
        <v>3965332.8467970002</v>
      </c>
      <c r="O882" s="29">
        <v>0</v>
      </c>
      <c r="P882" s="29">
        <v>0</v>
      </c>
      <c r="Q882" s="29">
        <v>0</v>
      </c>
      <c r="R882" s="29">
        <v>826112.68629999994</v>
      </c>
      <c r="S882" s="1">
        <v>82445.255600000004</v>
      </c>
      <c r="T882" s="147">
        <v>156989.70702734002</v>
      </c>
      <c r="U882" s="28"/>
      <c r="V882" s="2" t="s">
        <v>335</v>
      </c>
      <c r="W882" s="9">
        <v>3410275.5000000005</v>
      </c>
      <c r="X882" s="9">
        <v>1414002.27</v>
      </c>
      <c r="Y882" s="9">
        <v>0</v>
      </c>
      <c r="Z882" s="9">
        <v>0</v>
      </c>
      <c r="AA882" s="9">
        <v>0</v>
      </c>
      <c r="AB882" s="9">
        <v>218632.56</v>
      </c>
      <c r="AC882" s="9">
        <v>0</v>
      </c>
      <c r="AD882" s="9">
        <v>0</v>
      </c>
      <c r="AE882" s="9">
        <v>0</v>
      </c>
      <c r="AF882" s="9">
        <v>1388030.44</v>
      </c>
      <c r="AG882" s="9">
        <v>0</v>
      </c>
      <c r="AH882" s="9">
        <v>0</v>
      </c>
      <c r="AI882" s="9">
        <v>0</v>
      </c>
      <c r="AJ882" s="9">
        <v>297964.01</v>
      </c>
      <c r="AK882" s="9">
        <v>10000</v>
      </c>
      <c r="AL882" s="9">
        <v>61646.22</v>
      </c>
      <c r="AN882" s="28">
        <f t="shared" si="153"/>
        <v>4834250.0600000005</v>
      </c>
      <c r="AO882" s="12">
        <f t="shared" si="154"/>
        <v>528148.67629999993</v>
      </c>
      <c r="AP882" s="12">
        <f t="shared" si="154"/>
        <v>72445.255600000004</v>
      </c>
      <c r="AQ882" s="12">
        <f t="shared" si="154"/>
        <v>95343.487027340016</v>
      </c>
      <c r="AR882" s="12">
        <f t="shared" si="155"/>
        <v>4138312.6410726602</v>
      </c>
      <c r="BB882" s="28" t="e">
        <f>+#REF!-'Прил 2 оконч'!E882</f>
        <v>#REF!</v>
      </c>
    </row>
    <row r="883" spans="1:54" ht="15" customHeight="1" x14ac:dyDescent="0.25">
      <c r="A883" s="183">
        <f t="shared" si="162"/>
        <v>857</v>
      </c>
      <c r="B883" s="23">
        <f t="shared" si="163"/>
        <v>341</v>
      </c>
      <c r="C883" s="14" t="s">
        <v>334</v>
      </c>
      <c r="D883" s="3" t="s">
        <v>336</v>
      </c>
      <c r="E883" s="27">
        <f t="shared" si="137"/>
        <v>1558608.81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29"/>
      <c r="L883" s="29">
        <v>0</v>
      </c>
      <c r="M883" s="29">
        <v>0</v>
      </c>
      <c r="N883" s="29">
        <v>1372729.1233194</v>
      </c>
      <c r="O883" s="29">
        <v>0</v>
      </c>
      <c r="P883" s="29">
        <v>0</v>
      </c>
      <c r="Q883" s="29">
        <v>0</v>
      </c>
      <c r="R883" s="29">
        <v>140274.7929</v>
      </c>
      <c r="S883" s="1">
        <v>15586.088100000001</v>
      </c>
      <c r="T883" s="147">
        <v>30018.805680599999</v>
      </c>
      <c r="U883" s="28"/>
      <c r="V883" s="2" t="s">
        <v>336</v>
      </c>
      <c r="W883" s="9">
        <v>1440738.81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1365853.4</v>
      </c>
      <c r="AG883" s="9">
        <v>0</v>
      </c>
      <c r="AH883" s="9">
        <v>0</v>
      </c>
      <c r="AI883" s="9">
        <v>0</v>
      </c>
      <c r="AJ883" s="9">
        <v>17010.850000000002</v>
      </c>
      <c r="AK883" s="9">
        <v>1666.6666666666667</v>
      </c>
      <c r="AL883" s="9">
        <v>27874.560000000001</v>
      </c>
      <c r="AN883" s="28">
        <f t="shared" si="153"/>
        <v>117870</v>
      </c>
      <c r="AO883" s="12">
        <f t="shared" si="154"/>
        <v>123263.94289999999</v>
      </c>
      <c r="AP883" s="12">
        <f t="shared" si="154"/>
        <v>13919.421433333335</v>
      </c>
      <c r="AQ883" s="12">
        <f t="shared" si="154"/>
        <v>2144.2456805999973</v>
      </c>
      <c r="AR883" s="12">
        <f t="shared" si="155"/>
        <v>-21457.610013933328</v>
      </c>
      <c r="BB883" s="28" t="e">
        <f>+#REF!-'Прил 2 оконч'!E883</f>
        <v>#REF!</v>
      </c>
    </row>
    <row r="884" spans="1:54" ht="15" customHeight="1" x14ac:dyDescent="0.25">
      <c r="A884" s="183">
        <f t="shared" si="162"/>
        <v>858</v>
      </c>
      <c r="B884" s="23">
        <f t="shared" si="163"/>
        <v>342</v>
      </c>
      <c r="C884" s="14" t="s">
        <v>334</v>
      </c>
      <c r="D884" s="3" t="s">
        <v>337</v>
      </c>
      <c r="E884" s="27">
        <f t="shared" si="137"/>
        <v>1558608.81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/>
      <c r="L884" s="29">
        <v>0</v>
      </c>
      <c r="M884" s="29">
        <v>0</v>
      </c>
      <c r="N884" s="29">
        <v>1474400.3113559999</v>
      </c>
      <c r="O884" s="29">
        <v>0</v>
      </c>
      <c r="P884" s="29">
        <v>0</v>
      </c>
      <c r="Q884" s="29">
        <v>0</v>
      </c>
      <c r="R884" s="29">
        <v>40801.769999999997</v>
      </c>
      <c r="S884" s="29">
        <v>11164.58</v>
      </c>
      <c r="T884" s="147">
        <v>32242.148644000004</v>
      </c>
      <c r="U884" s="28"/>
      <c r="V884" s="2" t="s">
        <v>337</v>
      </c>
      <c r="W884" s="9">
        <v>1495502.91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1365853.4</v>
      </c>
      <c r="AG884" s="9">
        <v>0</v>
      </c>
      <c r="AH884" s="9">
        <v>0</v>
      </c>
      <c r="AI884" s="9">
        <v>0</v>
      </c>
      <c r="AJ884" s="9">
        <v>71774.95</v>
      </c>
      <c r="AK884" s="9">
        <v>30000</v>
      </c>
      <c r="AL884" s="9">
        <v>27874.560000000001</v>
      </c>
      <c r="AN884" s="28">
        <f t="shared" si="153"/>
        <v>63105.90000000014</v>
      </c>
      <c r="AO884" s="12">
        <f t="shared" si="154"/>
        <v>-30973.18</v>
      </c>
      <c r="AP884" s="12">
        <f t="shared" si="154"/>
        <v>-18835.419999999998</v>
      </c>
      <c r="AQ884" s="12">
        <f t="shared" si="154"/>
        <v>4367.5886440000031</v>
      </c>
      <c r="AR884" s="12">
        <f t="shared" si="155"/>
        <v>108546.91135600013</v>
      </c>
      <c r="BB884" s="28" t="e">
        <f>+#REF!-'Прил 2 оконч'!E884</f>
        <v>#REF!</v>
      </c>
    </row>
    <row r="885" spans="1:54" ht="15" customHeight="1" x14ac:dyDescent="0.25">
      <c r="A885" s="183">
        <f t="shared" si="162"/>
        <v>859</v>
      </c>
      <c r="B885" s="23">
        <f t="shared" si="163"/>
        <v>343</v>
      </c>
      <c r="C885" s="14" t="s">
        <v>338</v>
      </c>
      <c r="D885" s="3" t="s">
        <v>339</v>
      </c>
      <c r="E885" s="27">
        <f t="shared" si="137"/>
        <v>5109764.9099999992</v>
      </c>
      <c r="F885" s="29">
        <v>1361586.0065152799</v>
      </c>
      <c r="G885" s="29">
        <v>0</v>
      </c>
      <c r="H885" s="29">
        <v>187744.24647593999</v>
      </c>
      <c r="I885" s="29">
        <v>0</v>
      </c>
      <c r="J885" s="29">
        <v>0</v>
      </c>
      <c r="K885" s="29"/>
      <c r="L885" s="29">
        <v>336900.47534303996</v>
      </c>
      <c r="M885" s="29">
        <v>0</v>
      </c>
      <c r="N885" s="29">
        <v>0</v>
      </c>
      <c r="O885" s="29">
        <v>0</v>
      </c>
      <c r="P885" s="29">
        <v>0</v>
      </c>
      <c r="Q885" s="29">
        <v>2625004.2658383599</v>
      </c>
      <c r="R885" s="29">
        <v>448780.69420000003</v>
      </c>
      <c r="S885" s="1">
        <v>51097.649100000002</v>
      </c>
      <c r="T885" s="147">
        <v>98651.572527380005</v>
      </c>
      <c r="U885" s="28"/>
      <c r="V885" s="2" t="s">
        <v>339</v>
      </c>
      <c r="W885" s="9">
        <v>4697713.1999999993</v>
      </c>
      <c r="X885" s="9">
        <v>1359925.48</v>
      </c>
      <c r="Y885" s="9">
        <v>0</v>
      </c>
      <c r="Z885" s="9">
        <v>191727.84</v>
      </c>
      <c r="AA885" s="9">
        <v>0</v>
      </c>
      <c r="AB885" s="9">
        <v>0</v>
      </c>
      <c r="AC885" s="9">
        <v>0</v>
      </c>
      <c r="AD885" s="9">
        <v>312453.2</v>
      </c>
      <c r="AE885" s="9">
        <v>0</v>
      </c>
      <c r="AF885" s="9">
        <v>0</v>
      </c>
      <c r="AG885" s="9">
        <v>0</v>
      </c>
      <c r="AH885" s="9">
        <v>0</v>
      </c>
      <c r="AI885" s="9">
        <v>2680716.67</v>
      </c>
      <c r="AJ885" s="9">
        <v>30138.51</v>
      </c>
      <c r="AK885" s="9">
        <v>5000</v>
      </c>
      <c r="AL885" s="9">
        <v>92751.5</v>
      </c>
      <c r="AN885" s="28">
        <f t="shared" si="153"/>
        <v>412051.70999999996</v>
      </c>
      <c r="AO885" s="12">
        <f t="shared" si="154"/>
        <v>418642.18420000002</v>
      </c>
      <c r="AP885" s="12">
        <f t="shared" si="154"/>
        <v>46097.649100000002</v>
      </c>
      <c r="AQ885" s="12">
        <f t="shared" si="154"/>
        <v>5900.0725273800053</v>
      </c>
      <c r="AR885" s="12">
        <f t="shared" si="155"/>
        <v>-58588.195827380063</v>
      </c>
      <c r="BB885" s="28" t="e">
        <f>+#REF!-'Прил 2 оконч'!E885</f>
        <v>#REF!</v>
      </c>
    </row>
    <row r="886" spans="1:54" s="89" customFormat="1" ht="15" customHeight="1" x14ac:dyDescent="0.25">
      <c r="A886" s="64"/>
      <c r="B886" s="65"/>
      <c r="C886" s="81"/>
      <c r="D886" s="73" t="s">
        <v>1449</v>
      </c>
      <c r="E886" s="63">
        <f>SUM(E887:E1282)</f>
        <v>7788839982.8204641</v>
      </c>
      <c r="F886" s="63">
        <f>SUM(F887:F1282)</f>
        <v>1411396307.0120032</v>
      </c>
      <c r="G886" s="63">
        <f>SUM(G887:G1282)</f>
        <v>488405213.82354772</v>
      </c>
      <c r="H886" s="63">
        <f>SUM(H887:H1282)</f>
        <v>499306653.0729571</v>
      </c>
      <c r="I886" s="63">
        <f>SUM(I887:I1282)</f>
        <v>411204109.34896761</v>
      </c>
      <c r="J886" s="63">
        <f>SUM(J887:J1282)</f>
        <v>129982652.05287053</v>
      </c>
      <c r="K886" s="63">
        <f>SUM(K887:K1282)</f>
        <v>0</v>
      </c>
      <c r="L886" s="63">
        <f>SUM(L887:L1282)</f>
        <v>65428243.153707594</v>
      </c>
      <c r="M886" s="63">
        <f>SUM(M887:M1282)</f>
        <v>0</v>
      </c>
      <c r="N886" s="63">
        <f>SUM(N887:N1282)</f>
        <v>1412673043.6138902</v>
      </c>
      <c r="O886" s="63">
        <f>SUM(O887:O1282)</f>
        <v>165271092.79695922</v>
      </c>
      <c r="P886" s="63">
        <f>SUM(P887:P1282)</f>
        <v>1532700794.7909782</v>
      </c>
      <c r="Q886" s="63">
        <f>SUM(Q887:Q1282)</f>
        <v>779561484.22152245</v>
      </c>
      <c r="R886" s="63">
        <f>SUM(R887:R1282)</f>
        <v>672033731.30547678</v>
      </c>
      <c r="S886" s="63">
        <f>SUM(S887:S1282)</f>
        <v>70599533.400939673</v>
      </c>
      <c r="T886" s="149">
        <f>SUM(T887:T1282)</f>
        <v>150277124.22665289</v>
      </c>
      <c r="V886" s="82" t="s">
        <v>716</v>
      </c>
      <c r="AN886" s="88">
        <f t="shared" si="153"/>
        <v>7788839982.8204641</v>
      </c>
      <c r="AO886" s="90">
        <f t="shared" si="154"/>
        <v>672033731.30547678</v>
      </c>
      <c r="AP886" s="90">
        <f t="shared" si="154"/>
        <v>70599533.400939673</v>
      </c>
      <c r="AQ886" s="90">
        <f t="shared" si="154"/>
        <v>150277124.22665289</v>
      </c>
      <c r="AR886" s="90">
        <f t="shared" si="155"/>
        <v>6895929593.887394</v>
      </c>
      <c r="BB886" s="28" t="e">
        <f>+#REF!-'Прил 2 оконч'!E886</f>
        <v>#REF!</v>
      </c>
    </row>
    <row r="887" spans="1:54" ht="15" customHeight="1" x14ac:dyDescent="0.25">
      <c r="A887" s="5">
        <f>+A885+1</f>
        <v>860</v>
      </c>
      <c r="B887" s="23">
        <v>1</v>
      </c>
      <c r="C887" s="14" t="s">
        <v>718</v>
      </c>
      <c r="D887" s="3" t="s">
        <v>719</v>
      </c>
      <c r="E887" s="27">
        <v>17794596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/>
      <c r="L887" s="29">
        <v>0</v>
      </c>
      <c r="M887" s="29">
        <v>0</v>
      </c>
      <c r="N887" s="29">
        <v>15672412.481039999</v>
      </c>
      <c r="O887" s="29">
        <v>0</v>
      </c>
      <c r="P887" s="29">
        <v>0</v>
      </c>
      <c r="Q887" s="29">
        <v>0</v>
      </c>
      <c r="R887" s="29">
        <v>1601513.64</v>
      </c>
      <c r="S887" s="1">
        <v>177945.96</v>
      </c>
      <c r="T887" s="147">
        <v>342723.91895999998</v>
      </c>
      <c r="U887" s="28"/>
      <c r="V887" s="2" t="s">
        <v>1364</v>
      </c>
      <c r="W887" s="9">
        <v>2903240.4099999997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2765136.3</v>
      </c>
      <c r="AG887" s="9">
        <v>0</v>
      </c>
      <c r="AH887" s="9">
        <v>0</v>
      </c>
      <c r="AI887" s="9">
        <v>0</v>
      </c>
      <c r="AJ887" s="9">
        <v>51672.75</v>
      </c>
      <c r="AK887" s="9">
        <v>30000</v>
      </c>
      <c r="AL887" s="9">
        <v>56431.360000000001</v>
      </c>
      <c r="AN887" s="28">
        <f t="shared" si="153"/>
        <v>14891355.59</v>
      </c>
      <c r="AO887" s="12">
        <f t="shared" si="154"/>
        <v>1549840.89</v>
      </c>
      <c r="AP887" s="12">
        <f t="shared" si="154"/>
        <v>147945.96</v>
      </c>
      <c r="AQ887" s="12">
        <f t="shared" si="154"/>
        <v>286292.55895999999</v>
      </c>
      <c r="AR887" s="12">
        <f t="shared" si="155"/>
        <v>12907276.181039998</v>
      </c>
      <c r="BB887" s="28" t="e">
        <f>+#REF!-'Прил 2 оконч'!E887</f>
        <v>#REF!</v>
      </c>
    </row>
    <row r="888" spans="1:54" ht="15" customHeight="1" x14ac:dyDescent="0.25">
      <c r="A888" s="5">
        <f t="shared" ref="A888:B903" si="164">+A887+1</f>
        <v>861</v>
      </c>
      <c r="B888" s="23">
        <f t="shared" si="164"/>
        <v>2</v>
      </c>
      <c r="C888" s="14" t="s">
        <v>718</v>
      </c>
      <c r="D888" s="3" t="s">
        <v>720</v>
      </c>
      <c r="E888" s="27">
        <v>5516150.6245547542</v>
      </c>
      <c r="F888" s="29">
        <v>4565756.2689250316</v>
      </c>
      <c r="G888" s="29">
        <v>0</v>
      </c>
      <c r="H888" s="29">
        <v>0</v>
      </c>
      <c r="I888" s="29">
        <v>0</v>
      </c>
      <c r="J888" s="29">
        <v>0</v>
      </c>
      <c r="K888" s="29"/>
      <c r="L888" s="29">
        <v>373174.61155392334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414053.82249993231</v>
      </c>
      <c r="S888" s="1">
        <v>55161.506245547534</v>
      </c>
      <c r="T888" s="147">
        <v>108004.41533031844</v>
      </c>
      <c r="U888" s="28"/>
      <c r="V888" s="2" t="s">
        <v>720</v>
      </c>
      <c r="W888" s="9">
        <v>2157441</v>
      </c>
      <c r="X888" s="9">
        <v>1700982.18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343396.67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41340.130000000005</v>
      </c>
      <c r="AK888" s="9">
        <v>30000</v>
      </c>
      <c r="AL888" s="9">
        <v>41722.019999999997</v>
      </c>
      <c r="AN888" s="28">
        <f t="shared" si="153"/>
        <v>3358709.6245547542</v>
      </c>
      <c r="AO888" s="12">
        <f t="shared" si="154"/>
        <v>372713.69249993231</v>
      </c>
      <c r="AP888" s="12">
        <f t="shared" si="154"/>
        <v>25161.506245547534</v>
      </c>
      <c r="AQ888" s="12">
        <f t="shared" si="154"/>
        <v>66282.395330318453</v>
      </c>
      <c r="AR888" s="12">
        <f t="shared" si="155"/>
        <v>2894552.0304789562</v>
      </c>
      <c r="BB888" s="28" t="e">
        <f>+#REF!-'Прил 2 оконч'!E888</f>
        <v>#REF!</v>
      </c>
    </row>
    <row r="889" spans="1:54" ht="15" customHeight="1" x14ac:dyDescent="0.25">
      <c r="A889" s="5">
        <f t="shared" si="164"/>
        <v>862</v>
      </c>
      <c r="B889" s="23">
        <f t="shared" si="164"/>
        <v>3</v>
      </c>
      <c r="C889" s="14" t="s">
        <v>718</v>
      </c>
      <c r="D889" s="3" t="s">
        <v>721</v>
      </c>
      <c r="E889" s="27">
        <f>SUBTOTAL(9,F889:T889)</f>
        <v>3949769.5149232973</v>
      </c>
      <c r="F889" s="29">
        <v>3597070.04</v>
      </c>
      <c r="G889" s="29">
        <v>0</v>
      </c>
      <c r="H889" s="29">
        <v>0</v>
      </c>
      <c r="I889" s="29">
        <v>0</v>
      </c>
      <c r="J889" s="29">
        <v>0</v>
      </c>
      <c r="K889" s="29"/>
      <c r="L889" s="29">
        <v>269001.86492329749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28876.78</v>
      </c>
      <c r="S889" s="1">
        <v>10000</v>
      </c>
      <c r="T889" s="147">
        <v>44820.83</v>
      </c>
      <c r="U889" s="28"/>
      <c r="V889" s="2" t="s">
        <v>1365</v>
      </c>
      <c r="W889" s="9">
        <v>1554262.1099999999</v>
      </c>
      <c r="X889" s="9">
        <v>1219319.6499999999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246157.96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28876.78</v>
      </c>
      <c r="AK889" s="9">
        <v>30000</v>
      </c>
      <c r="AL889" s="9">
        <v>29907.72</v>
      </c>
      <c r="AN889" s="28">
        <f t="shared" si="153"/>
        <v>2395507.4049232975</v>
      </c>
      <c r="AO889" s="12">
        <f t="shared" si="154"/>
        <v>0</v>
      </c>
      <c r="AP889" s="12">
        <f t="shared" si="154"/>
        <v>-20000</v>
      </c>
      <c r="AQ889" s="12">
        <f t="shared" si="154"/>
        <v>14913.11</v>
      </c>
      <c r="AR889" s="12">
        <f t="shared" si="155"/>
        <v>2400594.2949232976</v>
      </c>
      <c r="BB889" s="28" t="e">
        <f>+#REF!-'Прил 2 оконч'!E889</f>
        <v>#REF!</v>
      </c>
    </row>
    <row r="890" spans="1:54" ht="15" customHeight="1" x14ac:dyDescent="0.25">
      <c r="A890" s="5">
        <f t="shared" si="164"/>
        <v>863</v>
      </c>
      <c r="B890" s="23">
        <f t="shared" si="164"/>
        <v>4</v>
      </c>
      <c r="C890" s="14" t="s">
        <v>81</v>
      </c>
      <c r="D890" s="3" t="s">
        <v>722</v>
      </c>
      <c r="E890" s="27">
        <v>29603700.840000004</v>
      </c>
      <c r="F890" s="29">
        <v>12966620.036643</v>
      </c>
      <c r="G890" s="29">
        <v>6246443.2957088398</v>
      </c>
      <c r="H890" s="29">
        <v>3814719.10351812</v>
      </c>
      <c r="I890" s="29">
        <v>2570628.0509279999</v>
      </c>
      <c r="J890" s="29">
        <v>0</v>
      </c>
      <c r="K890" s="29"/>
      <c r="L890" s="29">
        <v>418822.00892279996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2721487.1549999998</v>
      </c>
      <c r="S890" s="1">
        <v>296037.00840000005</v>
      </c>
      <c r="T890" s="147">
        <v>568944.18087924004</v>
      </c>
      <c r="U890" s="28"/>
      <c r="V890" s="2" t="s">
        <v>722</v>
      </c>
      <c r="W890" s="9">
        <v>13092222.679999998</v>
      </c>
      <c r="X890" s="9">
        <v>5805378.8499999996</v>
      </c>
      <c r="Y890" s="9">
        <v>3094316.96</v>
      </c>
      <c r="Z890" s="9">
        <v>1303899.3400000001</v>
      </c>
      <c r="AA890" s="9">
        <v>1934708.69</v>
      </c>
      <c r="AB890" s="9">
        <v>0</v>
      </c>
      <c r="AC890" s="9">
        <v>0</v>
      </c>
      <c r="AD890" s="9">
        <v>390011.01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278227.93</v>
      </c>
      <c r="AK890" s="9">
        <v>30000</v>
      </c>
      <c r="AL890" s="9">
        <v>255679.9</v>
      </c>
      <c r="AN890" s="28">
        <f t="shared" si="153"/>
        <v>16511478.160000006</v>
      </c>
      <c r="AO890" s="12">
        <f t="shared" si="154"/>
        <v>2443259.2249999996</v>
      </c>
      <c r="AP890" s="12">
        <f t="shared" si="154"/>
        <v>266037.00840000005</v>
      </c>
      <c r="AQ890" s="12">
        <f t="shared" si="154"/>
        <v>313264.28087924002</v>
      </c>
      <c r="AR890" s="12">
        <f t="shared" si="155"/>
        <v>13488917.645720765</v>
      </c>
      <c r="BB890" s="28" t="e">
        <f>+#REF!-'Прил 2 оконч'!E890</f>
        <v>#REF!</v>
      </c>
    </row>
    <row r="891" spans="1:54" ht="15" customHeight="1" x14ac:dyDescent="0.25">
      <c r="A891" s="5">
        <f t="shared" si="164"/>
        <v>864</v>
      </c>
      <c r="B891" s="23">
        <f t="shared" si="164"/>
        <v>5</v>
      </c>
      <c r="C891" s="14" t="s">
        <v>81</v>
      </c>
      <c r="D891" s="3" t="s">
        <v>723</v>
      </c>
      <c r="E891" s="27">
        <v>7839473.0600000015</v>
      </c>
      <c r="F891" s="29">
        <v>0</v>
      </c>
      <c r="G891" s="29">
        <v>0</v>
      </c>
      <c r="H891" s="29">
        <v>4022569.2098600399</v>
      </c>
      <c r="I891" s="29">
        <v>2710692.1801008</v>
      </c>
      <c r="J891" s="29">
        <v>0</v>
      </c>
      <c r="K891" s="29"/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880574.14999999991</v>
      </c>
      <c r="S891" s="1">
        <v>78394.730599999995</v>
      </c>
      <c r="T891" s="147">
        <v>147242.78943916</v>
      </c>
      <c r="U891" s="28"/>
      <c r="V891" s="2" t="s">
        <v>723</v>
      </c>
      <c r="W891" s="9">
        <v>4029053.22</v>
      </c>
      <c r="X891" s="9">
        <v>0</v>
      </c>
      <c r="Y891" s="9">
        <v>0</v>
      </c>
      <c r="Z891" s="9">
        <v>1367606.1</v>
      </c>
      <c r="AA891" s="9">
        <v>2029235.92</v>
      </c>
      <c r="AB891" s="9">
        <v>0</v>
      </c>
      <c r="AC891" s="9">
        <v>0</v>
      </c>
      <c r="AD891" s="9">
        <v>409066.4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115473.20000000001</v>
      </c>
      <c r="AK891" s="9">
        <v>30000</v>
      </c>
      <c r="AL891" s="9">
        <v>77671.600000000006</v>
      </c>
      <c r="AN891" s="28">
        <f t="shared" si="153"/>
        <v>3810419.8400000012</v>
      </c>
      <c r="AO891" s="12">
        <f t="shared" si="154"/>
        <v>765100.95</v>
      </c>
      <c r="AP891" s="12">
        <f t="shared" si="154"/>
        <v>48394.730599999995</v>
      </c>
      <c r="AQ891" s="12">
        <f t="shared" si="154"/>
        <v>69571.189439159993</v>
      </c>
      <c r="AR891" s="12">
        <f t="shared" si="155"/>
        <v>2927352.9699608418</v>
      </c>
      <c r="BB891" s="28" t="e">
        <f>+#REF!-'Прил 2 оконч'!E891</f>
        <v>#REF!</v>
      </c>
    </row>
    <row r="892" spans="1:54" ht="15" customHeight="1" x14ac:dyDescent="0.25">
      <c r="A892" s="5">
        <f t="shared" si="164"/>
        <v>865</v>
      </c>
      <c r="B892" s="23">
        <f t="shared" si="164"/>
        <v>6</v>
      </c>
      <c r="C892" s="14" t="s">
        <v>1452</v>
      </c>
      <c r="D892" s="3" t="s">
        <v>348</v>
      </c>
      <c r="E892" s="27">
        <v>12232599.059540246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/>
      <c r="L892" s="29">
        <v>0</v>
      </c>
      <c r="M892" s="29">
        <v>0</v>
      </c>
      <c r="N892" s="29">
        <v>10773739.295699477</v>
      </c>
      <c r="O892" s="29">
        <v>0</v>
      </c>
      <c r="P892" s="29">
        <v>0</v>
      </c>
      <c r="Q892" s="29">
        <v>0</v>
      </c>
      <c r="R892" s="29">
        <v>1100933.9153586221</v>
      </c>
      <c r="S892" s="1">
        <v>122325.99059540246</v>
      </c>
      <c r="T892" s="147">
        <v>235599.85788674516</v>
      </c>
      <c r="U892" s="28"/>
      <c r="V892" s="2" t="s">
        <v>348</v>
      </c>
      <c r="W892" s="9">
        <v>6149151.3600000003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5850460.0300000003</v>
      </c>
      <c r="AG892" s="9">
        <v>0</v>
      </c>
      <c r="AH892" s="9">
        <v>0</v>
      </c>
      <c r="AI892" s="9">
        <v>0</v>
      </c>
      <c r="AJ892" s="9">
        <v>149294.19</v>
      </c>
      <c r="AK892" s="9">
        <v>30000</v>
      </c>
      <c r="AL892" s="9">
        <v>119397.14</v>
      </c>
      <c r="AN892" s="28">
        <f t="shared" si="153"/>
        <v>6083447.6995402453</v>
      </c>
      <c r="AO892" s="12">
        <f t="shared" si="154"/>
        <v>951639.72535862215</v>
      </c>
      <c r="AP892" s="12">
        <f t="shared" si="154"/>
        <v>92325.990595402458</v>
      </c>
      <c r="AQ892" s="12">
        <f t="shared" si="154"/>
        <v>116202.71788674516</v>
      </c>
      <c r="AR892" s="12">
        <f t="shared" si="155"/>
        <v>4923279.265699476</v>
      </c>
      <c r="BB892" s="28" t="e">
        <f>+#REF!-'Прил 2 оконч'!E892</f>
        <v>#REF!</v>
      </c>
    </row>
    <row r="893" spans="1:54" ht="15" customHeight="1" x14ac:dyDescent="0.25">
      <c r="A893" s="5">
        <f t="shared" si="164"/>
        <v>866</v>
      </c>
      <c r="B893" s="23">
        <f t="shared" si="164"/>
        <v>7</v>
      </c>
      <c r="C893" s="14" t="s">
        <v>1452</v>
      </c>
      <c r="D893" s="3" t="s">
        <v>351</v>
      </c>
      <c r="E893" s="27">
        <v>9697051.4923279285</v>
      </c>
      <c r="F893" s="29">
        <v>6428049.5552969025</v>
      </c>
      <c r="G893" s="29">
        <v>0</v>
      </c>
      <c r="H893" s="29">
        <v>1899550.3606906722</v>
      </c>
      <c r="I893" s="29">
        <v>0</v>
      </c>
      <c r="J893" s="29">
        <v>0</v>
      </c>
      <c r="K893" s="29"/>
      <c r="L893" s="29">
        <v>285589.26987220609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798538.78870673361</v>
      </c>
      <c r="S893" s="1">
        <v>96970.51492327929</v>
      </c>
      <c r="T893" s="147">
        <v>188353.00283813541</v>
      </c>
      <c r="U893" s="28"/>
      <c r="V893" s="2" t="s">
        <v>351</v>
      </c>
      <c r="W893" s="9">
        <v>4835918.32</v>
      </c>
      <c r="X893" s="9">
        <v>3638986.01</v>
      </c>
      <c r="Y893" s="9">
        <v>0</v>
      </c>
      <c r="Z893" s="9">
        <v>665609.41</v>
      </c>
      <c r="AA893" s="9">
        <v>0</v>
      </c>
      <c r="AB893" s="9">
        <v>0</v>
      </c>
      <c r="AC893" s="9">
        <v>0</v>
      </c>
      <c r="AD893" s="9">
        <v>266093.5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141950.03999999998</v>
      </c>
      <c r="AK893" s="9">
        <v>30000</v>
      </c>
      <c r="AL893" s="9">
        <v>93279.360000000001</v>
      </c>
      <c r="AN893" s="28">
        <f t="shared" si="153"/>
        <v>4861133.1723279282</v>
      </c>
      <c r="AO893" s="12">
        <f t="shared" si="154"/>
        <v>656588.74870673358</v>
      </c>
      <c r="AP893" s="12">
        <f t="shared" si="154"/>
        <v>66970.51492327929</v>
      </c>
      <c r="AQ893" s="12">
        <f t="shared" si="154"/>
        <v>95073.642838135405</v>
      </c>
      <c r="AR893" s="12">
        <f t="shared" si="155"/>
        <v>4042500.2658597799</v>
      </c>
      <c r="BB893" s="28" t="e">
        <f>+#REF!-'Прил 2 оконч'!E893</f>
        <v>#REF!</v>
      </c>
    </row>
    <row r="894" spans="1:54" ht="15" customHeight="1" x14ac:dyDescent="0.25">
      <c r="A894" s="5">
        <f t="shared" si="164"/>
        <v>867</v>
      </c>
      <c r="B894" s="23">
        <f t="shared" si="164"/>
        <v>8</v>
      </c>
      <c r="C894" s="14" t="s">
        <v>1452</v>
      </c>
      <c r="D894" s="3" t="s">
        <v>726</v>
      </c>
      <c r="E894" s="27">
        <v>7248398.148554286</v>
      </c>
      <c r="F894" s="29">
        <v>6454887.0096394541</v>
      </c>
      <c r="G894" s="29">
        <v>0</v>
      </c>
      <c r="H894" s="29">
        <v>0</v>
      </c>
      <c r="I894" s="29">
        <v>0</v>
      </c>
      <c r="J894" s="29">
        <v>0</v>
      </c>
      <c r="K894" s="29"/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579871.85188434285</v>
      </c>
      <c r="S894" s="1">
        <v>72483.981485542856</v>
      </c>
      <c r="T894" s="147">
        <v>141155.30554494617</v>
      </c>
      <c r="U894" s="28"/>
      <c r="V894" s="2" t="s">
        <v>726</v>
      </c>
      <c r="W894" s="9">
        <v>3840881.02</v>
      </c>
      <c r="X894" s="9">
        <v>3648283.72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88142.54</v>
      </c>
      <c r="AK894" s="9">
        <v>30000</v>
      </c>
      <c r="AL894" s="9">
        <v>74454.759999999995</v>
      </c>
      <c r="AN894" s="28">
        <f t="shared" si="153"/>
        <v>3407517.128554286</v>
      </c>
      <c r="AO894" s="12">
        <f t="shared" si="154"/>
        <v>491729.31188434287</v>
      </c>
      <c r="AP894" s="12">
        <f t="shared" si="154"/>
        <v>42483.981485542856</v>
      </c>
      <c r="AQ894" s="12">
        <f t="shared" si="154"/>
        <v>66700.545544946173</v>
      </c>
      <c r="AR894" s="12">
        <f t="shared" si="155"/>
        <v>2806603.2896394543</v>
      </c>
      <c r="BB894" s="28" t="e">
        <f>+#REF!-'Прил 2 оконч'!E894</f>
        <v>#REF!</v>
      </c>
    </row>
    <row r="895" spans="1:54" ht="15" customHeight="1" x14ac:dyDescent="0.25">
      <c r="A895" s="5">
        <f t="shared" si="164"/>
        <v>868</v>
      </c>
      <c r="B895" s="23">
        <f t="shared" si="164"/>
        <v>9</v>
      </c>
      <c r="C895" s="14" t="s">
        <v>1452</v>
      </c>
      <c r="D895" s="3" t="s">
        <v>356</v>
      </c>
      <c r="E895" s="27">
        <v>23542253.379726686</v>
      </c>
      <c r="F895" s="29">
        <v>9139483.8463669065</v>
      </c>
      <c r="G895" s="29">
        <v>3911901.5457636653</v>
      </c>
      <c r="H895" s="29">
        <v>3492077.6109207738</v>
      </c>
      <c r="I895" s="29">
        <v>3688350.5075333579</v>
      </c>
      <c r="J895" s="29">
        <v>0</v>
      </c>
      <c r="K895" s="29"/>
      <c r="L895" s="29">
        <v>379458.89215323428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2244831.6606259868</v>
      </c>
      <c r="S895" s="1">
        <v>235422.53379726686</v>
      </c>
      <c r="T895" s="147">
        <v>450726.78256549343</v>
      </c>
      <c r="U895" s="28"/>
      <c r="V895" s="2" t="s">
        <v>356</v>
      </c>
      <c r="W895" s="9">
        <v>13082759.93</v>
      </c>
      <c r="X895" s="9">
        <v>5803234.8899999997</v>
      </c>
      <c r="Y895" s="9">
        <v>3093174.2</v>
      </c>
      <c r="Z895" s="9">
        <v>1303417.81</v>
      </c>
      <c r="AA895" s="9">
        <v>1933994.2</v>
      </c>
      <c r="AB895" s="9">
        <v>0</v>
      </c>
      <c r="AC895" s="9">
        <v>0</v>
      </c>
      <c r="AD895" s="9">
        <v>389866.97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273486.42000000004</v>
      </c>
      <c r="AK895" s="9">
        <v>30000</v>
      </c>
      <c r="AL895" s="9">
        <v>255585.43999999997</v>
      </c>
      <c r="AN895" s="28">
        <f t="shared" si="153"/>
        <v>10459493.449726686</v>
      </c>
      <c r="AO895" s="12">
        <f t="shared" si="154"/>
        <v>1971345.2406259868</v>
      </c>
      <c r="AP895" s="12">
        <f t="shared" si="154"/>
        <v>205422.53379726686</v>
      </c>
      <c r="AQ895" s="12">
        <f t="shared" si="154"/>
        <v>195141.34256549345</v>
      </c>
      <c r="AR895" s="12">
        <f t="shared" si="155"/>
        <v>8087584.3327379385</v>
      </c>
      <c r="BB895" s="28" t="e">
        <f>+#REF!-'Прил 2 оконч'!E895</f>
        <v>#REF!</v>
      </c>
    </row>
    <row r="896" spans="1:54" ht="15" customHeight="1" x14ac:dyDescent="0.25">
      <c r="A896" s="5">
        <f t="shared" si="164"/>
        <v>869</v>
      </c>
      <c r="B896" s="23">
        <f t="shared" si="164"/>
        <v>10</v>
      </c>
      <c r="C896" s="14" t="s">
        <v>1452</v>
      </c>
      <c r="D896" s="3" t="s">
        <v>727</v>
      </c>
      <c r="E896" s="27">
        <v>41585846.304936968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/>
      <c r="L896" s="29">
        <v>0</v>
      </c>
      <c r="M896" s="29">
        <v>0</v>
      </c>
      <c r="N896" s="29">
        <v>36626318.274610192</v>
      </c>
      <c r="O896" s="29">
        <v>0</v>
      </c>
      <c r="P896" s="29">
        <v>0</v>
      </c>
      <c r="Q896" s="29">
        <v>0</v>
      </c>
      <c r="R896" s="29">
        <v>3742726.1674443269</v>
      </c>
      <c r="S896" s="1">
        <v>415858.46304936969</v>
      </c>
      <c r="T896" s="147">
        <v>800943.39983308618</v>
      </c>
      <c r="U896" s="28"/>
      <c r="V896" s="2" t="s">
        <v>727</v>
      </c>
      <c r="W896" s="9">
        <v>13111389.549999999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12567471.68</v>
      </c>
      <c r="AG896" s="9">
        <v>0</v>
      </c>
      <c r="AH896" s="9">
        <v>0</v>
      </c>
      <c r="AI896" s="9">
        <v>0</v>
      </c>
      <c r="AJ896" s="9">
        <v>257438.85</v>
      </c>
      <c r="AK896" s="9">
        <v>30000</v>
      </c>
      <c r="AL896" s="9">
        <v>256479.02</v>
      </c>
      <c r="AN896" s="28">
        <f t="shared" si="153"/>
        <v>28474456.754936971</v>
      </c>
      <c r="AO896" s="12">
        <f t="shared" si="154"/>
        <v>3485287.3174443268</v>
      </c>
      <c r="AP896" s="12">
        <f t="shared" si="154"/>
        <v>385858.46304936969</v>
      </c>
      <c r="AQ896" s="12">
        <f t="shared" si="154"/>
        <v>544464.37983308616</v>
      </c>
      <c r="AR896" s="12">
        <f t="shared" si="155"/>
        <v>24058846.594610184</v>
      </c>
      <c r="BB896" s="28" t="e">
        <f>+#REF!-'Прил 2 оконч'!E896</f>
        <v>#REF!</v>
      </c>
    </row>
    <row r="897" spans="1:54" ht="15" customHeight="1" x14ac:dyDescent="0.25">
      <c r="A897" s="5">
        <f t="shared" si="164"/>
        <v>870</v>
      </c>
      <c r="B897" s="23">
        <f t="shared" si="164"/>
        <v>11</v>
      </c>
      <c r="C897" s="14" t="s">
        <v>1452</v>
      </c>
      <c r="D897" s="3" t="s">
        <v>729</v>
      </c>
      <c r="E897" s="27">
        <v>48293491.690454781</v>
      </c>
      <c r="F897" s="29">
        <v>22028517.992544532</v>
      </c>
      <c r="G897" s="29">
        <v>8813508.150357876</v>
      </c>
      <c r="H897" s="29">
        <v>6509638.5673844106</v>
      </c>
      <c r="I897" s="29">
        <v>4159957.4733218304</v>
      </c>
      <c r="J897" s="29">
        <v>0</v>
      </c>
      <c r="K897" s="29"/>
      <c r="L897" s="29">
        <v>978696.30838074186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4391061.0735815065</v>
      </c>
      <c r="S897" s="1">
        <v>482934.91690454783</v>
      </c>
      <c r="T897" s="147">
        <v>929177.20797933068</v>
      </c>
      <c r="U897" s="28"/>
      <c r="V897" s="2" t="s">
        <v>729</v>
      </c>
      <c r="W897" s="9">
        <v>30338360.770000003</v>
      </c>
      <c r="X897" s="9">
        <v>12538188.67</v>
      </c>
      <c r="Y897" s="9">
        <v>7108532.2400000002</v>
      </c>
      <c r="Z897" s="9">
        <v>2293368.62</v>
      </c>
      <c r="AA897" s="9">
        <v>3058985.24</v>
      </c>
      <c r="AB897" s="9">
        <v>0</v>
      </c>
      <c r="AC897" s="9">
        <v>0</v>
      </c>
      <c r="AD897" s="9">
        <v>916829.7</v>
      </c>
      <c r="AE897" s="9">
        <v>3340199.53</v>
      </c>
      <c r="AF897" s="9">
        <v>0</v>
      </c>
      <c r="AG897" s="9">
        <v>0</v>
      </c>
      <c r="AH897" s="9">
        <v>0</v>
      </c>
      <c r="AI897" s="9">
        <v>0</v>
      </c>
      <c r="AJ897" s="9">
        <v>455193.41</v>
      </c>
      <c r="AK897" s="9">
        <v>30000</v>
      </c>
      <c r="AL897" s="9">
        <v>597063.35999999987</v>
      </c>
      <c r="AN897" s="28">
        <f t="shared" si="153"/>
        <v>17955130.920454778</v>
      </c>
      <c r="AO897" s="12">
        <f t="shared" si="154"/>
        <v>3935867.6635815063</v>
      </c>
      <c r="AP897" s="12">
        <f t="shared" si="154"/>
        <v>452934.91690454783</v>
      </c>
      <c r="AQ897" s="12">
        <f t="shared" si="154"/>
        <v>332113.84797933081</v>
      </c>
      <c r="AR897" s="12">
        <f t="shared" si="155"/>
        <v>13234214.491989393</v>
      </c>
      <c r="BB897" s="28" t="e">
        <f>+#REF!-'Прил 2 оконч'!E897</f>
        <v>#REF!</v>
      </c>
    </row>
    <row r="898" spans="1:54" ht="15" customHeight="1" x14ac:dyDescent="0.25">
      <c r="A898" s="5">
        <f t="shared" si="164"/>
        <v>871</v>
      </c>
      <c r="B898" s="23">
        <f t="shared" si="164"/>
        <v>12</v>
      </c>
      <c r="C898" s="14" t="s">
        <v>1452</v>
      </c>
      <c r="D898" s="3" t="s">
        <v>730</v>
      </c>
      <c r="E898" s="27">
        <v>27890847.860174209</v>
      </c>
      <c r="F898" s="29">
        <v>9326015.384036215</v>
      </c>
      <c r="G898" s="29">
        <v>3731295.6153194085</v>
      </c>
      <c r="H898" s="29">
        <v>2755927.0870827166</v>
      </c>
      <c r="I898" s="29">
        <v>1761163.7517451742</v>
      </c>
      <c r="J898" s="29">
        <v>0</v>
      </c>
      <c r="K898" s="29"/>
      <c r="L898" s="29">
        <v>414341.84684359434</v>
      </c>
      <c r="M898" s="29">
        <v>0</v>
      </c>
      <c r="N898" s="29">
        <v>0</v>
      </c>
      <c r="O898" s="29">
        <v>6484485.0506936051</v>
      </c>
      <c r="P898" s="29">
        <v>0</v>
      </c>
      <c r="Q898" s="29">
        <v>0</v>
      </c>
      <c r="R898" s="29">
        <v>2603530.7000675485</v>
      </c>
      <c r="S898" s="1">
        <v>278908.47860174207</v>
      </c>
      <c r="T898" s="147">
        <v>535179.94578420522</v>
      </c>
      <c r="U898" s="28"/>
      <c r="V898" s="2" t="s">
        <v>730</v>
      </c>
      <c r="W898" s="9">
        <v>17028950.170000002</v>
      </c>
      <c r="X898" s="9">
        <v>5303874.09</v>
      </c>
      <c r="Y898" s="9">
        <v>3007034.02</v>
      </c>
      <c r="Z898" s="9">
        <v>970135.22</v>
      </c>
      <c r="AA898" s="9">
        <v>1294004.5</v>
      </c>
      <c r="AB898" s="9">
        <v>0</v>
      </c>
      <c r="AC898" s="9">
        <v>0</v>
      </c>
      <c r="AD898" s="9">
        <v>387835.08</v>
      </c>
      <c r="AE898" s="9">
        <v>3337489.96</v>
      </c>
      <c r="AF898" s="9">
        <v>0</v>
      </c>
      <c r="AG898" s="9">
        <v>1874869.77</v>
      </c>
      <c r="AH898" s="9">
        <v>0</v>
      </c>
      <c r="AI898" s="9">
        <v>0</v>
      </c>
      <c r="AJ898" s="9">
        <v>493600.55000000005</v>
      </c>
      <c r="AK898" s="9">
        <v>30000</v>
      </c>
      <c r="AL898" s="9">
        <v>330106.98000000004</v>
      </c>
      <c r="AN898" s="28">
        <f t="shared" si="153"/>
        <v>10861897.690174207</v>
      </c>
      <c r="AO898" s="12">
        <f t="shared" si="154"/>
        <v>2109930.1500675483</v>
      </c>
      <c r="AP898" s="12">
        <f t="shared" si="154"/>
        <v>248908.47860174207</v>
      </c>
      <c r="AQ898" s="12">
        <f t="shared" si="154"/>
        <v>205072.96578420518</v>
      </c>
      <c r="AR898" s="12">
        <f t="shared" si="155"/>
        <v>8297986.0957207102</v>
      </c>
      <c r="BB898" s="28" t="e">
        <f>+#REF!-'Прил 2 оконч'!E898</f>
        <v>#REF!</v>
      </c>
    </row>
    <row r="899" spans="1:54" ht="15" customHeight="1" x14ac:dyDescent="0.25">
      <c r="A899" s="5">
        <f t="shared" si="164"/>
        <v>872</v>
      </c>
      <c r="B899" s="23">
        <f t="shared" si="164"/>
        <v>13</v>
      </c>
      <c r="C899" s="14" t="s">
        <v>1452</v>
      </c>
      <c r="D899" s="3" t="s">
        <v>364</v>
      </c>
      <c r="E899" s="27">
        <v>27882965.040892042</v>
      </c>
      <c r="F899" s="29">
        <v>9323379.5626275707</v>
      </c>
      <c r="G899" s="29">
        <v>3730241.0353664667</v>
      </c>
      <c r="H899" s="29">
        <v>2755148.176549369</v>
      </c>
      <c r="I899" s="29">
        <v>1760665.9922058834</v>
      </c>
      <c r="J899" s="29">
        <v>0</v>
      </c>
      <c r="K899" s="29"/>
      <c r="L899" s="29">
        <v>414224.74097732303</v>
      </c>
      <c r="M899" s="29">
        <v>0</v>
      </c>
      <c r="N899" s="29">
        <v>0</v>
      </c>
      <c r="O899" s="29">
        <v>6482652.3339526588</v>
      </c>
      <c r="P899" s="29">
        <v>0</v>
      </c>
      <c r="Q899" s="29">
        <v>0</v>
      </c>
      <c r="R899" s="29">
        <v>2602794.861483254</v>
      </c>
      <c r="S899" s="1">
        <v>278829.65040892042</v>
      </c>
      <c r="T899" s="147">
        <v>535028.68732059724</v>
      </c>
      <c r="U899" s="28"/>
      <c r="V899" s="2" t="s">
        <v>364</v>
      </c>
      <c r="W899" s="9">
        <v>17025558.240000002</v>
      </c>
      <c r="X899" s="9">
        <v>5302372.87</v>
      </c>
      <c r="Y899" s="9">
        <v>3006182.91</v>
      </c>
      <c r="Z899" s="9">
        <v>969860.63</v>
      </c>
      <c r="AA899" s="9">
        <v>1293638.25</v>
      </c>
      <c r="AB899" s="9">
        <v>0</v>
      </c>
      <c r="AC899" s="9">
        <v>0</v>
      </c>
      <c r="AD899" s="9">
        <v>387725.31</v>
      </c>
      <c r="AE899" s="9">
        <v>3337488.59</v>
      </c>
      <c r="AF899" s="9">
        <v>0</v>
      </c>
      <c r="AG899" s="9">
        <v>1874339.1</v>
      </c>
      <c r="AH899" s="9">
        <v>0</v>
      </c>
      <c r="AI899" s="9">
        <v>0</v>
      </c>
      <c r="AJ899" s="9">
        <v>493917.74</v>
      </c>
      <c r="AK899" s="9">
        <v>30000</v>
      </c>
      <c r="AL899" s="9">
        <v>330032.84000000003</v>
      </c>
      <c r="AN899" s="28">
        <f t="shared" si="153"/>
        <v>10857406.80089204</v>
      </c>
      <c r="AO899" s="12">
        <f t="shared" si="154"/>
        <v>2108877.1214832542</v>
      </c>
      <c r="AP899" s="12">
        <f t="shared" si="154"/>
        <v>248829.65040892042</v>
      </c>
      <c r="AQ899" s="12">
        <f t="shared" si="154"/>
        <v>204995.84732059721</v>
      </c>
      <c r="AR899" s="12">
        <f t="shared" si="155"/>
        <v>8294704.1816792674</v>
      </c>
      <c r="BB899" s="28" t="e">
        <f>+#REF!-'Прил 2 оконч'!E899</f>
        <v>#REF!</v>
      </c>
    </row>
    <row r="900" spans="1:54" ht="15" customHeight="1" x14ac:dyDescent="0.25">
      <c r="A900" s="5">
        <f t="shared" si="164"/>
        <v>873</v>
      </c>
      <c r="B900" s="23">
        <f t="shared" si="164"/>
        <v>14</v>
      </c>
      <c r="C900" s="14" t="s">
        <v>1452</v>
      </c>
      <c r="D900" s="3" t="s">
        <v>731</v>
      </c>
      <c r="E900" s="27">
        <v>3393770.2190454816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/>
      <c r="L900" s="29">
        <v>0</v>
      </c>
      <c r="M900" s="29">
        <v>0</v>
      </c>
      <c r="N900" s="29">
        <v>2989029.1827221168</v>
      </c>
      <c r="O900" s="29">
        <v>0</v>
      </c>
      <c r="P900" s="29">
        <v>0</v>
      </c>
      <c r="Q900" s="29">
        <v>0</v>
      </c>
      <c r="R900" s="29">
        <v>305439.31971409335</v>
      </c>
      <c r="S900" s="1">
        <v>33937.702190454816</v>
      </c>
      <c r="T900" s="147">
        <v>65364.014418815968</v>
      </c>
      <c r="U900" s="28"/>
      <c r="V900" s="2" t="s">
        <v>731</v>
      </c>
      <c r="W900" s="9">
        <v>5150537.3100000005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3323796.64</v>
      </c>
      <c r="AF900" s="9">
        <v>1621647.66</v>
      </c>
      <c r="AG900" s="9">
        <v>0</v>
      </c>
      <c r="AH900" s="9">
        <v>0</v>
      </c>
      <c r="AI900" s="9">
        <v>0</v>
      </c>
      <c r="AJ900" s="9">
        <v>74165.570000000007</v>
      </c>
      <c r="AK900" s="9">
        <v>30000</v>
      </c>
      <c r="AL900" s="9">
        <v>100927.44</v>
      </c>
      <c r="AN900" s="28">
        <f t="shared" si="153"/>
        <v>-1756767.0909545189</v>
      </c>
      <c r="AO900" s="12">
        <f t="shared" si="154"/>
        <v>231273.74971409334</v>
      </c>
      <c r="AP900" s="12">
        <f t="shared" si="154"/>
        <v>3937.7021904548164</v>
      </c>
      <c r="AQ900" s="12">
        <f t="shared" si="154"/>
        <v>-35563.425581184034</v>
      </c>
      <c r="AR900" s="12">
        <f t="shared" si="155"/>
        <v>-1956415.117277883</v>
      </c>
      <c r="BB900" s="28" t="e">
        <f>+#REF!-'Прил 2 оконч'!E900</f>
        <v>#REF!</v>
      </c>
    </row>
    <row r="901" spans="1:54" ht="15" customHeight="1" x14ac:dyDescent="0.25">
      <c r="A901" s="5">
        <f t="shared" si="164"/>
        <v>874</v>
      </c>
      <c r="B901" s="23">
        <f t="shared" si="164"/>
        <v>15</v>
      </c>
      <c r="C901" s="14" t="s">
        <v>1452</v>
      </c>
      <c r="D901" s="3" t="s">
        <v>732</v>
      </c>
      <c r="E901" s="27">
        <v>9742597.9207195397</v>
      </c>
      <c r="F901" s="29">
        <v>6458241.691432273</v>
      </c>
      <c r="G901" s="29">
        <v>0</v>
      </c>
      <c r="H901" s="29">
        <v>1908472.426799933</v>
      </c>
      <c r="I901" s="29">
        <v>0</v>
      </c>
      <c r="J901" s="29">
        <v>0</v>
      </c>
      <c r="K901" s="29"/>
      <c r="L901" s="29">
        <v>286930.66434040485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802289.47413792158</v>
      </c>
      <c r="S901" s="1">
        <v>97425.979207195414</v>
      </c>
      <c r="T901" s="147">
        <v>189237.68480181272</v>
      </c>
      <c r="U901" s="28"/>
      <c r="V901" s="2" t="s">
        <v>732</v>
      </c>
      <c r="W901" s="9">
        <v>4938319.32</v>
      </c>
      <c r="X901" s="9">
        <v>3666013.55</v>
      </c>
      <c r="Y901" s="9">
        <v>0</v>
      </c>
      <c r="Z901" s="9">
        <v>670553.03</v>
      </c>
      <c r="AA901" s="9">
        <v>0</v>
      </c>
      <c r="AB901" s="9">
        <v>0</v>
      </c>
      <c r="AC901" s="9">
        <v>0</v>
      </c>
      <c r="AD901" s="9">
        <v>268069.83</v>
      </c>
      <c r="AF901" s="9">
        <v>0</v>
      </c>
      <c r="AG901" s="9">
        <v>0</v>
      </c>
      <c r="AH901" s="9">
        <v>0</v>
      </c>
      <c r="AI901" s="9">
        <v>0</v>
      </c>
      <c r="AJ901" s="9">
        <v>141726.75</v>
      </c>
      <c r="AK901" s="9">
        <v>30000</v>
      </c>
      <c r="AL901" s="9">
        <v>161956.15999999997</v>
      </c>
      <c r="AN901" s="28">
        <f t="shared" si="153"/>
        <v>4804278.6007195394</v>
      </c>
      <c r="AO901" s="12">
        <f t="shared" si="154"/>
        <v>660562.72413792158</v>
      </c>
      <c r="AP901" s="12">
        <f t="shared" si="154"/>
        <v>67425.979207195414</v>
      </c>
      <c r="AQ901" s="12">
        <f t="shared" si="154"/>
        <v>27281.524801812746</v>
      </c>
      <c r="AR901" s="12">
        <f t="shared" si="155"/>
        <v>4049008.3725726097</v>
      </c>
      <c r="BB901" s="28" t="e">
        <f>+#REF!-'Прил 2 оконч'!E901</f>
        <v>#REF!</v>
      </c>
    </row>
    <row r="902" spans="1:54" ht="15" customHeight="1" x14ac:dyDescent="0.25">
      <c r="A902" s="5">
        <f t="shared" si="164"/>
        <v>875</v>
      </c>
      <c r="B902" s="23">
        <f t="shared" si="164"/>
        <v>16</v>
      </c>
      <c r="C902" s="14" t="s">
        <v>1452</v>
      </c>
      <c r="D902" s="3" t="s">
        <v>733</v>
      </c>
      <c r="E902" s="27">
        <v>20776720.738175999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/>
      <c r="L902" s="29">
        <v>0</v>
      </c>
      <c r="M902" s="29">
        <v>0</v>
      </c>
      <c r="N902" s="29">
        <v>0</v>
      </c>
      <c r="O902" s="29">
        <v>0</v>
      </c>
      <c r="P902" s="29">
        <v>20147945.946807034</v>
      </c>
      <c r="Q902" s="29">
        <v>0</v>
      </c>
      <c r="R902" s="29">
        <v>164180.01999999999</v>
      </c>
      <c r="S902" s="29">
        <v>24000</v>
      </c>
      <c r="T902" s="147">
        <v>440594.77136896638</v>
      </c>
      <c r="U902" s="28"/>
      <c r="V902" s="2" t="s">
        <v>733</v>
      </c>
      <c r="W902" s="9">
        <v>6793900.1600000001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3328415.06</v>
      </c>
      <c r="AF902" s="9">
        <v>0</v>
      </c>
      <c r="AG902" s="9">
        <v>0</v>
      </c>
      <c r="AH902" s="9">
        <v>3134483.79</v>
      </c>
      <c r="AI902" s="9">
        <v>0</v>
      </c>
      <c r="AJ902" s="9">
        <v>169105.41</v>
      </c>
      <c r="AK902" s="9">
        <v>30000</v>
      </c>
      <c r="AL902" s="9">
        <v>131895.9</v>
      </c>
      <c r="AN902" s="28">
        <f t="shared" si="153"/>
        <v>13982820.578175999</v>
      </c>
      <c r="AO902" s="12">
        <f t="shared" si="154"/>
        <v>-4925.390000000014</v>
      </c>
      <c r="AP902" s="12">
        <f t="shared" si="154"/>
        <v>-6000</v>
      </c>
      <c r="AQ902" s="12">
        <f t="shared" si="154"/>
        <v>308698.87136896641</v>
      </c>
      <c r="AR902" s="12">
        <f t="shared" si="155"/>
        <v>13685047.096807033</v>
      </c>
      <c r="BB902" s="28" t="e">
        <f>+#REF!-'Прил 2 оконч'!E902</f>
        <v>#REF!</v>
      </c>
    </row>
    <row r="903" spans="1:54" ht="15" customHeight="1" x14ac:dyDescent="0.25">
      <c r="A903" s="5">
        <f t="shared" si="164"/>
        <v>876</v>
      </c>
      <c r="B903" s="23">
        <f t="shared" si="164"/>
        <v>17</v>
      </c>
      <c r="C903" s="14" t="s">
        <v>1452</v>
      </c>
      <c r="D903" s="3" t="s">
        <v>734</v>
      </c>
      <c r="E903" s="27">
        <v>15251119.821010942</v>
      </c>
      <c r="F903" s="29">
        <v>9517364.6367539484</v>
      </c>
      <c r="G903" s="29">
        <v>0</v>
      </c>
      <c r="H903" s="29">
        <v>0</v>
      </c>
      <c r="I903" s="29">
        <v>3840848.923028145</v>
      </c>
      <c r="J903" s="29">
        <v>0</v>
      </c>
      <c r="K903" s="29"/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1448277.9874216244</v>
      </c>
      <c r="S903" s="1">
        <v>152511.19821010943</v>
      </c>
      <c r="T903" s="147">
        <v>292117.07559711509</v>
      </c>
      <c r="U903" s="28"/>
      <c r="V903" s="2" t="s">
        <v>734</v>
      </c>
      <c r="W903" s="9">
        <v>11797788.75</v>
      </c>
      <c r="X903" s="9">
        <v>6041767.0999999996</v>
      </c>
      <c r="Y903" s="9">
        <v>0</v>
      </c>
      <c r="Z903" s="9">
        <v>0</v>
      </c>
      <c r="AA903" s="9">
        <v>2013487.78</v>
      </c>
      <c r="AB903" s="9">
        <v>0</v>
      </c>
      <c r="AC903" s="9">
        <v>0</v>
      </c>
      <c r="AD903" s="9">
        <v>0</v>
      </c>
      <c r="AE903" s="9">
        <v>3334948.11</v>
      </c>
      <c r="AF903" s="9">
        <v>0</v>
      </c>
      <c r="AG903" s="9">
        <v>0</v>
      </c>
      <c r="AH903" s="9">
        <v>0</v>
      </c>
      <c r="AI903" s="9">
        <v>0</v>
      </c>
      <c r="AJ903" s="9">
        <v>145132.66</v>
      </c>
      <c r="AK903" s="9">
        <v>30000</v>
      </c>
      <c r="AL903" s="9">
        <v>232453.1</v>
      </c>
      <c r="AN903" s="28">
        <f t="shared" si="153"/>
        <v>3453331.0710109416</v>
      </c>
      <c r="AO903" s="12">
        <f t="shared" si="154"/>
        <v>1303145.3274216244</v>
      </c>
      <c r="AP903" s="12">
        <f t="shared" si="154"/>
        <v>122511.19821010943</v>
      </c>
      <c r="AQ903" s="12">
        <f t="shared" si="154"/>
        <v>59663.975597115088</v>
      </c>
      <c r="AR903" s="12">
        <f t="shared" si="155"/>
        <v>1968010.5697820929</v>
      </c>
      <c r="BB903" s="28" t="e">
        <f>+#REF!-'Прил 2 оконч'!E903</f>
        <v>#REF!</v>
      </c>
    </row>
    <row r="904" spans="1:54" ht="15" customHeight="1" x14ac:dyDescent="0.25">
      <c r="A904" s="5">
        <f t="shared" ref="A904:B919" si="165">+A903+1</f>
        <v>877</v>
      </c>
      <c r="B904" s="23">
        <f t="shared" si="165"/>
        <v>18</v>
      </c>
      <c r="C904" s="14" t="s">
        <v>1452</v>
      </c>
      <c r="D904" s="3" t="s">
        <v>366</v>
      </c>
      <c r="E904" s="27">
        <v>17771005.9203768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/>
      <c r="L904" s="29">
        <v>0</v>
      </c>
      <c r="M904" s="29">
        <v>0</v>
      </c>
      <c r="N904" s="29">
        <v>0</v>
      </c>
      <c r="O904" s="29">
        <v>0</v>
      </c>
      <c r="P904" s="29">
        <v>17217505.868378736</v>
      </c>
      <c r="Q904" s="29">
        <v>0</v>
      </c>
      <c r="R904" s="22">
        <v>152988.07</v>
      </c>
      <c r="S904" s="29">
        <v>24000</v>
      </c>
      <c r="T904" s="147">
        <v>376511.98199806357</v>
      </c>
      <c r="U904" s="28"/>
      <c r="V904" s="2" t="s">
        <v>366</v>
      </c>
      <c r="W904" s="9">
        <v>6304619.2599999998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3327272.55</v>
      </c>
      <c r="AF904" s="9">
        <v>0</v>
      </c>
      <c r="AG904" s="9">
        <v>0</v>
      </c>
      <c r="AH904" s="9">
        <v>2680105.79</v>
      </c>
      <c r="AI904" s="9">
        <v>0</v>
      </c>
      <c r="AJ904" s="9">
        <v>144641.35999999999</v>
      </c>
      <c r="AK904" s="9">
        <v>30000</v>
      </c>
      <c r="AL904" s="9">
        <v>122599.56</v>
      </c>
      <c r="AN904" s="28">
        <f t="shared" si="153"/>
        <v>11466386.6603768</v>
      </c>
      <c r="AO904" s="12">
        <f t="shared" si="154"/>
        <v>8346.710000000021</v>
      </c>
      <c r="AP904" s="12">
        <f t="shared" si="154"/>
        <v>-6000</v>
      </c>
      <c r="AQ904" s="12">
        <f t="shared" si="154"/>
        <v>253912.42199806357</v>
      </c>
      <c r="AR904" s="12">
        <f t="shared" si="155"/>
        <v>11210127.528378736</v>
      </c>
      <c r="BB904" s="28" t="e">
        <f>+#REF!-'Прил 2 оконч'!E904</f>
        <v>#REF!</v>
      </c>
    </row>
    <row r="905" spans="1:54" ht="15" customHeight="1" x14ac:dyDescent="0.25">
      <c r="A905" s="5">
        <f t="shared" si="165"/>
        <v>878</v>
      </c>
      <c r="B905" s="23">
        <f t="shared" si="165"/>
        <v>19</v>
      </c>
      <c r="C905" s="14" t="s">
        <v>1452</v>
      </c>
      <c r="D905" s="3" t="s">
        <v>735</v>
      </c>
      <c r="E905" s="27">
        <v>40635058.08237657</v>
      </c>
      <c r="F905" s="29">
        <v>7511049.4806612218</v>
      </c>
      <c r="G905" s="29">
        <v>3214895.5638655713</v>
      </c>
      <c r="H905" s="29">
        <v>0</v>
      </c>
      <c r="I905" s="29">
        <v>3031175.8989669341</v>
      </c>
      <c r="J905" s="29">
        <v>0</v>
      </c>
      <c r="K905" s="29"/>
      <c r="L905" s="29">
        <v>311848.52041429107</v>
      </c>
      <c r="M905" s="29">
        <v>0</v>
      </c>
      <c r="N905" s="29">
        <v>0</v>
      </c>
      <c r="O905" s="29">
        <v>5678337.1610445483</v>
      </c>
      <c r="P905" s="29">
        <v>15731938.21837358</v>
      </c>
      <c r="Q905" s="29">
        <v>0</v>
      </c>
      <c r="R905" s="29">
        <v>3973603.431119387</v>
      </c>
      <c r="S905" s="1">
        <v>406350.58082376578</v>
      </c>
      <c r="T905" s="147">
        <v>775859.22710727528</v>
      </c>
      <c r="U905" s="28"/>
      <c r="V905" s="2" t="s">
        <v>735</v>
      </c>
      <c r="W905" s="9">
        <v>18362344.909999996</v>
      </c>
      <c r="X905" s="9">
        <v>4772488.79</v>
      </c>
      <c r="Y905" s="9">
        <v>2543777.66</v>
      </c>
      <c r="Z905" s="9">
        <v>0</v>
      </c>
      <c r="AA905" s="9">
        <v>1590486.32</v>
      </c>
      <c r="AB905" s="9">
        <v>0</v>
      </c>
      <c r="AC905" s="9">
        <v>0</v>
      </c>
      <c r="AD905" s="9">
        <v>320620.44</v>
      </c>
      <c r="AE905" s="9">
        <v>3337998.24</v>
      </c>
      <c r="AF905" s="9">
        <v>0</v>
      </c>
      <c r="AG905" s="9">
        <v>2358916.08</v>
      </c>
      <c r="AH905" s="9">
        <v>2732905.84</v>
      </c>
      <c r="AI905" s="9">
        <v>0</v>
      </c>
      <c r="AJ905" s="9">
        <v>314800.65999999997</v>
      </c>
      <c r="AK905" s="9">
        <v>30000</v>
      </c>
      <c r="AL905" s="9">
        <v>360350.88</v>
      </c>
      <c r="AN905" s="28">
        <f t="shared" si="153"/>
        <v>22272713.172376573</v>
      </c>
      <c r="AO905" s="12">
        <f t="shared" si="154"/>
        <v>3658802.7711193869</v>
      </c>
      <c r="AP905" s="12">
        <f t="shared" si="154"/>
        <v>376350.58082376578</v>
      </c>
      <c r="AQ905" s="12">
        <f t="shared" si="154"/>
        <v>415508.34710727527</v>
      </c>
      <c r="AR905" s="12">
        <f t="shared" si="155"/>
        <v>17822051.473326147</v>
      </c>
      <c r="BB905" s="28" t="e">
        <f>+#REF!-'Прил 2 оконч'!E905</f>
        <v>#REF!</v>
      </c>
    </row>
    <row r="906" spans="1:54" ht="15" customHeight="1" x14ac:dyDescent="0.25">
      <c r="A906" s="5">
        <f t="shared" si="165"/>
        <v>879</v>
      </c>
      <c r="B906" s="23">
        <f t="shared" si="165"/>
        <v>20</v>
      </c>
      <c r="C906" s="14" t="s">
        <v>1452</v>
      </c>
      <c r="D906" s="3" t="s">
        <v>367</v>
      </c>
      <c r="E906" s="27">
        <v>26328386.425327532</v>
      </c>
      <c r="F906" s="29">
        <v>7372697.9505887339</v>
      </c>
      <c r="G906" s="29">
        <v>0</v>
      </c>
      <c r="H906" s="29">
        <v>0</v>
      </c>
      <c r="I906" s="29">
        <v>0</v>
      </c>
      <c r="J906" s="29">
        <v>0</v>
      </c>
      <c r="K906" s="29"/>
      <c r="L906" s="29">
        <v>306104.35376204841</v>
      </c>
      <c r="M906" s="29">
        <v>0</v>
      </c>
      <c r="N906" s="29">
        <v>0</v>
      </c>
      <c r="O906" s="29">
        <v>0</v>
      </c>
      <c r="P906" s="29">
        <v>15442160.108254375</v>
      </c>
      <c r="Q906" s="29">
        <v>0</v>
      </c>
      <c r="R906" s="29">
        <v>2438531.5283692107</v>
      </c>
      <c r="S906" s="1">
        <v>263283.86425327533</v>
      </c>
      <c r="T906" s="147">
        <v>505608.62009988801</v>
      </c>
      <c r="U906" s="28"/>
      <c r="V906" s="2" t="s">
        <v>367</v>
      </c>
      <c r="W906" s="9">
        <v>11338149.91</v>
      </c>
      <c r="X906" s="9">
        <v>4679882.8099999996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314399.09000000003</v>
      </c>
      <c r="AE906" s="9">
        <v>3334650.68</v>
      </c>
      <c r="AF906" s="9">
        <v>0</v>
      </c>
      <c r="AG906" s="9">
        <v>0</v>
      </c>
      <c r="AH906" s="9">
        <v>2679876.16</v>
      </c>
      <c r="AI906" s="9">
        <v>0</v>
      </c>
      <c r="AJ906" s="9">
        <v>74671.59</v>
      </c>
      <c r="AK906" s="9">
        <v>30000</v>
      </c>
      <c r="AL906" s="9">
        <v>224669.58000000002</v>
      </c>
      <c r="AN906" s="28">
        <f t="shared" si="153"/>
        <v>14990236.515327532</v>
      </c>
      <c r="AO906" s="12">
        <f t="shared" si="154"/>
        <v>2363859.9383692108</v>
      </c>
      <c r="AP906" s="12">
        <f t="shared" si="154"/>
        <v>233283.86425327533</v>
      </c>
      <c r="AQ906" s="12">
        <f t="shared" si="154"/>
        <v>280939.04009988799</v>
      </c>
      <c r="AR906" s="12">
        <f t="shared" si="155"/>
        <v>12112153.672605159</v>
      </c>
      <c r="BB906" s="28" t="e">
        <f>+#REF!-'Прил 2 оконч'!E906</f>
        <v>#REF!</v>
      </c>
    </row>
    <row r="907" spans="1:54" ht="15" customHeight="1" x14ac:dyDescent="0.25">
      <c r="A907" s="5">
        <f t="shared" si="165"/>
        <v>880</v>
      </c>
      <c r="B907" s="23">
        <f t="shared" si="165"/>
        <v>21</v>
      </c>
      <c r="C907" s="14" t="s">
        <v>1452</v>
      </c>
      <c r="D907" s="3" t="s">
        <v>736</v>
      </c>
      <c r="E907" s="27">
        <v>32902312.260541573</v>
      </c>
      <c r="F907" s="29">
        <v>7411972.189002322</v>
      </c>
      <c r="G907" s="29">
        <v>0</v>
      </c>
      <c r="H907" s="29">
        <v>0</v>
      </c>
      <c r="I907" s="29">
        <v>0</v>
      </c>
      <c r="J907" s="29">
        <v>0</v>
      </c>
      <c r="K907" s="29"/>
      <c r="L907" s="29">
        <v>307734.96652411442</v>
      </c>
      <c r="M907" s="29">
        <v>0</v>
      </c>
      <c r="N907" s="29">
        <v>0</v>
      </c>
      <c r="O907" s="29">
        <v>5603434.9428537479</v>
      </c>
      <c r="P907" s="29">
        <v>15524420.23633462</v>
      </c>
      <c r="Q907" s="29">
        <v>0</v>
      </c>
      <c r="R907" s="29">
        <v>3094889.0411501252</v>
      </c>
      <c r="S907" s="1">
        <v>329023.12260541564</v>
      </c>
      <c r="T907" s="147">
        <v>630837.7620712209</v>
      </c>
      <c r="U907" s="28"/>
      <c r="V907" s="2" t="s">
        <v>736</v>
      </c>
      <c r="W907" s="9">
        <v>13866353.349999998</v>
      </c>
      <c r="X907" s="9">
        <v>4707035.43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316223.21999999997</v>
      </c>
      <c r="AE907" s="9">
        <v>3336226.26</v>
      </c>
      <c r="AF907" s="9">
        <v>0</v>
      </c>
      <c r="AG907" s="9">
        <v>2326564.19</v>
      </c>
      <c r="AH907" s="9">
        <v>2695424.78</v>
      </c>
      <c r="AI907" s="9">
        <v>0</v>
      </c>
      <c r="AJ907" s="9">
        <v>181788.19</v>
      </c>
      <c r="AK907" s="9">
        <v>30000</v>
      </c>
      <c r="AL907" s="9">
        <v>273091.28000000003</v>
      </c>
      <c r="AN907" s="28">
        <f t="shared" si="153"/>
        <v>19035958.910541575</v>
      </c>
      <c r="AO907" s="12">
        <f t="shared" si="154"/>
        <v>2913100.8511501253</v>
      </c>
      <c r="AP907" s="12">
        <f t="shared" si="154"/>
        <v>299023.12260541564</v>
      </c>
      <c r="AQ907" s="12">
        <f t="shared" si="154"/>
        <v>357746.48207122087</v>
      </c>
      <c r="AR907" s="12">
        <f t="shared" si="155"/>
        <v>15466088.454714814</v>
      </c>
      <c r="BB907" s="28" t="e">
        <f>+#REF!-'Прил 2 оконч'!E907</f>
        <v>#REF!</v>
      </c>
    </row>
    <row r="908" spans="1:54" ht="15" customHeight="1" x14ac:dyDescent="0.25">
      <c r="A908" s="5">
        <f t="shared" si="165"/>
        <v>881</v>
      </c>
      <c r="B908" s="23">
        <f t="shared" si="165"/>
        <v>22</v>
      </c>
      <c r="C908" s="14" t="s">
        <v>1452</v>
      </c>
      <c r="D908" s="3" t="s">
        <v>737</v>
      </c>
      <c r="E908" s="27">
        <v>8864202.5160242114</v>
      </c>
      <c r="F908" s="29">
        <v>5875964.7802501544</v>
      </c>
      <c r="G908" s="29">
        <v>0</v>
      </c>
      <c r="H908" s="29">
        <v>1736404.0089784788</v>
      </c>
      <c r="I908" s="29">
        <v>0</v>
      </c>
      <c r="J908" s="29">
        <v>0</v>
      </c>
      <c r="K908" s="29"/>
      <c r="L908" s="29">
        <v>261060.91388228722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729954.82653643924</v>
      </c>
      <c r="S908" s="1">
        <v>88642.02516024209</v>
      </c>
      <c r="T908" s="147">
        <v>172175.96121660911</v>
      </c>
      <c r="U908" s="28"/>
      <c r="V908" s="2" t="s">
        <v>737</v>
      </c>
      <c r="W908" s="9">
        <v>4430525.78</v>
      </c>
      <c r="X908" s="9">
        <v>3324434.7</v>
      </c>
      <c r="Y908" s="9">
        <v>0</v>
      </c>
      <c r="Z908" s="9">
        <v>608074.62</v>
      </c>
      <c r="AA908" s="9">
        <v>0</v>
      </c>
      <c r="AB908" s="9">
        <v>0</v>
      </c>
      <c r="AC908" s="9">
        <v>0</v>
      </c>
      <c r="AD908" s="9">
        <v>243092.56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139707.54</v>
      </c>
      <c r="AK908" s="9">
        <v>30000</v>
      </c>
      <c r="AL908" s="9">
        <v>85216.36</v>
      </c>
      <c r="AN908" s="28">
        <f t="shared" si="153"/>
        <v>4433676.7360242112</v>
      </c>
      <c r="AO908" s="12">
        <f t="shared" si="154"/>
        <v>590247.28653643921</v>
      </c>
      <c r="AP908" s="12">
        <f t="shared" si="154"/>
        <v>58642.02516024209</v>
      </c>
      <c r="AQ908" s="12">
        <f t="shared" si="154"/>
        <v>86959.60121660911</v>
      </c>
      <c r="AR908" s="12">
        <f t="shared" si="155"/>
        <v>3697827.8231109208</v>
      </c>
      <c r="BB908" s="28" t="e">
        <f>+#REF!-'Прил 2 оконч'!E908</f>
        <v>#REF!</v>
      </c>
    </row>
    <row r="909" spans="1:54" ht="15" customHeight="1" x14ac:dyDescent="0.25">
      <c r="A909" s="5">
        <f t="shared" si="165"/>
        <v>882</v>
      </c>
      <c r="B909" s="23">
        <f t="shared" si="165"/>
        <v>23</v>
      </c>
      <c r="C909" s="14" t="s">
        <v>1452</v>
      </c>
      <c r="D909" s="3" t="s">
        <v>374</v>
      </c>
      <c r="E909" s="27">
        <v>26250402.799621727</v>
      </c>
      <c r="F909" s="29">
        <v>11973817.799082467</v>
      </c>
      <c r="G909" s="29">
        <v>4790669.1135023339</v>
      </c>
      <c r="H909" s="29">
        <v>3538378.1228551744</v>
      </c>
      <c r="I909" s="29">
        <v>2261185.8343963604</v>
      </c>
      <c r="J909" s="29">
        <v>0</v>
      </c>
      <c r="K909" s="29"/>
      <c r="L909" s="29">
        <v>531980.01250705065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2386804.4712541788</v>
      </c>
      <c r="S909" s="1">
        <v>262504.02799621725</v>
      </c>
      <c r="T909" s="147">
        <v>505063.41802794655</v>
      </c>
      <c r="U909" s="28"/>
      <c r="V909" s="2" t="s">
        <v>374</v>
      </c>
      <c r="W909" s="9">
        <v>14755314.259999998</v>
      </c>
      <c r="X909" s="9">
        <v>6807880.8399999999</v>
      </c>
      <c r="Y909" s="9">
        <v>3859731.4</v>
      </c>
      <c r="Z909" s="9">
        <v>1245234.1200000001</v>
      </c>
      <c r="AA909" s="9">
        <v>1660942.24</v>
      </c>
      <c r="AB909" s="9">
        <v>0</v>
      </c>
      <c r="AC909" s="9">
        <v>0</v>
      </c>
      <c r="AD909" s="9">
        <v>497812.53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366537.61</v>
      </c>
      <c r="AK909" s="9">
        <v>30000</v>
      </c>
      <c r="AL909" s="9">
        <v>287175.51999999996</v>
      </c>
      <c r="AN909" s="28">
        <f t="shared" si="153"/>
        <v>11495088.539621729</v>
      </c>
      <c r="AO909" s="12">
        <f t="shared" si="154"/>
        <v>2020266.8612541789</v>
      </c>
      <c r="AP909" s="12">
        <f t="shared" si="154"/>
        <v>232504.02799621725</v>
      </c>
      <c r="AQ909" s="12">
        <f t="shared" si="154"/>
        <v>217887.89802794659</v>
      </c>
      <c r="AR909" s="12">
        <f t="shared" si="155"/>
        <v>9024429.7523433864</v>
      </c>
      <c r="BB909" s="28" t="e">
        <f>+#REF!-'Прил 2 оконч'!E909</f>
        <v>#REF!</v>
      </c>
    </row>
    <row r="910" spans="1:54" ht="15" customHeight="1" x14ac:dyDescent="0.25">
      <c r="A910" s="5">
        <f t="shared" si="165"/>
        <v>883</v>
      </c>
      <c r="B910" s="23">
        <f t="shared" si="165"/>
        <v>24</v>
      </c>
      <c r="C910" s="14" t="s">
        <v>1452</v>
      </c>
      <c r="D910" s="3" t="s">
        <v>377</v>
      </c>
      <c r="E910" s="27">
        <v>18227182.57694456</v>
      </c>
      <c r="F910" s="29">
        <v>13528473.189925913</v>
      </c>
      <c r="G910" s="29">
        <v>0</v>
      </c>
      <c r="H910" s="29">
        <v>0</v>
      </c>
      <c r="I910" s="29">
        <v>2554773.4608435007</v>
      </c>
      <c r="J910" s="29">
        <v>0</v>
      </c>
      <c r="K910" s="29"/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1609956.0702335488</v>
      </c>
      <c r="S910" s="1">
        <v>182271.8257694456</v>
      </c>
      <c r="T910" s="147">
        <v>351708.03017214953</v>
      </c>
      <c r="U910" s="28"/>
      <c r="V910" s="2" t="s">
        <v>377</v>
      </c>
      <c r="W910" s="9">
        <v>9982190.0999999996</v>
      </c>
      <c r="X910" s="9">
        <v>7684238.4500000002</v>
      </c>
      <c r="Y910" s="9">
        <v>0</v>
      </c>
      <c r="Z910" s="9">
        <v>0</v>
      </c>
      <c r="AA910" s="9">
        <v>1874750.25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198120</v>
      </c>
      <c r="AK910" s="9">
        <v>30000</v>
      </c>
      <c r="AL910" s="9">
        <v>195081.40000000002</v>
      </c>
      <c r="AN910" s="28">
        <f t="shared" si="153"/>
        <v>8244992.4769445602</v>
      </c>
      <c r="AO910" s="12">
        <f t="shared" si="154"/>
        <v>1411836.0702335488</v>
      </c>
      <c r="AP910" s="12">
        <f t="shared" si="154"/>
        <v>152271.8257694456</v>
      </c>
      <c r="AQ910" s="12">
        <f t="shared" si="154"/>
        <v>156626.63017214951</v>
      </c>
      <c r="AR910" s="12">
        <f t="shared" si="155"/>
        <v>6524257.9507694161</v>
      </c>
      <c r="BB910" s="28" t="e">
        <f>+#REF!-'Прил 2 оконч'!E910</f>
        <v>#REF!</v>
      </c>
    </row>
    <row r="911" spans="1:54" ht="15" customHeight="1" x14ac:dyDescent="0.25">
      <c r="A911" s="5">
        <f t="shared" si="165"/>
        <v>884</v>
      </c>
      <c r="B911" s="23">
        <f t="shared" si="165"/>
        <v>25</v>
      </c>
      <c r="C911" s="14" t="s">
        <v>1452</v>
      </c>
      <c r="D911" s="3" t="s">
        <v>378</v>
      </c>
      <c r="E911" s="27">
        <v>18022498.851807594</v>
      </c>
      <c r="F911" s="29">
        <v>13376554.028736837</v>
      </c>
      <c r="G911" s="29">
        <v>0</v>
      </c>
      <c r="H911" s="29">
        <v>0</v>
      </c>
      <c r="I911" s="29">
        <v>2526084.4110334693</v>
      </c>
      <c r="J911" s="29">
        <v>0</v>
      </c>
      <c r="K911" s="29"/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1591876.9291281593</v>
      </c>
      <c r="S911" s="1">
        <v>180224.98851807596</v>
      </c>
      <c r="T911" s="147">
        <v>347758.4943910531</v>
      </c>
      <c r="U911" s="28"/>
      <c r="V911" s="2" t="s">
        <v>378</v>
      </c>
      <c r="W911" s="9">
        <v>9866984.1800000016</v>
      </c>
      <c r="X911" s="9">
        <v>7597682.2400000002</v>
      </c>
      <c r="Y911" s="9">
        <v>0</v>
      </c>
      <c r="Z911" s="9">
        <v>0</v>
      </c>
      <c r="AA911" s="9">
        <v>1853632.82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192785.14</v>
      </c>
      <c r="AK911" s="9">
        <v>30000</v>
      </c>
      <c r="AL911" s="9">
        <v>192883.97999999998</v>
      </c>
      <c r="AN911" s="28">
        <f t="shared" si="153"/>
        <v>8155514.6718075927</v>
      </c>
      <c r="AO911" s="12">
        <f t="shared" si="154"/>
        <v>1399091.7891281592</v>
      </c>
      <c r="AP911" s="12">
        <f t="shared" si="154"/>
        <v>150224.98851807596</v>
      </c>
      <c r="AQ911" s="12">
        <f t="shared" si="154"/>
        <v>154874.51439105312</v>
      </c>
      <c r="AR911" s="12">
        <f t="shared" si="155"/>
        <v>6451323.3797703041</v>
      </c>
      <c r="BB911" s="28" t="e">
        <f>+#REF!-'Прил 2 оконч'!E911</f>
        <v>#REF!</v>
      </c>
    </row>
    <row r="912" spans="1:54" ht="15" customHeight="1" x14ac:dyDescent="0.25">
      <c r="A912" s="5">
        <f t="shared" si="165"/>
        <v>885</v>
      </c>
      <c r="B912" s="23">
        <f t="shared" si="165"/>
        <v>26</v>
      </c>
      <c r="C912" s="14" t="s">
        <v>1452</v>
      </c>
      <c r="D912" s="3" t="s">
        <v>738</v>
      </c>
      <c r="E912" s="27">
        <v>8439412.6733140238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/>
      <c r="L912" s="29">
        <v>0</v>
      </c>
      <c r="M912" s="29">
        <v>0</v>
      </c>
      <c r="N912" s="29">
        <v>2851548.3119875044</v>
      </c>
      <c r="O912" s="29">
        <v>4530475.7836192325</v>
      </c>
      <c r="P912" s="29">
        <v>0</v>
      </c>
      <c r="Q912" s="29">
        <v>0</v>
      </c>
      <c r="R912" s="29">
        <v>811564.53512907808</v>
      </c>
      <c r="S912" s="1">
        <v>84394.126733140234</v>
      </c>
      <c r="T912" s="147">
        <v>161429.91584506867</v>
      </c>
      <c r="U912" s="28"/>
      <c r="V912" s="2" t="s">
        <v>376</v>
      </c>
      <c r="W912" s="9">
        <v>3136067.1900000004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1540306.55</v>
      </c>
      <c r="AG912" s="9">
        <v>1298834.98</v>
      </c>
      <c r="AH912" s="9">
        <v>0</v>
      </c>
      <c r="AI912" s="9">
        <v>0</v>
      </c>
      <c r="AJ912" s="9">
        <v>208984</v>
      </c>
      <c r="AK912" s="9">
        <v>30000</v>
      </c>
      <c r="AL912" s="9">
        <v>57941.66</v>
      </c>
      <c r="AN912" s="28">
        <f t="shared" si="153"/>
        <v>5303345.4833140234</v>
      </c>
      <c r="AO912" s="12">
        <f t="shared" si="154"/>
        <v>602580.53512907808</v>
      </c>
      <c r="AP912" s="12">
        <f t="shared" si="154"/>
        <v>54394.126733140234</v>
      </c>
      <c r="AQ912" s="12">
        <f t="shared" si="154"/>
        <v>103488.25584506866</v>
      </c>
      <c r="AR912" s="12">
        <f t="shared" si="155"/>
        <v>4542882.5656067366</v>
      </c>
      <c r="BB912" s="28" t="e">
        <f>+#REF!-'Прил 2 оконч'!E912</f>
        <v>#REF!</v>
      </c>
    </row>
    <row r="913" spans="1:54" ht="15" customHeight="1" x14ac:dyDescent="0.25">
      <c r="A913" s="5">
        <f t="shared" si="165"/>
        <v>886</v>
      </c>
      <c r="B913" s="23">
        <f t="shared" si="165"/>
        <v>27</v>
      </c>
      <c r="C913" s="14" t="s">
        <v>1452</v>
      </c>
      <c r="D913" s="3" t="s">
        <v>739</v>
      </c>
      <c r="E913" s="27">
        <v>13740458.275814399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/>
      <c r="L913" s="29">
        <v>0</v>
      </c>
      <c r="M913" s="29">
        <v>0</v>
      </c>
      <c r="N913" s="29">
        <v>0</v>
      </c>
      <c r="O913" s="29">
        <v>11967307.097153656</v>
      </c>
      <c r="P913" s="29">
        <v>0</v>
      </c>
      <c r="Q913" s="29">
        <v>0</v>
      </c>
      <c r="R913" s="29">
        <v>1374045.8275814401</v>
      </c>
      <c r="S913" s="1">
        <v>137404.58275814398</v>
      </c>
      <c r="T913" s="147">
        <v>261700.76832116107</v>
      </c>
      <c r="U913" s="28"/>
      <c r="V913" s="2" t="s">
        <v>739</v>
      </c>
      <c r="W913" s="9">
        <v>3709984.17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3437016.17</v>
      </c>
      <c r="AH913" s="9">
        <v>0</v>
      </c>
      <c r="AI913" s="9">
        <v>0</v>
      </c>
      <c r="AJ913" s="9">
        <v>172824.82</v>
      </c>
      <c r="AK913" s="9">
        <v>30000</v>
      </c>
      <c r="AL913" s="9">
        <v>70143.179999999993</v>
      </c>
      <c r="AN913" s="28">
        <f t="shared" si="153"/>
        <v>10030474.105814399</v>
      </c>
      <c r="AO913" s="12">
        <f t="shared" si="154"/>
        <v>1201221.00758144</v>
      </c>
      <c r="AP913" s="12">
        <f t="shared" si="154"/>
        <v>107404.58275814398</v>
      </c>
      <c r="AQ913" s="12">
        <f t="shared" si="154"/>
        <v>191557.58832116108</v>
      </c>
      <c r="AR913" s="12">
        <f t="shared" si="155"/>
        <v>8530290.9271536544</v>
      </c>
      <c r="BB913" s="28" t="e">
        <f>+#REF!-'Прил 2 оконч'!E913</f>
        <v>#REF!</v>
      </c>
    </row>
    <row r="914" spans="1:54" ht="15" customHeight="1" x14ac:dyDescent="0.25">
      <c r="A914" s="5">
        <f t="shared" si="165"/>
        <v>887</v>
      </c>
      <c r="B914" s="23">
        <f t="shared" si="165"/>
        <v>28</v>
      </c>
      <c r="C914" s="14" t="s">
        <v>1452</v>
      </c>
      <c r="D914" s="3" t="s">
        <v>740</v>
      </c>
      <c r="E914" s="27">
        <v>9414818.5287536643</v>
      </c>
      <c r="F914" s="29">
        <v>0</v>
      </c>
      <c r="G914" s="29">
        <v>2888590.3620137149</v>
      </c>
      <c r="H914" s="29">
        <v>0</v>
      </c>
      <c r="I914" s="29">
        <v>0</v>
      </c>
      <c r="J914" s="29">
        <v>0</v>
      </c>
      <c r="K914" s="29"/>
      <c r="L914" s="29">
        <v>320763.61370497162</v>
      </c>
      <c r="M914" s="29">
        <v>0</v>
      </c>
      <c r="N914" s="29">
        <v>0</v>
      </c>
      <c r="O914" s="29">
        <v>5019977.764064705</v>
      </c>
      <c r="P914" s="29">
        <v>0</v>
      </c>
      <c r="Q914" s="29">
        <v>0</v>
      </c>
      <c r="R914" s="29">
        <v>911379.78574755846</v>
      </c>
      <c r="S914" s="1">
        <v>94148.185287536646</v>
      </c>
      <c r="T914" s="147">
        <v>179958.81793517739</v>
      </c>
      <c r="U914" s="28"/>
      <c r="V914" s="2" t="s">
        <v>740</v>
      </c>
      <c r="W914" s="9">
        <v>4407305.66</v>
      </c>
      <c r="X914" s="9">
        <v>0</v>
      </c>
      <c r="Y914" s="9">
        <v>2315356.58</v>
      </c>
      <c r="Z914" s="9">
        <v>0</v>
      </c>
      <c r="AA914" s="9">
        <v>0</v>
      </c>
      <c r="AB914" s="9">
        <v>0</v>
      </c>
      <c r="AC914" s="9">
        <v>0</v>
      </c>
      <c r="AD914" s="9">
        <v>298625.31</v>
      </c>
      <c r="AE914" s="9">
        <v>0</v>
      </c>
      <c r="AF914" s="9">
        <v>0</v>
      </c>
      <c r="AG914" s="9">
        <v>1443612.55</v>
      </c>
      <c r="AH914" s="9">
        <v>0</v>
      </c>
      <c r="AI914" s="9">
        <v>0</v>
      </c>
      <c r="AJ914" s="9">
        <v>236903.16000000003</v>
      </c>
      <c r="AK914" s="9">
        <v>30000</v>
      </c>
      <c r="AL914" s="9">
        <v>82808.06</v>
      </c>
      <c r="AN914" s="28">
        <f t="shared" si="153"/>
        <v>5007512.8687536642</v>
      </c>
      <c r="AO914" s="12">
        <f t="shared" si="154"/>
        <v>674476.62574755843</v>
      </c>
      <c r="AP914" s="12">
        <f t="shared" si="154"/>
        <v>64148.185287536646</v>
      </c>
      <c r="AQ914" s="12">
        <f t="shared" si="154"/>
        <v>97150.757935177389</v>
      </c>
      <c r="AR914" s="12">
        <f t="shared" si="155"/>
        <v>4171737.2997833909</v>
      </c>
      <c r="BB914" s="28" t="e">
        <f>+#REF!-'Прил 2 оконч'!E914</f>
        <v>#REF!</v>
      </c>
    </row>
    <row r="915" spans="1:54" ht="15" customHeight="1" x14ac:dyDescent="0.25">
      <c r="A915" s="5">
        <f t="shared" si="165"/>
        <v>888</v>
      </c>
      <c r="B915" s="23">
        <f t="shared" si="165"/>
        <v>29</v>
      </c>
      <c r="C915" s="14" t="s">
        <v>1452</v>
      </c>
      <c r="D915" s="3" t="s">
        <v>741</v>
      </c>
      <c r="E915" s="27">
        <v>12910804.5538368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/>
      <c r="L915" s="29">
        <v>0</v>
      </c>
      <c r="M915" s="29">
        <v>0</v>
      </c>
      <c r="N915" s="29">
        <v>0</v>
      </c>
      <c r="O915" s="29">
        <v>11244716.869382376</v>
      </c>
      <c r="P915" s="29">
        <v>0</v>
      </c>
      <c r="Q915" s="29">
        <v>0</v>
      </c>
      <c r="R915" s="29">
        <v>1291080.4553836801</v>
      </c>
      <c r="S915" s="1">
        <v>129108.04553836801</v>
      </c>
      <c r="T915" s="147">
        <v>245899.1835323757</v>
      </c>
      <c r="U915" s="28"/>
      <c r="V915" s="2" t="s">
        <v>741</v>
      </c>
      <c r="W915" s="9">
        <v>3490870.08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3227712.73</v>
      </c>
      <c r="AH915" s="9">
        <v>0</v>
      </c>
      <c r="AI915" s="9">
        <v>0</v>
      </c>
      <c r="AJ915" s="9">
        <v>167285.67000000001</v>
      </c>
      <c r="AK915" s="9">
        <v>30000</v>
      </c>
      <c r="AL915" s="9">
        <v>65871.679999999993</v>
      </c>
      <c r="AN915" s="28">
        <f t="shared" si="153"/>
        <v>9419934.4738368001</v>
      </c>
      <c r="AO915" s="12">
        <f t="shared" si="154"/>
        <v>1123794.7853836801</v>
      </c>
      <c r="AP915" s="12">
        <f t="shared" si="154"/>
        <v>99108.045538368009</v>
      </c>
      <c r="AQ915" s="12">
        <f t="shared" si="154"/>
        <v>180027.5035323757</v>
      </c>
      <c r="AR915" s="12">
        <f t="shared" si="155"/>
        <v>8017004.1393823763</v>
      </c>
      <c r="BB915" s="28" t="e">
        <f>+#REF!-'Прил 2 оконч'!E915</f>
        <v>#REF!</v>
      </c>
    </row>
    <row r="916" spans="1:54" ht="15" customHeight="1" x14ac:dyDescent="0.25">
      <c r="A916" s="5">
        <f t="shared" si="165"/>
        <v>889</v>
      </c>
      <c r="B916" s="23">
        <f t="shared" si="165"/>
        <v>30</v>
      </c>
      <c r="C916" s="14" t="s">
        <v>1452</v>
      </c>
      <c r="D916" s="3" t="s">
        <v>383</v>
      </c>
      <c r="E916" s="27">
        <v>23128874.260277759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/>
      <c r="L916" s="29">
        <v>0</v>
      </c>
      <c r="M916" s="29">
        <v>0</v>
      </c>
      <c r="N916" s="29">
        <v>0</v>
      </c>
      <c r="O916" s="29">
        <v>0</v>
      </c>
      <c r="P916" s="29">
        <v>22465047.324697815</v>
      </c>
      <c r="Q916" s="29">
        <v>0</v>
      </c>
      <c r="R916" s="29">
        <v>148561.85</v>
      </c>
      <c r="S916" s="29">
        <v>24000</v>
      </c>
      <c r="T916" s="147">
        <v>491265.08557994402</v>
      </c>
      <c r="U916" s="28"/>
      <c r="V916" s="2" t="s">
        <v>383</v>
      </c>
      <c r="W916" s="9">
        <v>3765000.03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3475815.03</v>
      </c>
      <c r="AI916" s="9">
        <v>0</v>
      </c>
      <c r="AJ916" s="9">
        <v>188250</v>
      </c>
      <c r="AK916" s="9">
        <v>30000</v>
      </c>
      <c r="AL916" s="9">
        <v>70935</v>
      </c>
      <c r="AN916" s="28">
        <f t="shared" si="153"/>
        <v>19363874.230277758</v>
      </c>
      <c r="AO916" s="12">
        <f t="shared" si="154"/>
        <v>-39688.149999999994</v>
      </c>
      <c r="AP916" s="12">
        <f t="shared" si="154"/>
        <v>-6000</v>
      </c>
      <c r="AQ916" s="12">
        <f t="shared" si="154"/>
        <v>420330.08557994402</v>
      </c>
      <c r="AR916" s="12">
        <f t="shared" si="155"/>
        <v>18989232.294697814</v>
      </c>
      <c r="BB916" s="28" t="e">
        <f>+#REF!-'Прил 2 оконч'!E916</f>
        <v>#REF!</v>
      </c>
    </row>
    <row r="917" spans="1:54" ht="15" customHeight="1" x14ac:dyDescent="0.25">
      <c r="A917" s="5">
        <f t="shared" si="165"/>
        <v>890</v>
      </c>
      <c r="B917" s="23">
        <f t="shared" si="165"/>
        <v>31</v>
      </c>
      <c r="C917" s="14" t="s">
        <v>1452</v>
      </c>
      <c r="D917" s="3" t="s">
        <v>742</v>
      </c>
      <c r="E917" s="27">
        <v>9550744.3853752334</v>
      </c>
      <c r="F917" s="29">
        <v>0</v>
      </c>
      <c r="G917" s="29">
        <v>2930294.2056073411</v>
      </c>
      <c r="H917" s="29">
        <v>0</v>
      </c>
      <c r="I917" s="29">
        <v>0</v>
      </c>
      <c r="J917" s="29">
        <v>0</v>
      </c>
      <c r="K917" s="29"/>
      <c r="L917" s="29">
        <v>325394.61841661</v>
      </c>
      <c r="M917" s="29">
        <v>0</v>
      </c>
      <c r="N917" s="29">
        <v>0</v>
      </c>
      <c r="O917" s="29">
        <v>5092453.3806384904</v>
      </c>
      <c r="P917" s="29">
        <v>0</v>
      </c>
      <c r="Q917" s="29">
        <v>0</v>
      </c>
      <c r="R917" s="29">
        <v>924537.77468881919</v>
      </c>
      <c r="S917" s="1">
        <v>95507.443853752324</v>
      </c>
      <c r="T917" s="147">
        <v>182556.96217021893</v>
      </c>
      <c r="U917" s="28"/>
      <c r="V917" s="2" t="s">
        <v>742</v>
      </c>
      <c r="W917" s="9">
        <v>4467913.8899999997</v>
      </c>
      <c r="X917" s="9">
        <v>0</v>
      </c>
      <c r="Y917" s="9">
        <v>2349026.6</v>
      </c>
      <c r="Z917" s="9">
        <v>0</v>
      </c>
      <c r="AA917" s="9">
        <v>0</v>
      </c>
      <c r="AB917" s="9">
        <v>0</v>
      </c>
      <c r="AC917" s="9">
        <v>0</v>
      </c>
      <c r="AD917" s="9">
        <v>302967.94</v>
      </c>
      <c r="AE917" s="9">
        <v>0</v>
      </c>
      <c r="AF917" s="9">
        <v>0</v>
      </c>
      <c r="AG917" s="9">
        <v>1464605.62</v>
      </c>
      <c r="AH917" s="9">
        <v>0</v>
      </c>
      <c r="AI917" s="9">
        <v>0</v>
      </c>
      <c r="AJ917" s="9">
        <v>237301.47</v>
      </c>
      <c r="AK917" s="9">
        <v>30000</v>
      </c>
      <c r="AL917" s="9">
        <v>84012.26</v>
      </c>
      <c r="AN917" s="28">
        <f t="shared" si="153"/>
        <v>5082830.4953752337</v>
      </c>
      <c r="AO917" s="12">
        <f t="shared" si="154"/>
        <v>687236.30468881922</v>
      </c>
      <c r="AP917" s="12">
        <f t="shared" si="154"/>
        <v>65507.443853752324</v>
      </c>
      <c r="AQ917" s="12">
        <f t="shared" si="154"/>
        <v>98544.702170218938</v>
      </c>
      <c r="AR917" s="12">
        <f t="shared" si="155"/>
        <v>4231542.0446624421</v>
      </c>
      <c r="BB917" s="28" t="e">
        <f>+#REF!-'Прил 2 оконч'!E917</f>
        <v>#REF!</v>
      </c>
    </row>
    <row r="918" spans="1:54" ht="15" customHeight="1" x14ac:dyDescent="0.25">
      <c r="A918" s="5">
        <f t="shared" si="165"/>
        <v>891</v>
      </c>
      <c r="B918" s="23">
        <f t="shared" si="165"/>
        <v>32</v>
      </c>
      <c r="C918" s="14" t="s">
        <v>1452</v>
      </c>
      <c r="D918" s="3" t="s">
        <v>743</v>
      </c>
      <c r="E918" s="27">
        <v>43741967.271764487</v>
      </c>
      <c r="F918" s="29">
        <v>26858061.673563283</v>
      </c>
      <c r="G918" s="29">
        <v>10745786.23686257</v>
      </c>
      <c r="H918" s="29">
        <v>0</v>
      </c>
      <c r="I918" s="29">
        <v>0</v>
      </c>
      <c r="J918" s="29">
        <v>0</v>
      </c>
      <c r="K918" s="29"/>
      <c r="L918" s="29">
        <v>1193266.1933533174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3659019.1872553308</v>
      </c>
      <c r="S918" s="1">
        <v>437419.67271764489</v>
      </c>
      <c r="T918" s="147">
        <v>848414.30801233847</v>
      </c>
      <c r="U918" s="28"/>
      <c r="V918" s="2" t="s">
        <v>743</v>
      </c>
      <c r="W918" s="9">
        <v>29322849.879999999</v>
      </c>
      <c r="X918" s="9">
        <v>15286611.289999999</v>
      </c>
      <c r="Y918" s="9">
        <v>8666751.8000000007</v>
      </c>
      <c r="Z918" s="9">
        <v>0</v>
      </c>
      <c r="AA918" s="9">
        <v>0</v>
      </c>
      <c r="AB918" s="9">
        <v>0</v>
      </c>
      <c r="AC918" s="9">
        <v>0</v>
      </c>
      <c r="AD918" s="9">
        <v>1117802.57</v>
      </c>
      <c r="AE918" s="9">
        <v>3340099.82</v>
      </c>
      <c r="AF918" s="9">
        <v>0</v>
      </c>
      <c r="AG918" s="9">
        <v>0</v>
      </c>
      <c r="AH918" s="9">
        <v>0</v>
      </c>
      <c r="AI918" s="9">
        <v>0</v>
      </c>
      <c r="AJ918" s="9">
        <v>301762.66000000003</v>
      </c>
      <c r="AK918" s="9">
        <v>30000</v>
      </c>
      <c r="AL918" s="9">
        <v>579821.74</v>
      </c>
      <c r="AN918" s="28">
        <f t="shared" si="153"/>
        <v>14419117.391764488</v>
      </c>
      <c r="AO918" s="12">
        <f t="shared" si="154"/>
        <v>3357256.5272553307</v>
      </c>
      <c r="AP918" s="12">
        <f t="shared" si="154"/>
        <v>407419.67271764489</v>
      </c>
      <c r="AQ918" s="12">
        <f t="shared" si="154"/>
        <v>268592.56801233848</v>
      </c>
      <c r="AR918" s="12">
        <f t="shared" si="155"/>
        <v>10385848.623779174</v>
      </c>
      <c r="BB918" s="28" t="e">
        <f>+#REF!-'Прил 2 оконч'!E918</f>
        <v>#REF!</v>
      </c>
    </row>
    <row r="919" spans="1:54" ht="15" customHeight="1" x14ac:dyDescent="0.25">
      <c r="A919" s="5">
        <f t="shared" si="165"/>
        <v>892</v>
      </c>
      <c r="B919" s="23">
        <f t="shared" si="165"/>
        <v>33</v>
      </c>
      <c r="C919" s="14" t="s">
        <v>1452</v>
      </c>
      <c r="D919" s="3" t="s">
        <v>386</v>
      </c>
      <c r="E919" s="27">
        <v>8952042.0564937461</v>
      </c>
      <c r="F919" s="29">
        <v>5934192.4713683669</v>
      </c>
      <c r="G919" s="29">
        <v>0</v>
      </c>
      <c r="H919" s="29">
        <v>1753610.8507606245</v>
      </c>
      <c r="I919" s="29">
        <v>0</v>
      </c>
      <c r="J919" s="29">
        <v>0</v>
      </c>
      <c r="K919" s="29"/>
      <c r="L919" s="29">
        <v>263647.88892809901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737188.29129658756</v>
      </c>
      <c r="S919" s="1">
        <v>89520.420564937449</v>
      </c>
      <c r="T919" s="147">
        <v>173882.1335751295</v>
      </c>
      <c r="U919" s="28"/>
      <c r="V919" s="2" t="s">
        <v>386</v>
      </c>
      <c r="W919" s="9">
        <v>7886349.5699999984</v>
      </c>
      <c r="X919" s="9">
        <v>3367921.01</v>
      </c>
      <c r="Y919" s="9">
        <v>0</v>
      </c>
      <c r="Z919" s="9">
        <v>616028.71</v>
      </c>
      <c r="AA919" s="9">
        <v>0</v>
      </c>
      <c r="AB919" s="9">
        <v>0</v>
      </c>
      <c r="AC919" s="9">
        <v>0</v>
      </c>
      <c r="AD919" s="9">
        <v>246272.43</v>
      </c>
      <c r="AE919" s="9">
        <v>3330605.22</v>
      </c>
      <c r="AF919" s="9">
        <v>0</v>
      </c>
      <c r="AG919" s="9">
        <v>0</v>
      </c>
      <c r="AH919" s="9">
        <v>0</v>
      </c>
      <c r="AI919" s="9">
        <v>0</v>
      </c>
      <c r="AJ919" s="9">
        <v>141219.6</v>
      </c>
      <c r="AK919" s="9">
        <v>30000</v>
      </c>
      <c r="AL919" s="9">
        <v>154302.6</v>
      </c>
      <c r="AN919" s="28">
        <f t="shared" si="153"/>
        <v>1065692.4864937477</v>
      </c>
      <c r="AO919" s="12">
        <f t="shared" ref="AO919:AQ962" si="166">+R919-AJ919</f>
        <v>595968.69129658758</v>
      </c>
      <c r="AP919" s="12">
        <f t="shared" si="166"/>
        <v>59520.420564937449</v>
      </c>
      <c r="AQ919" s="12">
        <f t="shared" si="166"/>
        <v>19579.533575129492</v>
      </c>
      <c r="AR919" s="12">
        <f t="shared" si="155"/>
        <v>390623.84105709312</v>
      </c>
      <c r="BB919" s="28" t="e">
        <f>+#REF!-'Прил 2 оконч'!E919</f>
        <v>#REF!</v>
      </c>
    </row>
    <row r="920" spans="1:54" ht="15" customHeight="1" x14ac:dyDescent="0.25">
      <c r="A920" s="5">
        <f t="shared" ref="A920:B935" si="167">+A919+1</f>
        <v>893</v>
      </c>
      <c r="B920" s="23">
        <f t="shared" si="167"/>
        <v>34</v>
      </c>
      <c r="C920" s="14" t="s">
        <v>1452</v>
      </c>
      <c r="D920" s="3" t="s">
        <v>746</v>
      </c>
      <c r="E920" s="27">
        <v>62749859.457905941</v>
      </c>
      <c r="F920" s="29">
        <v>25855251.437638529</v>
      </c>
      <c r="G920" s="29">
        <v>10344566.50022044</v>
      </c>
      <c r="H920" s="29">
        <v>0</v>
      </c>
      <c r="I920" s="29">
        <v>0</v>
      </c>
      <c r="J920" s="29">
        <v>0</v>
      </c>
      <c r="K920" s="29"/>
      <c r="L920" s="29">
        <v>1148712.7342310038</v>
      </c>
      <c r="M920" s="29">
        <v>0</v>
      </c>
      <c r="N920" s="29">
        <v>0</v>
      </c>
      <c r="O920" s="29">
        <v>17977451.733167797</v>
      </c>
      <c r="P920" s="29">
        <v>0</v>
      </c>
      <c r="Q920" s="29">
        <v>0</v>
      </c>
      <c r="R920" s="29">
        <v>5586511.2769200085</v>
      </c>
      <c r="S920" s="1">
        <v>627498.59457905951</v>
      </c>
      <c r="T920" s="147">
        <v>1209867.1811491074</v>
      </c>
      <c r="U920" s="28"/>
      <c r="V920" s="2" t="s">
        <v>746</v>
      </c>
      <c r="W920" s="9">
        <v>33916890.879999995</v>
      </c>
      <c r="X920" s="9">
        <v>14717836.880000001</v>
      </c>
      <c r="Y920" s="9">
        <v>8344284.8600000003</v>
      </c>
      <c r="Z920" s="9">
        <v>0</v>
      </c>
      <c r="AA920" s="9">
        <v>0</v>
      </c>
      <c r="AB920" s="9">
        <v>0</v>
      </c>
      <c r="AC920" s="9">
        <v>0</v>
      </c>
      <c r="AD920" s="9">
        <v>1076212.08</v>
      </c>
      <c r="AE920" s="9">
        <v>3340551.02</v>
      </c>
      <c r="AF920" s="9">
        <v>0</v>
      </c>
      <c r="AG920" s="9">
        <v>5202617.3499999996</v>
      </c>
      <c r="AH920" s="9">
        <v>0</v>
      </c>
      <c r="AI920" s="9">
        <v>0</v>
      </c>
      <c r="AJ920" s="9">
        <v>538419.25</v>
      </c>
      <c r="AK920" s="9">
        <v>30000</v>
      </c>
      <c r="AL920" s="9">
        <v>666969.44000000006</v>
      </c>
      <c r="AN920" s="28">
        <f t="shared" si="153"/>
        <v>28832968.577905945</v>
      </c>
      <c r="AO920" s="12">
        <f t="shared" si="166"/>
        <v>5048092.0269200085</v>
      </c>
      <c r="AP920" s="12">
        <f t="shared" si="166"/>
        <v>597498.59457905951</v>
      </c>
      <c r="AQ920" s="12">
        <f t="shared" si="166"/>
        <v>542897.74114910734</v>
      </c>
      <c r="AR920" s="12">
        <f t="shared" si="155"/>
        <v>22644480.215257768</v>
      </c>
      <c r="BB920" s="28" t="e">
        <f>+#REF!-'Прил 2 оконч'!E920</f>
        <v>#REF!</v>
      </c>
    </row>
    <row r="921" spans="1:54" ht="15" customHeight="1" x14ac:dyDescent="0.25">
      <c r="A921" s="5">
        <f t="shared" si="167"/>
        <v>894</v>
      </c>
      <c r="B921" s="23">
        <f t="shared" si="167"/>
        <v>35</v>
      </c>
      <c r="C921" s="14" t="s">
        <v>1452</v>
      </c>
      <c r="D921" s="3" t="s">
        <v>747</v>
      </c>
      <c r="E921" s="27">
        <v>59075280.940424494</v>
      </c>
      <c r="F921" s="29">
        <v>19753324.876629226</v>
      </c>
      <c r="G921" s="29">
        <v>7903213.9091590643</v>
      </c>
      <c r="H921" s="29">
        <v>5837297.1570079876</v>
      </c>
      <c r="I921" s="29">
        <v>3730300.4891794757</v>
      </c>
      <c r="J921" s="29">
        <v>0</v>
      </c>
      <c r="K921" s="29"/>
      <c r="L921" s="29">
        <v>877612.65381291229</v>
      </c>
      <c r="M921" s="29">
        <v>0</v>
      </c>
      <c r="N921" s="29">
        <v>0</v>
      </c>
      <c r="O921" s="29">
        <v>13734712.477877133</v>
      </c>
      <c r="P921" s="29">
        <v>0</v>
      </c>
      <c r="Q921" s="29">
        <v>0</v>
      </c>
      <c r="R921" s="29">
        <v>5514508.1395367021</v>
      </c>
      <c r="S921" s="1">
        <v>590752.809404245</v>
      </c>
      <c r="T921" s="147">
        <v>1133558.4278177479</v>
      </c>
      <c r="U921" s="28"/>
      <c r="V921" s="2" t="s">
        <v>747</v>
      </c>
      <c r="W921" s="9">
        <v>31827202.969999999</v>
      </c>
      <c r="X921" s="9">
        <v>11243674.439999999</v>
      </c>
      <c r="Y921" s="9">
        <v>6374606.75</v>
      </c>
      <c r="Z921" s="9">
        <v>2056588.15</v>
      </c>
      <c r="AA921" s="9">
        <v>2743158.15</v>
      </c>
      <c r="AB921" s="9">
        <v>0</v>
      </c>
      <c r="AC921" s="9">
        <v>0</v>
      </c>
      <c r="AD921" s="9">
        <v>822170.98</v>
      </c>
      <c r="AE921" s="9">
        <v>3340342.1</v>
      </c>
      <c r="AF921" s="9">
        <v>0</v>
      </c>
      <c r="AG921" s="9">
        <v>3974533.5</v>
      </c>
      <c r="AH921" s="9">
        <v>0</v>
      </c>
      <c r="AI921" s="9">
        <v>0</v>
      </c>
      <c r="AJ921" s="9">
        <v>618555.98</v>
      </c>
      <c r="AK921" s="9">
        <v>30000</v>
      </c>
      <c r="AL921" s="9">
        <v>623572.92000000004</v>
      </c>
      <c r="AN921" s="28">
        <f t="shared" si="153"/>
        <v>27248077.970424496</v>
      </c>
      <c r="AO921" s="12">
        <f t="shared" si="166"/>
        <v>4895952.1595367026</v>
      </c>
      <c r="AP921" s="12">
        <f t="shared" si="166"/>
        <v>560752.809404245</v>
      </c>
      <c r="AQ921" s="12">
        <f t="shared" si="166"/>
        <v>509985.50781774789</v>
      </c>
      <c r="AR921" s="12">
        <f t="shared" si="155"/>
        <v>21281387.493665796</v>
      </c>
      <c r="BB921" s="28" t="e">
        <f>+#REF!-'Прил 2 оконч'!E921</f>
        <v>#REF!</v>
      </c>
    </row>
    <row r="922" spans="1:54" ht="15" customHeight="1" x14ac:dyDescent="0.25">
      <c r="A922" s="5">
        <f t="shared" si="167"/>
        <v>895</v>
      </c>
      <c r="B922" s="23">
        <f t="shared" si="167"/>
        <v>36</v>
      </c>
      <c r="C922" s="14" t="s">
        <v>1452</v>
      </c>
      <c r="D922" s="3" t="s">
        <v>748</v>
      </c>
      <c r="E922" s="27">
        <v>55666319.910854891</v>
      </c>
      <c r="F922" s="29">
        <v>18613451.927455012</v>
      </c>
      <c r="G922" s="29">
        <v>7447156.0149639342</v>
      </c>
      <c r="H922" s="29">
        <v>5500453.7563591562</v>
      </c>
      <c r="I922" s="29">
        <v>3515042.1138698198</v>
      </c>
      <c r="J922" s="29">
        <v>0</v>
      </c>
      <c r="K922" s="29"/>
      <c r="L922" s="29">
        <v>826969.68964449025</v>
      </c>
      <c r="M922" s="29">
        <v>0</v>
      </c>
      <c r="N922" s="29">
        <v>0</v>
      </c>
      <c r="O922" s="29">
        <v>12942145.792724269</v>
      </c>
      <c r="P922" s="29">
        <v>0</v>
      </c>
      <c r="Q922" s="29">
        <v>0</v>
      </c>
      <c r="R922" s="29">
        <v>5196291.3990376946</v>
      </c>
      <c r="S922" s="1">
        <v>556663.19910854893</v>
      </c>
      <c r="T922" s="147">
        <v>1068146.0176919652</v>
      </c>
      <c r="U922" s="28"/>
      <c r="V922" s="2" t="s">
        <v>748</v>
      </c>
      <c r="W922" s="9">
        <v>30110617.579999998</v>
      </c>
      <c r="X922" s="9">
        <v>10594301.68</v>
      </c>
      <c r="Y922" s="9">
        <v>6006444.5499999998</v>
      </c>
      <c r="Z922" s="9">
        <v>1937810.93</v>
      </c>
      <c r="AA922" s="9">
        <v>2584728.4300000002</v>
      </c>
      <c r="AB922" s="9">
        <v>0</v>
      </c>
      <c r="AC922" s="9">
        <v>0</v>
      </c>
      <c r="AD922" s="9">
        <v>774686.91</v>
      </c>
      <c r="AE922" s="9">
        <v>3340167.94</v>
      </c>
      <c r="AF922" s="9">
        <v>0</v>
      </c>
      <c r="AG922" s="9">
        <v>3744986.31</v>
      </c>
      <c r="AH922" s="9">
        <v>0</v>
      </c>
      <c r="AI922" s="9">
        <v>0</v>
      </c>
      <c r="AJ922" s="9">
        <v>505998.43</v>
      </c>
      <c r="AK922" s="9">
        <v>30000</v>
      </c>
      <c r="AL922" s="9">
        <v>591492.4</v>
      </c>
      <c r="AN922" s="28">
        <f t="shared" si="153"/>
        <v>25555702.330854893</v>
      </c>
      <c r="AO922" s="12">
        <f t="shared" si="166"/>
        <v>4690292.9690376949</v>
      </c>
      <c r="AP922" s="12">
        <f t="shared" si="166"/>
        <v>526663.19910854893</v>
      </c>
      <c r="AQ922" s="12">
        <f t="shared" si="166"/>
        <v>476653.61769196519</v>
      </c>
      <c r="AR922" s="12">
        <f t="shared" si="155"/>
        <v>19862092.545016684</v>
      </c>
      <c r="BB922" s="28" t="e">
        <f>+#REF!-'Прил 2 оконч'!E922</f>
        <v>#REF!</v>
      </c>
    </row>
    <row r="923" spans="1:54" ht="15" customHeight="1" x14ac:dyDescent="0.25">
      <c r="A923" s="5">
        <f t="shared" si="167"/>
        <v>896</v>
      </c>
      <c r="B923" s="23">
        <f t="shared" si="167"/>
        <v>37</v>
      </c>
      <c r="C923" s="14" t="s">
        <v>1452</v>
      </c>
      <c r="D923" s="3" t="s">
        <v>749</v>
      </c>
      <c r="E923" s="27">
        <v>27786937.969636556</v>
      </c>
      <c r="F923" s="29">
        <v>9291270.4654677343</v>
      </c>
      <c r="G923" s="29">
        <v>3717394.3341215332</v>
      </c>
      <c r="H923" s="29">
        <v>2745659.6300522191</v>
      </c>
      <c r="I923" s="29">
        <v>1754602.3759999776</v>
      </c>
      <c r="J923" s="29">
        <v>0</v>
      </c>
      <c r="K923" s="29"/>
      <c r="L923" s="29">
        <v>412798.17860638152</v>
      </c>
      <c r="M923" s="29">
        <v>0</v>
      </c>
      <c r="N923" s="29">
        <v>0</v>
      </c>
      <c r="O923" s="29">
        <v>6460326.5118356757</v>
      </c>
      <c r="P923" s="29">
        <v>0</v>
      </c>
      <c r="Q923" s="29">
        <v>0</v>
      </c>
      <c r="R923" s="29">
        <v>2593831.0096382117</v>
      </c>
      <c r="S923" s="1">
        <v>277869.37969636562</v>
      </c>
      <c r="T923" s="147">
        <v>533186.08421846246</v>
      </c>
      <c r="U923" s="28"/>
      <c r="V923" s="2" t="s">
        <v>749</v>
      </c>
      <c r="W923" s="9">
        <v>16987262.240000002</v>
      </c>
      <c r="X923" s="9">
        <v>5284085.54</v>
      </c>
      <c r="Y923" s="9">
        <v>2995814.89</v>
      </c>
      <c r="Z923" s="9">
        <v>966515.69</v>
      </c>
      <c r="AA923" s="9">
        <v>1289176.6299999999</v>
      </c>
      <c r="AB923" s="9">
        <v>0</v>
      </c>
      <c r="AC923" s="9">
        <v>0</v>
      </c>
      <c r="AD923" s="9">
        <v>386388.07</v>
      </c>
      <c r="AE923" s="9">
        <v>3337471.97</v>
      </c>
      <c r="AF923" s="9">
        <v>0</v>
      </c>
      <c r="AG923" s="9">
        <v>1867874.68</v>
      </c>
      <c r="AH923" s="9">
        <v>0</v>
      </c>
      <c r="AI923" s="9">
        <v>0</v>
      </c>
      <c r="AJ923" s="9">
        <v>500805.63</v>
      </c>
      <c r="AK923" s="9">
        <v>30000</v>
      </c>
      <c r="AL923" s="9">
        <v>329129.14</v>
      </c>
      <c r="AN923" s="28">
        <f t="shared" si="153"/>
        <v>10799675.729636554</v>
      </c>
      <c r="AO923" s="12">
        <f t="shared" si="166"/>
        <v>2093025.3796382118</v>
      </c>
      <c r="AP923" s="12">
        <f t="shared" si="166"/>
        <v>247869.37969636562</v>
      </c>
      <c r="AQ923" s="12">
        <f t="shared" si="166"/>
        <v>204056.94421846245</v>
      </c>
      <c r="AR923" s="12">
        <f t="shared" si="155"/>
        <v>8254724.0260835141</v>
      </c>
      <c r="BB923" s="28" t="e">
        <f>+#REF!-'Прил 2 оконч'!E923</f>
        <v>#REF!</v>
      </c>
    </row>
    <row r="924" spans="1:54" ht="15" customHeight="1" x14ac:dyDescent="0.25">
      <c r="A924" s="5">
        <f t="shared" si="167"/>
        <v>897</v>
      </c>
      <c r="B924" s="23">
        <f t="shared" si="167"/>
        <v>38</v>
      </c>
      <c r="C924" s="14" t="s">
        <v>1452</v>
      </c>
      <c r="D924" s="3" t="s">
        <v>750</v>
      </c>
      <c r="E924" s="27">
        <v>16117442.631482774</v>
      </c>
      <c r="F924" s="29">
        <v>7351785.1489623599</v>
      </c>
      <c r="G924" s="29">
        <v>2941415.2305656415</v>
      </c>
      <c r="H924" s="29">
        <v>2172523.0976049546</v>
      </c>
      <c r="I924" s="29">
        <v>1388341.8568163847</v>
      </c>
      <c r="J924" s="29">
        <v>0</v>
      </c>
      <c r="K924" s="29"/>
      <c r="L924" s="29">
        <v>326629.55300638021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1465470.2417960668</v>
      </c>
      <c r="S924" s="1">
        <v>161174.42631482772</v>
      </c>
      <c r="T924" s="147">
        <v>310103.07641615823</v>
      </c>
      <c r="U924" s="28"/>
      <c r="V924" s="2" t="s">
        <v>750</v>
      </c>
      <c r="W924" s="9">
        <v>12566581.479999999</v>
      </c>
      <c r="X924" s="9">
        <v>4178431.98</v>
      </c>
      <c r="Y924" s="9">
        <v>2368964.0699999998</v>
      </c>
      <c r="Z924" s="9">
        <v>764279.84</v>
      </c>
      <c r="AA924" s="9">
        <v>1019426.5</v>
      </c>
      <c r="AB924" s="9">
        <v>0</v>
      </c>
      <c r="AC924" s="9">
        <v>0</v>
      </c>
      <c r="AD924" s="9">
        <v>305539.40000000002</v>
      </c>
      <c r="AE924" s="9">
        <v>3335365.41</v>
      </c>
      <c r="AF924" s="9">
        <v>0</v>
      </c>
      <c r="AG924" s="9">
        <v>0</v>
      </c>
      <c r="AH924" s="9">
        <v>0</v>
      </c>
      <c r="AI924" s="9">
        <v>0</v>
      </c>
      <c r="AJ924" s="9">
        <v>320247.62</v>
      </c>
      <c r="AK924" s="9">
        <v>30000</v>
      </c>
      <c r="AL924" s="9">
        <v>244326.66</v>
      </c>
      <c r="AN924" s="28">
        <f t="shared" si="153"/>
        <v>3550861.1514827758</v>
      </c>
      <c r="AO924" s="12">
        <f t="shared" si="166"/>
        <v>1145222.6217960669</v>
      </c>
      <c r="AP924" s="12">
        <f t="shared" si="166"/>
        <v>131174.42631482772</v>
      </c>
      <c r="AQ924" s="12">
        <f t="shared" si="166"/>
        <v>65776.41641615823</v>
      </c>
      <c r="AR924" s="12">
        <f t="shared" si="155"/>
        <v>2208687.686955723</v>
      </c>
      <c r="BB924" s="28" t="e">
        <f>+#REF!-'Прил 2 оконч'!E924</f>
        <v>#REF!</v>
      </c>
    </row>
    <row r="925" spans="1:54" ht="15" customHeight="1" x14ac:dyDescent="0.25">
      <c r="A925" s="5">
        <f t="shared" si="167"/>
        <v>898</v>
      </c>
      <c r="B925" s="23">
        <f t="shared" si="167"/>
        <v>39</v>
      </c>
      <c r="C925" s="14" t="s">
        <v>1452</v>
      </c>
      <c r="D925" s="3" t="s">
        <v>751</v>
      </c>
      <c r="E925" s="27">
        <v>21832542.931861956</v>
      </c>
      <c r="F925" s="29">
        <v>7300266.8214297863</v>
      </c>
      <c r="G925" s="29">
        <v>2920802.9860308608</v>
      </c>
      <c r="H925" s="29">
        <v>2157298.9371804232</v>
      </c>
      <c r="I925" s="29">
        <v>1378612.9203666104</v>
      </c>
      <c r="J925" s="29">
        <v>0</v>
      </c>
      <c r="K925" s="29"/>
      <c r="L925" s="29">
        <v>324340.66562016815</v>
      </c>
      <c r="M925" s="29">
        <v>0</v>
      </c>
      <c r="N925" s="29">
        <v>0</v>
      </c>
      <c r="O925" s="29">
        <v>5075958.9299699729</v>
      </c>
      <c r="P925" s="29">
        <v>0</v>
      </c>
      <c r="Q925" s="29">
        <v>0</v>
      </c>
      <c r="R925" s="29">
        <v>2038005.3008288266</v>
      </c>
      <c r="S925" s="1">
        <v>218325.4293186196</v>
      </c>
      <c r="T925" s="147">
        <v>418930.94111669064</v>
      </c>
      <c r="U925" s="28"/>
      <c r="V925" s="2" t="s">
        <v>751</v>
      </c>
      <c r="W925" s="9">
        <v>14146148.400000002</v>
      </c>
      <c r="X925" s="9">
        <v>4150222.18</v>
      </c>
      <c r="Y925" s="9">
        <v>2352970.52</v>
      </c>
      <c r="Z925" s="9">
        <v>759119.96</v>
      </c>
      <c r="AA925" s="9">
        <v>1012544.07</v>
      </c>
      <c r="AB925" s="9">
        <v>0</v>
      </c>
      <c r="AC925" s="9">
        <v>0</v>
      </c>
      <c r="AD925" s="9">
        <v>303476.61</v>
      </c>
      <c r="AE925" s="9">
        <v>3336226.32</v>
      </c>
      <c r="AF925" s="9">
        <v>0</v>
      </c>
      <c r="AG925" s="9">
        <v>1467064.62</v>
      </c>
      <c r="AH925" s="9">
        <v>0</v>
      </c>
      <c r="AI925" s="9">
        <v>0</v>
      </c>
      <c r="AJ925" s="9">
        <v>461429.74</v>
      </c>
      <c r="AK925" s="9">
        <v>30000</v>
      </c>
      <c r="AL925" s="9">
        <v>273094.37999999995</v>
      </c>
      <c r="AN925" s="28">
        <f t="shared" si="153"/>
        <v>7686394.5318619534</v>
      </c>
      <c r="AO925" s="12">
        <f t="shared" si="166"/>
        <v>1576575.5608288266</v>
      </c>
      <c r="AP925" s="12">
        <f t="shared" si="166"/>
        <v>188325.4293186196</v>
      </c>
      <c r="AQ925" s="12">
        <f t="shared" si="166"/>
        <v>145836.56111669069</v>
      </c>
      <c r="AR925" s="12">
        <f t="shared" si="155"/>
        <v>5775656.9805978164</v>
      </c>
      <c r="BB925" s="28" t="e">
        <f>+#REF!-'Прил 2 оконч'!E925</f>
        <v>#REF!</v>
      </c>
    </row>
    <row r="926" spans="1:54" ht="15" customHeight="1" x14ac:dyDescent="0.25">
      <c r="A926" s="5">
        <f t="shared" si="167"/>
        <v>899</v>
      </c>
      <c r="B926" s="23">
        <f t="shared" si="167"/>
        <v>40</v>
      </c>
      <c r="C926" s="14" t="s">
        <v>1452</v>
      </c>
      <c r="D926" s="3" t="s">
        <v>752</v>
      </c>
      <c r="E926" s="27">
        <v>19626786.772724856</v>
      </c>
      <c r="F926" s="29">
        <v>6562716.0672657713</v>
      </c>
      <c r="G926" s="29">
        <v>2625712.3410166483</v>
      </c>
      <c r="H926" s="29">
        <v>1939345.6079399141</v>
      </c>
      <c r="I926" s="29">
        <v>1239330.7510996102</v>
      </c>
      <c r="J926" s="29">
        <v>0</v>
      </c>
      <c r="K926" s="29"/>
      <c r="L926" s="29">
        <v>291572.31503988599</v>
      </c>
      <c r="M926" s="29">
        <v>0</v>
      </c>
      <c r="N926" s="29">
        <v>0</v>
      </c>
      <c r="O926" s="29">
        <v>4563131.4637306379</v>
      </c>
      <c r="P926" s="29">
        <v>0</v>
      </c>
      <c r="Q926" s="29">
        <v>0</v>
      </c>
      <c r="R926" s="29">
        <v>1832104.2860598667</v>
      </c>
      <c r="S926" s="1">
        <v>196267.86772724849</v>
      </c>
      <c r="T926" s="147">
        <v>376606.07284526742</v>
      </c>
      <c r="U926" s="28"/>
      <c r="V926" s="2" t="s">
        <v>752</v>
      </c>
      <c r="W926" s="9">
        <v>13093537.42</v>
      </c>
      <c r="X926" s="9">
        <v>3730249.83</v>
      </c>
      <c r="Y926" s="9">
        <v>2114866.9700000002</v>
      </c>
      <c r="Z926" s="9">
        <v>682302.53</v>
      </c>
      <c r="AA926" s="9">
        <v>910081.95</v>
      </c>
      <c r="AB926" s="9">
        <v>0</v>
      </c>
      <c r="AC926" s="9">
        <v>0</v>
      </c>
      <c r="AD926" s="9">
        <v>272766.98</v>
      </c>
      <c r="AE926" s="9">
        <v>3335624.79</v>
      </c>
      <c r="AF926" s="9">
        <v>0</v>
      </c>
      <c r="AG926" s="9">
        <v>1318608.33</v>
      </c>
      <c r="AH926" s="9">
        <v>0</v>
      </c>
      <c r="AI926" s="9">
        <v>0</v>
      </c>
      <c r="AJ926" s="9">
        <v>446699.26</v>
      </c>
      <c r="AK926" s="9">
        <v>30000</v>
      </c>
      <c r="AL926" s="9">
        <v>252336.77999999997</v>
      </c>
      <c r="AN926" s="28">
        <f t="shared" si="153"/>
        <v>6533249.3527248558</v>
      </c>
      <c r="AO926" s="12">
        <f t="shared" si="166"/>
        <v>1385405.0260598667</v>
      </c>
      <c r="AP926" s="12">
        <f t="shared" si="166"/>
        <v>166267.86772724849</v>
      </c>
      <c r="AQ926" s="12">
        <f t="shared" si="166"/>
        <v>124269.29284526745</v>
      </c>
      <c r="AR926" s="12">
        <f t="shared" si="155"/>
        <v>4857307.1660924722</v>
      </c>
      <c r="BB926" s="28" t="e">
        <f>+#REF!-'Прил 2 оконч'!E926</f>
        <v>#REF!</v>
      </c>
    </row>
    <row r="927" spans="1:54" ht="15" customHeight="1" x14ac:dyDescent="0.25">
      <c r="A927" s="5">
        <f t="shared" si="167"/>
        <v>900</v>
      </c>
      <c r="B927" s="23">
        <f t="shared" si="167"/>
        <v>41</v>
      </c>
      <c r="C927" s="14" t="s">
        <v>1452</v>
      </c>
      <c r="D927" s="3" t="s">
        <v>83</v>
      </c>
      <c r="E927" s="27">
        <v>15264572.541393431</v>
      </c>
      <c r="F927" s="29">
        <v>8237660.7623945801</v>
      </c>
      <c r="G927" s="29">
        <v>3295849.9656590605</v>
      </c>
      <c r="H927" s="29">
        <v>0</v>
      </c>
      <c r="I927" s="29">
        <v>1555634.312885293</v>
      </c>
      <c r="J927" s="29">
        <v>0</v>
      </c>
      <c r="K927" s="29"/>
      <c r="L927" s="29">
        <v>365987.77006138454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1362557.5016525821</v>
      </c>
      <c r="S927" s="1">
        <v>152645.7254139343</v>
      </c>
      <c r="T927" s="147">
        <v>294236.50332659599</v>
      </c>
      <c r="U927" s="28"/>
      <c r="V927" s="2" t="s">
        <v>83</v>
      </c>
      <c r="W927" s="9">
        <v>12689482.58</v>
      </c>
      <c r="X927" s="9">
        <v>4682099.12</v>
      </c>
      <c r="Y927" s="9">
        <v>2654518.41</v>
      </c>
      <c r="Z927" s="9">
        <v>0</v>
      </c>
      <c r="AA927" s="9">
        <v>1142307.93</v>
      </c>
      <c r="AB927" s="9">
        <v>0</v>
      </c>
      <c r="AC927" s="9">
        <v>0</v>
      </c>
      <c r="AD927" s="9">
        <v>342369.05</v>
      </c>
      <c r="AE927" s="9">
        <v>3335489.6</v>
      </c>
      <c r="AF927" s="9">
        <v>0</v>
      </c>
      <c r="AG927" s="9">
        <v>0</v>
      </c>
      <c r="AH927" s="9">
        <v>0</v>
      </c>
      <c r="AI927" s="9">
        <v>0</v>
      </c>
      <c r="AJ927" s="9">
        <v>254600.84999999998</v>
      </c>
      <c r="AK927" s="9">
        <v>30000</v>
      </c>
      <c r="AL927" s="9">
        <v>248097.62</v>
      </c>
      <c r="AN927" s="28">
        <f t="shared" si="153"/>
        <v>2575089.9613934308</v>
      </c>
      <c r="AO927" s="12">
        <f t="shared" si="166"/>
        <v>1107956.651652582</v>
      </c>
      <c r="AP927" s="12">
        <f t="shared" si="166"/>
        <v>122645.7254139343</v>
      </c>
      <c r="AQ927" s="12">
        <f t="shared" si="166"/>
        <v>46138.883326595998</v>
      </c>
      <c r="AR927" s="12">
        <f t="shared" si="155"/>
        <v>1298348.7010003184</v>
      </c>
      <c r="BB927" s="28" t="e">
        <f>+#REF!-'Прил 2 оконч'!E927</f>
        <v>#REF!</v>
      </c>
    </row>
    <row r="928" spans="1:54" ht="15" customHeight="1" x14ac:dyDescent="0.25">
      <c r="A928" s="5">
        <f t="shared" si="167"/>
        <v>901</v>
      </c>
      <c r="B928" s="23">
        <f t="shared" si="167"/>
        <v>42</v>
      </c>
      <c r="C928" s="14" t="s">
        <v>1452</v>
      </c>
      <c r="D928" s="3" t="s">
        <v>753</v>
      </c>
      <c r="E928" s="27">
        <v>19952132.223097902</v>
      </c>
      <c r="F928" s="29">
        <v>6671503.605404323</v>
      </c>
      <c r="G928" s="29">
        <v>2669237.7318017208</v>
      </c>
      <c r="H928" s="29">
        <v>1971493.3699526463</v>
      </c>
      <c r="I928" s="29">
        <v>1259874.6448121567</v>
      </c>
      <c r="J928" s="29">
        <v>0</v>
      </c>
      <c r="K928" s="29"/>
      <c r="L928" s="29">
        <v>296405.59352053836</v>
      </c>
      <c r="M928" s="29">
        <v>0</v>
      </c>
      <c r="N928" s="29">
        <v>0</v>
      </c>
      <c r="O928" s="29">
        <v>4638772.6819478758</v>
      </c>
      <c r="P928" s="29">
        <v>0</v>
      </c>
      <c r="Q928" s="29">
        <v>0</v>
      </c>
      <c r="R928" s="29">
        <v>1862474.3512662044</v>
      </c>
      <c r="S928" s="1">
        <v>199521.32223097901</v>
      </c>
      <c r="T928" s="147">
        <v>382848.92216145538</v>
      </c>
      <c r="U928" s="28"/>
      <c r="V928" s="2" t="s">
        <v>753</v>
      </c>
      <c r="W928" s="9">
        <v>13247036.490000002</v>
      </c>
      <c r="X928" s="9">
        <v>3792192.54</v>
      </c>
      <c r="Y928" s="9">
        <v>2149985.41</v>
      </c>
      <c r="Z928" s="9">
        <v>693632.52</v>
      </c>
      <c r="AA928" s="9">
        <v>925194.33</v>
      </c>
      <c r="AB928" s="9">
        <v>0</v>
      </c>
      <c r="AC928" s="9">
        <v>0</v>
      </c>
      <c r="AD928" s="9">
        <v>277296.40999999997</v>
      </c>
      <c r="AE928" s="9">
        <v>3335719.64</v>
      </c>
      <c r="AF928" s="9">
        <v>0</v>
      </c>
      <c r="AG928" s="9">
        <v>1340504.5</v>
      </c>
      <c r="AH928" s="9">
        <v>0</v>
      </c>
      <c r="AI928" s="9">
        <v>0</v>
      </c>
      <c r="AJ928" s="9">
        <v>447112.64</v>
      </c>
      <c r="AK928" s="9">
        <v>30000</v>
      </c>
      <c r="AL928" s="9">
        <v>255398.5</v>
      </c>
      <c r="AN928" s="28">
        <f t="shared" si="153"/>
        <v>6705095.7330978997</v>
      </c>
      <c r="AO928" s="12">
        <f t="shared" si="166"/>
        <v>1415361.7112662042</v>
      </c>
      <c r="AP928" s="12">
        <f t="shared" si="166"/>
        <v>169521.32223097901</v>
      </c>
      <c r="AQ928" s="12">
        <f t="shared" si="166"/>
        <v>127450.42216145538</v>
      </c>
      <c r="AR928" s="12">
        <f t="shared" si="155"/>
        <v>4992762.2774392609</v>
      </c>
      <c r="BB928" s="28" t="e">
        <f>+#REF!-'Прил 2 оконч'!E928</f>
        <v>#REF!</v>
      </c>
    </row>
    <row r="929" spans="1:54" ht="15" customHeight="1" x14ac:dyDescent="0.25">
      <c r="A929" s="5">
        <f t="shared" si="167"/>
        <v>902</v>
      </c>
      <c r="B929" s="23">
        <f t="shared" si="167"/>
        <v>43</v>
      </c>
      <c r="C929" s="14" t="s">
        <v>1452</v>
      </c>
      <c r="D929" s="3" t="s">
        <v>754</v>
      </c>
      <c r="E929" s="27">
        <v>22653297.02870208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/>
      <c r="L929" s="29">
        <v>0</v>
      </c>
      <c r="M929" s="29">
        <v>0</v>
      </c>
      <c r="N929" s="29">
        <v>0</v>
      </c>
      <c r="O929" s="29">
        <v>0</v>
      </c>
      <c r="P929" s="29">
        <v>22006228.384087857</v>
      </c>
      <c r="Q929" s="29">
        <v>0</v>
      </c>
      <c r="R929" s="29">
        <v>141837</v>
      </c>
      <c r="S929" s="29">
        <v>24000</v>
      </c>
      <c r="T929" s="147">
        <v>481231.6446142245</v>
      </c>
      <c r="U929" s="28"/>
      <c r="V929" s="2" t="s">
        <v>754</v>
      </c>
      <c r="W929" s="9">
        <v>7099375.8900000006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3329050.49</v>
      </c>
      <c r="AF929" s="9">
        <v>0</v>
      </c>
      <c r="AG929" s="9">
        <v>0</v>
      </c>
      <c r="AH929" s="9">
        <v>3418246.29</v>
      </c>
      <c r="AI929" s="9">
        <v>0</v>
      </c>
      <c r="AJ929" s="9">
        <v>184379.19</v>
      </c>
      <c r="AK929" s="9">
        <v>30000</v>
      </c>
      <c r="AL929" s="9">
        <v>137699.91999999998</v>
      </c>
      <c r="AN929" s="28">
        <f t="shared" si="153"/>
        <v>15553921.13870208</v>
      </c>
      <c r="AO929" s="12">
        <f t="shared" si="166"/>
        <v>-42542.19</v>
      </c>
      <c r="AP929" s="12">
        <f t="shared" si="166"/>
        <v>-6000</v>
      </c>
      <c r="AQ929" s="12">
        <f t="shared" si="166"/>
        <v>343531.72461422451</v>
      </c>
      <c r="AR929" s="12">
        <f t="shared" si="155"/>
        <v>15258931.604087854</v>
      </c>
      <c r="BB929" s="28" t="e">
        <f>+#REF!-'Прил 2 оконч'!E929</f>
        <v>#REF!</v>
      </c>
    </row>
    <row r="930" spans="1:54" ht="15" customHeight="1" x14ac:dyDescent="0.25">
      <c r="A930" s="5">
        <f t="shared" si="167"/>
        <v>903</v>
      </c>
      <c r="B930" s="23">
        <f t="shared" si="167"/>
        <v>44</v>
      </c>
      <c r="C930" s="14" t="s">
        <v>1452</v>
      </c>
      <c r="D930" s="3" t="s">
        <v>755</v>
      </c>
      <c r="E930" s="27">
        <v>27730325.654428553</v>
      </c>
      <c r="F930" s="29">
        <v>23716162.55446044</v>
      </c>
      <c r="G930" s="29">
        <v>0</v>
      </c>
      <c r="H930" s="29">
        <v>0</v>
      </c>
      <c r="I930" s="29">
        <v>0</v>
      </c>
      <c r="J930" s="29">
        <v>0</v>
      </c>
      <c r="K930" s="29"/>
      <c r="L930" s="29">
        <v>1053676.000757911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2141517.6408657213</v>
      </c>
      <c r="S930" s="1">
        <v>277303.25654428557</v>
      </c>
      <c r="T930" s="147">
        <v>541666.20180019701</v>
      </c>
      <c r="U930" s="28"/>
      <c r="V930" s="2" t="s">
        <v>755</v>
      </c>
      <c r="W930" s="9">
        <v>18343747.780000001</v>
      </c>
      <c r="X930" s="9">
        <v>13490063.960000001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986433.68</v>
      </c>
      <c r="AE930" s="9">
        <v>3338047.25</v>
      </c>
      <c r="AF930" s="9">
        <v>0</v>
      </c>
      <c r="AG930" s="9">
        <v>0</v>
      </c>
      <c r="AH930" s="9">
        <v>0</v>
      </c>
      <c r="AI930" s="9">
        <v>0</v>
      </c>
      <c r="AJ930" s="9">
        <v>135640.75</v>
      </c>
      <c r="AK930" s="9">
        <v>30000</v>
      </c>
      <c r="AL930" s="9">
        <v>363562.13999999996</v>
      </c>
      <c r="AN930" s="28">
        <f t="shared" si="153"/>
        <v>9386577.8744285516</v>
      </c>
      <c r="AO930" s="12">
        <f t="shared" si="166"/>
        <v>2005876.8908657213</v>
      </c>
      <c r="AP930" s="12">
        <f t="shared" si="166"/>
        <v>247303.25654428557</v>
      </c>
      <c r="AQ930" s="12">
        <f t="shared" si="166"/>
        <v>178104.06180019706</v>
      </c>
      <c r="AR930" s="12">
        <f t="shared" si="155"/>
        <v>6955293.6652183486</v>
      </c>
      <c r="BB930" s="28" t="e">
        <f>+#REF!-'Прил 2 оконч'!E930</f>
        <v>#REF!</v>
      </c>
    </row>
    <row r="931" spans="1:54" ht="15" customHeight="1" x14ac:dyDescent="0.25">
      <c r="A931" s="5">
        <f t="shared" si="167"/>
        <v>904</v>
      </c>
      <c r="B931" s="23">
        <f t="shared" si="167"/>
        <v>45</v>
      </c>
      <c r="C931" s="14" t="s">
        <v>1452</v>
      </c>
      <c r="D931" s="3" t="s">
        <v>388</v>
      </c>
      <c r="E931" s="27">
        <v>10241656.06211205</v>
      </c>
      <c r="F931" s="29">
        <v>9120461.0063683968</v>
      </c>
      <c r="G931" s="29">
        <v>0</v>
      </c>
      <c r="H931" s="29">
        <v>0</v>
      </c>
      <c r="I931" s="29">
        <v>0</v>
      </c>
      <c r="J931" s="29">
        <v>0</v>
      </c>
      <c r="K931" s="29"/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819332.48496896401</v>
      </c>
      <c r="S931" s="1">
        <v>102416.5606211205</v>
      </c>
      <c r="T931" s="147">
        <v>199446.0101535701</v>
      </c>
      <c r="U931" s="28"/>
      <c r="V931" s="83" t="s">
        <v>388</v>
      </c>
      <c r="W931" s="85">
        <v>13543884.15</v>
      </c>
      <c r="X931" s="85">
        <v>5791393.8300000001</v>
      </c>
      <c r="Y931" s="85">
        <v>0</v>
      </c>
      <c r="Z931" s="85">
        <v>1300758.29</v>
      </c>
      <c r="AA931" s="85">
        <v>1930048.02</v>
      </c>
      <c r="AB931" s="85">
        <v>0</v>
      </c>
      <c r="AC931" s="85">
        <v>0</v>
      </c>
      <c r="AD931" s="85">
        <v>389071.46</v>
      </c>
      <c r="AE931" s="85">
        <v>3335862.33</v>
      </c>
      <c r="AF931" s="85">
        <v>0</v>
      </c>
      <c r="AG931" s="85">
        <v>0</v>
      </c>
      <c r="AH931" s="85">
        <v>0</v>
      </c>
      <c r="AI931" s="85">
        <v>0</v>
      </c>
      <c r="AJ931" s="85">
        <v>506604.62</v>
      </c>
      <c r="AK931" s="85">
        <v>30000</v>
      </c>
      <c r="AL931" s="85">
        <v>260145.59999999998</v>
      </c>
      <c r="AM931" s="85"/>
      <c r="AN931" s="84">
        <f t="shared" si="153"/>
        <v>-3302228.0878879502</v>
      </c>
      <c r="AO931" s="86">
        <f t="shared" si="166"/>
        <v>312727.86496896402</v>
      </c>
      <c r="AP931" s="86">
        <f t="shared" si="166"/>
        <v>72416.560621120501</v>
      </c>
      <c r="AQ931" s="86">
        <f t="shared" si="166"/>
        <v>-60699.589846429881</v>
      </c>
      <c r="AR931" s="86">
        <f t="shared" si="155"/>
        <v>-3626672.9236316048</v>
      </c>
      <c r="AS931" s="85"/>
      <c r="AT931" s="85"/>
      <c r="AU931" s="85"/>
      <c r="AV931" s="85"/>
      <c r="AW931" s="85"/>
      <c r="BB931" s="28" t="e">
        <f>+#REF!-'Прил 2 оконч'!E931</f>
        <v>#REF!</v>
      </c>
    </row>
    <row r="932" spans="1:54" ht="15" customHeight="1" x14ac:dyDescent="0.25">
      <c r="A932" s="5">
        <f t="shared" si="167"/>
        <v>905</v>
      </c>
      <c r="B932" s="23">
        <f t="shared" si="167"/>
        <v>46</v>
      </c>
      <c r="C932" s="14" t="s">
        <v>1452</v>
      </c>
      <c r="D932" s="3" t="s">
        <v>756</v>
      </c>
      <c r="E932" s="27">
        <v>3340785.3491203776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/>
      <c r="L932" s="29">
        <v>0</v>
      </c>
      <c r="M932" s="29">
        <v>0</v>
      </c>
      <c r="N932" s="29">
        <v>2942363.2883842816</v>
      </c>
      <c r="O932" s="29">
        <v>0</v>
      </c>
      <c r="P932" s="29">
        <v>0</v>
      </c>
      <c r="Q932" s="29">
        <v>0</v>
      </c>
      <c r="R932" s="29">
        <v>300670.68142083398</v>
      </c>
      <c r="S932" s="1">
        <v>33407.853491203779</v>
      </c>
      <c r="T932" s="147">
        <v>64343.525824058474</v>
      </c>
      <c r="U932" s="28"/>
      <c r="V932" s="2" t="s">
        <v>756</v>
      </c>
      <c r="W932" s="9">
        <v>5120521.0599999996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3323694.97</v>
      </c>
      <c r="AF932" s="9">
        <v>1596281.04</v>
      </c>
      <c r="AG932" s="9">
        <v>0</v>
      </c>
      <c r="AH932" s="9">
        <v>0</v>
      </c>
      <c r="AI932" s="9">
        <v>0</v>
      </c>
      <c r="AJ932" s="9">
        <v>70137.39</v>
      </c>
      <c r="AK932" s="9">
        <v>30000</v>
      </c>
      <c r="AL932" s="9">
        <v>100407.66</v>
      </c>
      <c r="AN932" s="28">
        <f t="shared" si="153"/>
        <v>-1779735.710879622</v>
      </c>
      <c r="AO932" s="12">
        <f t="shared" si="166"/>
        <v>230533.29142083396</v>
      </c>
      <c r="AP932" s="12">
        <f t="shared" si="166"/>
        <v>3407.8534912037794</v>
      </c>
      <c r="AQ932" s="12">
        <f t="shared" si="166"/>
        <v>-36064.13417594153</v>
      </c>
      <c r="AR932" s="12">
        <f t="shared" si="155"/>
        <v>-1977612.7216157182</v>
      </c>
      <c r="BB932" s="28" t="e">
        <f>+#REF!-'Прил 2 оконч'!E932</f>
        <v>#REF!</v>
      </c>
    </row>
    <row r="933" spans="1:54" ht="15" customHeight="1" x14ac:dyDescent="0.25">
      <c r="A933" s="5">
        <f t="shared" si="167"/>
        <v>906</v>
      </c>
      <c r="B933" s="23">
        <f t="shared" si="167"/>
        <v>47</v>
      </c>
      <c r="C933" s="14" t="s">
        <v>1452</v>
      </c>
      <c r="D933" s="3" t="s">
        <v>757</v>
      </c>
      <c r="E933" s="27">
        <v>21469720.476183783</v>
      </c>
      <c r="F933" s="29">
        <v>7342919.2042241972</v>
      </c>
      <c r="G933" s="29">
        <v>2937868.0070875632</v>
      </c>
      <c r="H933" s="29">
        <v>0</v>
      </c>
      <c r="I933" s="29">
        <v>0</v>
      </c>
      <c r="J933" s="29">
        <v>0</v>
      </c>
      <c r="K933" s="29"/>
      <c r="L933" s="29">
        <v>326235.65145619493</v>
      </c>
      <c r="M933" s="29">
        <v>0</v>
      </c>
      <c r="N933" s="29">
        <v>3213549.8114351672</v>
      </c>
      <c r="O933" s="29">
        <v>5105615.6190507403</v>
      </c>
      <c r="P933" s="29">
        <v>0</v>
      </c>
      <c r="Q933" s="29">
        <v>0</v>
      </c>
      <c r="R933" s="29">
        <v>1914957.5722048364</v>
      </c>
      <c r="S933" s="1">
        <v>214697.20476183784</v>
      </c>
      <c r="T933" s="147">
        <v>413877.40596324624</v>
      </c>
      <c r="U933" s="28"/>
      <c r="V933" s="2" t="s">
        <v>757</v>
      </c>
      <c r="W933" s="9">
        <v>14099299.530000001</v>
      </c>
      <c r="X933" s="9">
        <v>4174488.43</v>
      </c>
      <c r="Y933" s="9">
        <v>2366728.27</v>
      </c>
      <c r="Z933" s="9">
        <v>0</v>
      </c>
      <c r="AA933" s="9">
        <v>0</v>
      </c>
      <c r="AB933" s="9">
        <v>0</v>
      </c>
      <c r="AC933" s="9">
        <v>0</v>
      </c>
      <c r="AD933" s="9">
        <v>305251.03000000003</v>
      </c>
      <c r="AE933" s="9">
        <v>3336240.91</v>
      </c>
      <c r="AF933" s="9">
        <v>1749985.06</v>
      </c>
      <c r="AG933" s="9">
        <v>1475642.51</v>
      </c>
      <c r="AH933" s="9">
        <v>0</v>
      </c>
      <c r="AI933" s="9">
        <v>0</v>
      </c>
      <c r="AJ933" s="9">
        <v>387323.80000000005</v>
      </c>
      <c r="AK933" s="9">
        <v>30000</v>
      </c>
      <c r="AL933" s="9">
        <v>273639.52</v>
      </c>
      <c r="AN933" s="28">
        <f t="shared" si="153"/>
        <v>7370420.9461837821</v>
      </c>
      <c r="AO933" s="12">
        <f t="shared" si="166"/>
        <v>1527633.7722048364</v>
      </c>
      <c r="AP933" s="12">
        <f t="shared" si="166"/>
        <v>184697.20476183784</v>
      </c>
      <c r="AQ933" s="12">
        <f t="shared" si="166"/>
        <v>140237.88596324623</v>
      </c>
      <c r="AR933" s="12">
        <f t="shared" si="155"/>
        <v>5517852.0832538614</v>
      </c>
      <c r="BB933" s="28" t="e">
        <f>+#REF!-'Прил 2 оконч'!E933</f>
        <v>#REF!</v>
      </c>
    </row>
    <row r="934" spans="1:54" ht="15" customHeight="1" x14ac:dyDescent="0.25">
      <c r="A934" s="5">
        <f t="shared" si="167"/>
        <v>907</v>
      </c>
      <c r="B934" s="23">
        <f t="shared" si="167"/>
        <v>48</v>
      </c>
      <c r="C934" s="14" t="s">
        <v>1452</v>
      </c>
      <c r="D934" s="3" t="s">
        <v>759</v>
      </c>
      <c r="E934" s="27">
        <v>20503178.676864002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/>
      <c r="L934" s="29">
        <v>0</v>
      </c>
      <c r="M934" s="29">
        <v>0</v>
      </c>
      <c r="N934" s="29">
        <v>0</v>
      </c>
      <c r="O934" s="29">
        <v>17857325.481329408</v>
      </c>
      <c r="P934" s="29">
        <v>0</v>
      </c>
      <c r="Q934" s="29">
        <v>0</v>
      </c>
      <c r="R934" s="29">
        <v>2050317.8676864002</v>
      </c>
      <c r="S934" s="1">
        <v>205031.78676864001</v>
      </c>
      <c r="T934" s="147">
        <v>390503.54107955174</v>
      </c>
      <c r="U934" s="28"/>
      <c r="V934" s="2" t="s">
        <v>759</v>
      </c>
      <c r="W934" s="9">
        <v>8920509.0999999978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3332013.21</v>
      </c>
      <c r="AF934" s="9">
        <v>0</v>
      </c>
      <c r="AG934" s="9">
        <v>5154645.0999999996</v>
      </c>
      <c r="AH934" s="9">
        <v>0</v>
      </c>
      <c r="AI934" s="9">
        <v>0</v>
      </c>
      <c r="AJ934" s="9">
        <v>230653.69</v>
      </c>
      <c r="AK934" s="9">
        <v>30000</v>
      </c>
      <c r="AL934" s="9">
        <v>173197.09999999998</v>
      </c>
      <c r="AN934" s="28">
        <f t="shared" ref="AN934:AN991" si="168">+E934-W934</f>
        <v>11582669.576864004</v>
      </c>
      <c r="AO934" s="12">
        <f t="shared" si="166"/>
        <v>1819664.1776864002</v>
      </c>
      <c r="AP934" s="12">
        <f t="shared" si="166"/>
        <v>175031.78676864001</v>
      </c>
      <c r="AQ934" s="12">
        <f t="shared" si="166"/>
        <v>217306.44107955176</v>
      </c>
      <c r="AR934" s="12">
        <f t="shared" ref="AR934:AR991" si="169">+AN934-AO934-AP934-AQ934</f>
        <v>9370667.1713294126</v>
      </c>
      <c r="BB934" s="28" t="e">
        <f>+#REF!-'Прил 2 оконч'!E934</f>
        <v>#REF!</v>
      </c>
    </row>
    <row r="935" spans="1:54" ht="15" customHeight="1" x14ac:dyDescent="0.25">
      <c r="A935" s="5">
        <f t="shared" si="167"/>
        <v>908</v>
      </c>
      <c r="B935" s="23">
        <f t="shared" si="167"/>
        <v>49</v>
      </c>
      <c r="C935" s="14" t="s">
        <v>1452</v>
      </c>
      <c r="D935" s="3" t="s">
        <v>87</v>
      </c>
      <c r="E935" s="27">
        <v>19454250.558480944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/>
      <c r="L935" s="29">
        <v>0</v>
      </c>
      <c r="M935" s="29">
        <v>0</v>
      </c>
      <c r="N935" s="29">
        <v>0</v>
      </c>
      <c r="O935" s="29">
        <v>0</v>
      </c>
      <c r="P935" s="29">
        <v>18910849.804207452</v>
      </c>
      <c r="Q935" s="29">
        <v>0</v>
      </c>
      <c r="R935" s="29">
        <v>105858.77</v>
      </c>
      <c r="S935" s="29">
        <v>24000</v>
      </c>
      <c r="T935" s="147">
        <v>413541.98427349224</v>
      </c>
      <c r="U935" s="28"/>
      <c r="V935" s="2" t="s">
        <v>87</v>
      </c>
      <c r="W935" s="9">
        <v>15541399.130000001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3336762.32</v>
      </c>
      <c r="AF935" s="9">
        <v>0</v>
      </c>
      <c r="AG935" s="9">
        <v>0</v>
      </c>
      <c r="AH935" s="9">
        <v>11102880.27</v>
      </c>
      <c r="AI935" s="9">
        <v>0</v>
      </c>
      <c r="AJ935" s="9">
        <v>777069.96</v>
      </c>
      <c r="AK935" s="9">
        <v>30000</v>
      </c>
      <c r="AL935" s="9">
        <v>294686.57999999996</v>
      </c>
      <c r="AN935" s="28">
        <f t="shared" si="168"/>
        <v>3912851.4284809437</v>
      </c>
      <c r="AO935" s="12">
        <f t="shared" si="166"/>
        <v>-671211.19</v>
      </c>
      <c r="AP935" s="12">
        <f t="shared" si="166"/>
        <v>-6000</v>
      </c>
      <c r="AQ935" s="12">
        <f t="shared" si="166"/>
        <v>118855.40427349228</v>
      </c>
      <c r="AR935" s="12">
        <f t="shared" si="169"/>
        <v>4471207.2142074509</v>
      </c>
      <c r="BB935" s="28" t="e">
        <f>+#REF!-'Прил 2 оконч'!E935</f>
        <v>#REF!</v>
      </c>
    </row>
    <row r="936" spans="1:54" ht="15" customHeight="1" x14ac:dyDescent="0.25">
      <c r="A936" s="5">
        <f t="shared" ref="A936:B951" si="170">+A935+1</f>
        <v>909</v>
      </c>
      <c r="B936" s="23">
        <f t="shared" si="170"/>
        <v>50</v>
      </c>
      <c r="C936" s="14" t="s">
        <v>1452</v>
      </c>
      <c r="D936" s="3" t="s">
        <v>761</v>
      </c>
      <c r="E936" s="27">
        <v>13446173.905525668</v>
      </c>
      <c r="F936" s="29">
        <v>6133316.7977849664</v>
      </c>
      <c r="G936" s="29">
        <v>2453911.6795918704</v>
      </c>
      <c r="H936" s="29">
        <v>1812454.0010526525</v>
      </c>
      <c r="I936" s="29">
        <v>1158241.1970624225</v>
      </c>
      <c r="J936" s="29">
        <v>0</v>
      </c>
      <c r="K936" s="29"/>
      <c r="L936" s="29">
        <v>272494.70482550462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1222586.4968225325</v>
      </c>
      <c r="S936" s="1">
        <v>134461.73905525671</v>
      </c>
      <c r="T936" s="147">
        <v>258707.28933046467</v>
      </c>
      <c r="U936" s="28"/>
      <c r="V936" s="2" t="s">
        <v>761</v>
      </c>
      <c r="W936" s="9">
        <v>11087496.75</v>
      </c>
      <c r="X936" s="9">
        <v>3484745.53</v>
      </c>
      <c r="Y936" s="9">
        <v>1975678.19</v>
      </c>
      <c r="Z936" s="9">
        <v>637397.18000000005</v>
      </c>
      <c r="AA936" s="9">
        <v>850185.43</v>
      </c>
      <c r="AB936" s="9">
        <v>0</v>
      </c>
      <c r="AC936" s="9">
        <v>0</v>
      </c>
      <c r="AD936" s="9">
        <v>254814.98</v>
      </c>
      <c r="AE936" s="9">
        <v>3334253.1</v>
      </c>
      <c r="AF936" s="9">
        <v>0</v>
      </c>
      <c r="AG936" s="9">
        <v>0</v>
      </c>
      <c r="AH936" s="9">
        <v>0</v>
      </c>
      <c r="AI936" s="9">
        <v>0</v>
      </c>
      <c r="AJ936" s="9">
        <v>305380.02</v>
      </c>
      <c r="AK936" s="9">
        <v>30000</v>
      </c>
      <c r="AL936" s="9">
        <v>215042.32</v>
      </c>
      <c r="AN936" s="28">
        <f t="shared" si="168"/>
        <v>2358677.1555256676</v>
      </c>
      <c r="AO936" s="12">
        <f t="shared" si="166"/>
        <v>917206.47682253248</v>
      </c>
      <c r="AP936" s="12">
        <f t="shared" si="166"/>
        <v>104461.73905525671</v>
      </c>
      <c r="AQ936" s="12">
        <f t="shared" si="166"/>
        <v>43664.969330464664</v>
      </c>
      <c r="AR936" s="12">
        <f t="shared" si="169"/>
        <v>1293343.9703174138</v>
      </c>
      <c r="BB936" s="28" t="e">
        <f>+#REF!-'Прил 2 оконч'!E936</f>
        <v>#REF!</v>
      </c>
    </row>
    <row r="937" spans="1:54" ht="15" customHeight="1" x14ac:dyDescent="0.25">
      <c r="A937" s="5">
        <f t="shared" si="170"/>
        <v>910</v>
      </c>
      <c r="B937" s="23">
        <f t="shared" si="170"/>
        <v>51</v>
      </c>
      <c r="C937" s="14" t="s">
        <v>1452</v>
      </c>
      <c r="D937" s="3" t="s">
        <v>768</v>
      </c>
      <c r="E937" s="27">
        <v>38187844.389634863</v>
      </c>
      <c r="F937" s="29">
        <v>8573356.2018279508</v>
      </c>
      <c r="G937" s="29">
        <v>3669586.3729378125</v>
      </c>
      <c r="H937" s="29">
        <v>3275767.6194978259</v>
      </c>
      <c r="I937" s="29">
        <v>3459882.7712624557</v>
      </c>
      <c r="J937" s="29">
        <v>0</v>
      </c>
      <c r="K937" s="29"/>
      <c r="L937" s="29">
        <v>355954.04522476508</v>
      </c>
      <c r="M937" s="29">
        <v>0</v>
      </c>
      <c r="N937" s="29">
        <v>14183322.770203391</v>
      </c>
      <c r="O937" s="29">
        <v>0</v>
      </c>
      <c r="P937" s="29">
        <v>0</v>
      </c>
      <c r="Q937" s="29">
        <v>0</v>
      </c>
      <c r="R937" s="29">
        <v>3555128.2378351944</v>
      </c>
      <c r="S937" s="1">
        <v>381878.4438963487</v>
      </c>
      <c r="T937" s="147">
        <v>732967.9269491313</v>
      </c>
      <c r="U937" s="28"/>
      <c r="V937" s="2" t="s">
        <v>768</v>
      </c>
      <c r="W937" s="9">
        <v>17376851.669999998</v>
      </c>
      <c r="X937" s="9">
        <v>5446911.3200000003</v>
      </c>
      <c r="Y937" s="9">
        <v>2903250.66</v>
      </c>
      <c r="Z937" s="9">
        <v>1223386.8500000001</v>
      </c>
      <c r="AA937" s="9">
        <v>1815245.31</v>
      </c>
      <c r="AB937" s="9">
        <v>0</v>
      </c>
      <c r="AC937" s="9">
        <v>0</v>
      </c>
      <c r="AD937" s="9">
        <v>365928.79</v>
      </c>
      <c r="AE937" s="9">
        <v>0</v>
      </c>
      <c r="AF937" s="9">
        <v>4869451.58</v>
      </c>
      <c r="AG937" s="9">
        <v>0</v>
      </c>
      <c r="AH937" s="9">
        <v>0</v>
      </c>
      <c r="AI937" s="9">
        <v>0</v>
      </c>
      <c r="AJ937" s="9">
        <v>383408.28</v>
      </c>
      <c r="AK937" s="9">
        <v>30000</v>
      </c>
      <c r="AL937" s="9">
        <v>339268.88</v>
      </c>
      <c r="AN937" s="28">
        <f t="shared" si="168"/>
        <v>20810992.719634864</v>
      </c>
      <c r="AO937" s="12">
        <f t="shared" si="166"/>
        <v>3171719.9578351947</v>
      </c>
      <c r="AP937" s="12">
        <f t="shared" si="166"/>
        <v>351878.4438963487</v>
      </c>
      <c r="AQ937" s="12">
        <f t="shared" si="166"/>
        <v>393699.0469491313</v>
      </c>
      <c r="AR937" s="12">
        <f t="shared" si="169"/>
        <v>16893695.270954192</v>
      </c>
      <c r="BB937" s="28" t="e">
        <f>+#REF!-'Прил 2 оконч'!E937</f>
        <v>#REF!</v>
      </c>
    </row>
    <row r="938" spans="1:54" ht="15" customHeight="1" x14ac:dyDescent="0.25">
      <c r="A938" s="5">
        <f t="shared" si="170"/>
        <v>911</v>
      </c>
      <c r="B938" s="23">
        <f t="shared" si="170"/>
        <v>52</v>
      </c>
      <c r="C938" s="14" t="s">
        <v>1452</v>
      </c>
      <c r="D938" s="3" t="s">
        <v>410</v>
      </c>
      <c r="E938" s="27">
        <v>30311487.044534598</v>
      </c>
      <c r="F938" s="29">
        <v>11767409.930327574</v>
      </c>
      <c r="G938" s="29">
        <v>5036712.1239983374</v>
      </c>
      <c r="H938" s="29">
        <v>4496173.9029232748</v>
      </c>
      <c r="I938" s="29">
        <v>4748882.2255679024</v>
      </c>
      <c r="J938" s="29">
        <v>0</v>
      </c>
      <c r="K938" s="29"/>
      <c r="L938" s="29">
        <v>488566.79553627956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2890300.461077428</v>
      </c>
      <c r="S938" s="1">
        <v>303114.87044534594</v>
      </c>
      <c r="T938" s="147">
        <v>580326.73465845292</v>
      </c>
      <c r="U938" s="28"/>
      <c r="V938" s="2" t="s">
        <v>410</v>
      </c>
      <c r="W938" s="9">
        <v>16803816.610000003</v>
      </c>
      <c r="X938" s="9">
        <v>7475788.1500000004</v>
      </c>
      <c r="Y938" s="9">
        <v>3984659.49</v>
      </c>
      <c r="Z938" s="9">
        <v>1679076.52</v>
      </c>
      <c r="AA938" s="9">
        <v>2491391.64</v>
      </c>
      <c r="AB938" s="9">
        <v>0</v>
      </c>
      <c r="AC938" s="9">
        <v>0</v>
      </c>
      <c r="AD938" s="9">
        <v>502230.73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311422.21999999997</v>
      </c>
      <c r="AK938" s="9">
        <v>30000</v>
      </c>
      <c r="AL938" s="9">
        <v>329247.86</v>
      </c>
      <c r="AN938" s="28">
        <f t="shared" si="168"/>
        <v>13507670.434534594</v>
      </c>
      <c r="AO938" s="12">
        <f t="shared" si="166"/>
        <v>2578878.2410774278</v>
      </c>
      <c r="AP938" s="12">
        <f t="shared" si="166"/>
        <v>273114.87044534594</v>
      </c>
      <c r="AQ938" s="12">
        <f t="shared" si="166"/>
        <v>251078.87465845293</v>
      </c>
      <c r="AR938" s="12">
        <f t="shared" si="169"/>
        <v>10404598.448353369</v>
      </c>
      <c r="BB938" s="28" t="e">
        <f>+#REF!-'Прил 2 оконч'!E938</f>
        <v>#REF!</v>
      </c>
    </row>
    <row r="939" spans="1:54" ht="15" customHeight="1" x14ac:dyDescent="0.25">
      <c r="A939" s="5">
        <f t="shared" si="170"/>
        <v>912</v>
      </c>
      <c r="B939" s="23">
        <f t="shared" si="170"/>
        <v>53</v>
      </c>
      <c r="C939" s="14" t="s">
        <v>1452</v>
      </c>
      <c r="D939" s="3" t="s">
        <v>414</v>
      </c>
      <c r="E939" s="27">
        <v>4209077.6456601601</v>
      </c>
      <c r="F939" s="29">
        <v>0</v>
      </c>
      <c r="G939" s="29">
        <v>0</v>
      </c>
      <c r="H939" s="29">
        <v>3665913.0117982994</v>
      </c>
      <c r="I939" s="29">
        <v>0</v>
      </c>
      <c r="J939" s="29">
        <v>0</v>
      </c>
      <c r="K939" s="29"/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420907.76456601603</v>
      </c>
      <c r="S939" s="1">
        <v>42090.776456601605</v>
      </c>
      <c r="T939" s="147">
        <v>80166.092839243414</v>
      </c>
      <c r="U939" s="28"/>
      <c r="V939" s="2" t="s">
        <v>414</v>
      </c>
      <c r="W939" s="9">
        <v>12426645.18</v>
      </c>
      <c r="X939" s="9">
        <v>6090309.6600000001</v>
      </c>
      <c r="Y939" s="9">
        <v>3246187.54</v>
      </c>
      <c r="Z939" s="9">
        <v>1367895.35</v>
      </c>
      <c r="AA939" s="9">
        <v>0</v>
      </c>
      <c r="AB939" s="9">
        <v>0</v>
      </c>
      <c r="AC939" s="9">
        <v>0</v>
      </c>
      <c r="AD939" s="9">
        <v>409152.93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1056292.6399999999</v>
      </c>
      <c r="AK939" s="9">
        <v>30000</v>
      </c>
      <c r="AL939" s="9">
        <v>226807.06</v>
      </c>
      <c r="AN939" s="28">
        <f t="shared" si="168"/>
        <v>-8217567.5343398396</v>
      </c>
      <c r="AO939" s="12">
        <f t="shared" si="166"/>
        <v>-635384.87543398386</v>
      </c>
      <c r="AP939" s="12">
        <f t="shared" si="166"/>
        <v>12090.776456601605</v>
      </c>
      <c r="AQ939" s="12">
        <f t="shared" si="166"/>
        <v>-146640.96716075658</v>
      </c>
      <c r="AR939" s="12">
        <f t="shared" si="169"/>
        <v>-7447632.4682017006</v>
      </c>
      <c r="BB939" s="28" t="e">
        <f>+#REF!-'Прил 2 оконч'!E939</f>
        <v>#REF!</v>
      </c>
    </row>
    <row r="940" spans="1:54" ht="15" customHeight="1" x14ac:dyDescent="0.25">
      <c r="A940" s="5">
        <f t="shared" si="170"/>
        <v>913</v>
      </c>
      <c r="B940" s="23">
        <f t="shared" si="170"/>
        <v>54</v>
      </c>
      <c r="C940" s="14" t="s">
        <v>1452</v>
      </c>
      <c r="D940" s="3" t="s">
        <v>416</v>
      </c>
      <c r="E940" s="27">
        <v>14237628.820496641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/>
      <c r="L940" s="29">
        <v>0</v>
      </c>
      <c r="M940" s="29">
        <v>0</v>
      </c>
      <c r="N940" s="29">
        <v>12539649.207364213</v>
      </c>
      <c r="O940" s="29">
        <v>0</v>
      </c>
      <c r="P940" s="29">
        <v>0</v>
      </c>
      <c r="Q940" s="29">
        <v>0</v>
      </c>
      <c r="R940" s="29">
        <v>1281386.5938446978</v>
      </c>
      <c r="S940" s="1">
        <v>142376.28820496643</v>
      </c>
      <c r="T940" s="147">
        <v>274216.73108276533</v>
      </c>
      <c r="U940" s="28"/>
      <c r="V940" s="2" t="s">
        <v>416</v>
      </c>
      <c r="W940" s="9">
        <v>4476536.8900000006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4283355.4000000004</v>
      </c>
      <c r="AG940" s="9">
        <v>0</v>
      </c>
      <c r="AH940" s="9">
        <v>0</v>
      </c>
      <c r="AI940" s="9">
        <v>0</v>
      </c>
      <c r="AJ940" s="9">
        <v>75766.070000000007</v>
      </c>
      <c r="AK940" s="9">
        <v>30000</v>
      </c>
      <c r="AL940" s="9">
        <v>87415.42</v>
      </c>
      <c r="AN940" s="28">
        <f t="shared" si="168"/>
        <v>9761091.9304966405</v>
      </c>
      <c r="AO940" s="12">
        <f t="shared" si="166"/>
        <v>1205620.5238446977</v>
      </c>
      <c r="AP940" s="12">
        <f t="shared" si="166"/>
        <v>112376.28820496643</v>
      </c>
      <c r="AQ940" s="12">
        <f t="shared" si="166"/>
        <v>186801.31108276534</v>
      </c>
      <c r="AR940" s="12">
        <f t="shared" si="169"/>
        <v>8256293.8073642105</v>
      </c>
      <c r="BB940" s="28" t="e">
        <f>+#REF!-'Прил 2 оконч'!E940</f>
        <v>#REF!</v>
      </c>
    </row>
    <row r="941" spans="1:54" ht="15" customHeight="1" x14ac:dyDescent="0.25">
      <c r="A941" s="5">
        <f t="shared" si="170"/>
        <v>914</v>
      </c>
      <c r="B941" s="23">
        <f t="shared" si="170"/>
        <v>55</v>
      </c>
      <c r="C941" s="14" t="s">
        <v>1452</v>
      </c>
      <c r="D941" s="3" t="s">
        <v>422</v>
      </c>
      <c r="E941" s="27">
        <v>20270690.991399139</v>
      </c>
      <c r="F941" s="29">
        <v>13437177.92113563</v>
      </c>
      <c r="G941" s="29">
        <v>0</v>
      </c>
      <c r="H941" s="29">
        <v>3970815.0889603682</v>
      </c>
      <c r="I941" s="29">
        <v>0</v>
      </c>
      <c r="J941" s="29">
        <v>0</v>
      </c>
      <c r="K941" s="29"/>
      <c r="L941" s="29">
        <v>596995.06026331545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1669263.3882914896</v>
      </c>
      <c r="S941" s="1">
        <v>202706.9099139914</v>
      </c>
      <c r="T941" s="147">
        <v>393732.62283434434</v>
      </c>
      <c r="U941" s="28"/>
      <c r="V941" s="2" t="s">
        <v>422</v>
      </c>
      <c r="W941" s="9">
        <v>9986497.1400000006</v>
      </c>
      <c r="X941" s="9">
        <v>7632449.75</v>
      </c>
      <c r="Y941" s="9">
        <v>0</v>
      </c>
      <c r="Z941" s="9">
        <v>1396056.57</v>
      </c>
      <c r="AA941" s="9">
        <v>0</v>
      </c>
      <c r="AB941" s="9">
        <v>0</v>
      </c>
      <c r="AC941" s="9">
        <v>0</v>
      </c>
      <c r="AD941" s="9">
        <v>558107.48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174238.16</v>
      </c>
      <c r="AK941" s="9">
        <v>30000</v>
      </c>
      <c r="AL941" s="9">
        <v>195645.18</v>
      </c>
      <c r="AN941" s="28">
        <f t="shared" si="168"/>
        <v>10284193.851399139</v>
      </c>
      <c r="AO941" s="12">
        <f t="shared" si="166"/>
        <v>1495025.2282914896</v>
      </c>
      <c r="AP941" s="12">
        <f t="shared" si="166"/>
        <v>172706.9099139914</v>
      </c>
      <c r="AQ941" s="12">
        <f t="shared" si="166"/>
        <v>198087.44283434434</v>
      </c>
      <c r="AR941" s="12">
        <f t="shared" si="169"/>
        <v>8418374.270359315</v>
      </c>
      <c r="BB941" s="28" t="e">
        <f>+#REF!-'Прил 2 оконч'!E941</f>
        <v>#REF!</v>
      </c>
    </row>
    <row r="942" spans="1:54" ht="15" customHeight="1" x14ac:dyDescent="0.25">
      <c r="A942" s="5">
        <f t="shared" si="170"/>
        <v>915</v>
      </c>
      <c r="B942" s="23">
        <f t="shared" si="170"/>
        <v>56</v>
      </c>
      <c r="C942" s="14" t="s">
        <v>1452</v>
      </c>
      <c r="D942" s="3" t="s">
        <v>92</v>
      </c>
      <c r="E942" s="27">
        <v>39482783.303666979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/>
      <c r="L942" s="29">
        <v>0</v>
      </c>
      <c r="M942" s="29">
        <v>0</v>
      </c>
      <c r="N942" s="29">
        <v>0</v>
      </c>
      <c r="O942" s="29">
        <v>0</v>
      </c>
      <c r="P942" s="29">
        <v>38467833.172710508</v>
      </c>
      <c r="Q942" s="29">
        <v>0</v>
      </c>
      <c r="R942" s="29">
        <v>149736.53</v>
      </c>
      <c r="S942" s="29">
        <v>24000</v>
      </c>
      <c r="T942" s="147">
        <v>841213.6009564735</v>
      </c>
      <c r="U942" s="28"/>
      <c r="V942" s="2" t="s">
        <v>92</v>
      </c>
      <c r="W942" s="9">
        <v>24252838.93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22549993.039999999</v>
      </c>
      <c r="AI942" s="9">
        <v>0</v>
      </c>
      <c r="AJ942" s="9">
        <v>1212641.95</v>
      </c>
      <c r="AK942" s="9">
        <v>30000</v>
      </c>
      <c r="AL942" s="9">
        <v>460203.94</v>
      </c>
      <c r="AN942" s="28">
        <f t="shared" si="168"/>
        <v>15229944.373666979</v>
      </c>
      <c r="AO942" s="12">
        <f t="shared" si="166"/>
        <v>-1062905.42</v>
      </c>
      <c r="AP942" s="12">
        <f t="shared" si="166"/>
        <v>-6000</v>
      </c>
      <c r="AQ942" s="12">
        <f t="shared" si="166"/>
        <v>381009.6609564735</v>
      </c>
      <c r="AR942" s="12">
        <f t="shared" si="169"/>
        <v>15917840.132710505</v>
      </c>
      <c r="BB942" s="28" t="e">
        <f>+#REF!-'Прил 2 оконч'!E942</f>
        <v>#REF!</v>
      </c>
    </row>
    <row r="943" spans="1:54" ht="15" customHeight="1" x14ac:dyDescent="0.25">
      <c r="A943" s="5">
        <f t="shared" si="170"/>
        <v>916</v>
      </c>
      <c r="B943" s="23">
        <f t="shared" si="170"/>
        <v>57</v>
      </c>
      <c r="C943" s="14" t="s">
        <v>1452</v>
      </c>
      <c r="D943" s="3" t="s">
        <v>423</v>
      </c>
      <c r="E943" s="27">
        <v>16135637.759999998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/>
      <c r="L943" s="29">
        <v>0</v>
      </c>
      <c r="M943" s="29">
        <v>0</v>
      </c>
      <c r="N943" s="29">
        <v>0</v>
      </c>
      <c r="O943" s="29">
        <v>3619789.6171852797</v>
      </c>
      <c r="P943" s="29">
        <v>10433608.632437758</v>
      </c>
      <c r="Q943" s="29">
        <v>0</v>
      </c>
      <c r="R943" s="29">
        <v>1613563.7760000001</v>
      </c>
      <c r="S943" s="1">
        <v>161356.37760000001</v>
      </c>
      <c r="T943" s="147">
        <v>307319.35677696002</v>
      </c>
      <c r="U943" s="28"/>
      <c r="V943" s="2" t="s">
        <v>423</v>
      </c>
      <c r="W943" s="9">
        <v>5582754.2267986527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1657234.73</v>
      </c>
      <c r="AH943" s="9">
        <v>3639857.38</v>
      </c>
      <c r="AI943" s="9">
        <v>0</v>
      </c>
      <c r="AJ943" s="9">
        <v>147558.19679865334</v>
      </c>
      <c r="AK943" s="9">
        <v>30000</v>
      </c>
      <c r="AL943" s="9">
        <v>108103.92000000001</v>
      </c>
      <c r="AN943" s="28">
        <f t="shared" si="168"/>
        <v>10552883.533201344</v>
      </c>
      <c r="AO943" s="12">
        <f t="shared" si="166"/>
        <v>1466005.5792013467</v>
      </c>
      <c r="AP943" s="12">
        <f t="shared" si="166"/>
        <v>131356.37760000001</v>
      </c>
      <c r="AQ943" s="12">
        <f t="shared" si="166"/>
        <v>199215.43677696001</v>
      </c>
      <c r="AR943" s="12">
        <f t="shared" si="169"/>
        <v>8756306.1396230385</v>
      </c>
      <c r="BB943" s="28" t="e">
        <f>+#REF!-'Прил 2 оконч'!E943</f>
        <v>#REF!</v>
      </c>
    </row>
    <row r="944" spans="1:54" ht="15" customHeight="1" x14ac:dyDescent="0.25">
      <c r="A944" s="5">
        <f t="shared" si="170"/>
        <v>917</v>
      </c>
      <c r="B944" s="23">
        <f t="shared" si="170"/>
        <v>58</v>
      </c>
      <c r="C944" s="14" t="s">
        <v>1452</v>
      </c>
      <c r="D944" s="3" t="s">
        <v>771</v>
      </c>
      <c r="E944" s="27">
        <v>20215689.170000002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/>
      <c r="L944" s="29">
        <v>0</v>
      </c>
      <c r="M944" s="29">
        <v>0</v>
      </c>
      <c r="N944" s="29">
        <v>8186116.5976968007</v>
      </c>
      <c r="O944" s="29">
        <v>0</v>
      </c>
      <c r="P944" s="29">
        <v>9511775.5987569001</v>
      </c>
      <c r="Q944" s="29">
        <v>0</v>
      </c>
      <c r="R944" s="29">
        <v>1928623.0238000001</v>
      </c>
      <c r="S944" s="1">
        <v>202156.89170000004</v>
      </c>
      <c r="T944" s="147">
        <v>387017.05804630002</v>
      </c>
      <c r="U944" s="28"/>
      <c r="V944" s="2" t="s">
        <v>771</v>
      </c>
      <c r="W944" s="9">
        <v>5067886.9588335324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1450713.18</v>
      </c>
      <c r="AG944" s="9">
        <v>0</v>
      </c>
      <c r="AH944" s="9">
        <v>3316232.04</v>
      </c>
      <c r="AI944" s="9">
        <v>0</v>
      </c>
      <c r="AJ944" s="9">
        <v>173657.13883353287</v>
      </c>
      <c r="AK944" s="9">
        <v>30000</v>
      </c>
      <c r="AL944" s="9">
        <v>97284.6</v>
      </c>
      <c r="AN944" s="28">
        <f t="shared" si="168"/>
        <v>15147802.211166469</v>
      </c>
      <c r="AO944" s="12">
        <f t="shared" si="166"/>
        <v>1754965.8849664673</v>
      </c>
      <c r="AP944" s="12">
        <f t="shared" si="166"/>
        <v>172156.89170000004</v>
      </c>
      <c r="AQ944" s="12">
        <f t="shared" si="166"/>
        <v>289732.45804629999</v>
      </c>
      <c r="AR944" s="12">
        <f t="shared" si="169"/>
        <v>12930946.976453703</v>
      </c>
      <c r="BB944" s="28" t="e">
        <f>+#REF!-'Прил 2 оконч'!E944</f>
        <v>#REF!</v>
      </c>
    </row>
    <row r="945" spans="1:54" ht="15" customHeight="1" x14ac:dyDescent="0.25">
      <c r="A945" s="5">
        <f t="shared" si="170"/>
        <v>918</v>
      </c>
      <c r="B945" s="23">
        <f t="shared" si="170"/>
        <v>59</v>
      </c>
      <c r="C945" s="14" t="s">
        <v>1452</v>
      </c>
      <c r="D945" s="3" t="s">
        <v>773</v>
      </c>
      <c r="E945" s="27">
        <v>33258616.608594127</v>
      </c>
      <c r="F945" s="29">
        <v>9139483.8463669065</v>
      </c>
      <c r="G945" s="29">
        <v>0</v>
      </c>
      <c r="H945" s="29">
        <v>0</v>
      </c>
      <c r="I945" s="29">
        <v>3864839.2348521813</v>
      </c>
      <c r="J945" s="29">
        <v>0</v>
      </c>
      <c r="K945" s="29"/>
      <c r="L945" s="29">
        <v>397616.119024474</v>
      </c>
      <c r="M945" s="29">
        <v>0</v>
      </c>
      <c r="N945" s="29">
        <v>15843387.174315393</v>
      </c>
      <c r="O945" s="29">
        <v>0</v>
      </c>
      <c r="P945" s="29">
        <v>0</v>
      </c>
      <c r="Q945" s="29">
        <v>0</v>
      </c>
      <c r="R945" s="29">
        <v>3041168.0119349672</v>
      </c>
      <c r="S945" s="1">
        <v>332586.16608594125</v>
      </c>
      <c r="T945" s="147">
        <v>639536.05601426703</v>
      </c>
      <c r="U945" s="28"/>
      <c r="V945" s="2" t="s">
        <v>773</v>
      </c>
      <c r="W945" s="9">
        <v>14516947.976365276</v>
      </c>
      <c r="X945" s="9">
        <v>6082383.1100000003</v>
      </c>
      <c r="Y945" s="9">
        <v>0</v>
      </c>
      <c r="Z945" s="9">
        <v>0</v>
      </c>
      <c r="AA945" s="9">
        <v>2027023.53</v>
      </c>
      <c r="AB945" s="9">
        <v>0</v>
      </c>
      <c r="AC945" s="9">
        <v>0</v>
      </c>
      <c r="AD945" s="9">
        <v>408620.41</v>
      </c>
      <c r="AE945" s="9">
        <v>0</v>
      </c>
      <c r="AF945" s="9">
        <v>5437553.1699999999</v>
      </c>
      <c r="AG945" s="9">
        <v>0</v>
      </c>
      <c r="AH945" s="9">
        <v>0</v>
      </c>
      <c r="AI945" s="9">
        <v>0</v>
      </c>
      <c r="AJ945" s="9">
        <v>246559.99636527456</v>
      </c>
      <c r="AK945" s="9">
        <v>30000</v>
      </c>
      <c r="AL945" s="9">
        <v>284807.76</v>
      </c>
      <c r="AN945" s="28">
        <f t="shared" si="168"/>
        <v>18741668.632228851</v>
      </c>
      <c r="AO945" s="12">
        <f t="shared" si="166"/>
        <v>2794608.0155696925</v>
      </c>
      <c r="AP945" s="12">
        <f t="shared" si="166"/>
        <v>302586.16608594125</v>
      </c>
      <c r="AQ945" s="12">
        <f t="shared" si="166"/>
        <v>354728.29601426702</v>
      </c>
      <c r="AR945" s="12">
        <f t="shared" si="169"/>
        <v>15289746.154558949</v>
      </c>
      <c r="BB945" s="28" t="e">
        <f>+#REF!-'Прил 2 оконч'!E945</f>
        <v>#REF!</v>
      </c>
    </row>
    <row r="946" spans="1:54" ht="15" customHeight="1" x14ac:dyDescent="0.25">
      <c r="A946" s="5">
        <f t="shared" si="170"/>
        <v>919</v>
      </c>
      <c r="B946" s="23">
        <f t="shared" si="170"/>
        <v>60</v>
      </c>
      <c r="C946" s="14" t="s">
        <v>1452</v>
      </c>
      <c r="D946" s="3" t="s">
        <v>427</v>
      </c>
      <c r="E946" s="27">
        <v>8403162.2358746398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/>
      <c r="L946" s="29">
        <v>0</v>
      </c>
      <c r="M946" s="29">
        <v>0</v>
      </c>
      <c r="N946" s="29">
        <v>7401001.10762423</v>
      </c>
      <c r="O946" s="29">
        <v>0</v>
      </c>
      <c r="P946" s="29">
        <v>0</v>
      </c>
      <c r="Q946" s="29">
        <v>0</v>
      </c>
      <c r="R946" s="29">
        <v>756284.6012287176</v>
      </c>
      <c r="S946" s="1">
        <v>84031.622358746405</v>
      </c>
      <c r="T946" s="147">
        <v>161844.90466294557</v>
      </c>
      <c r="U946" s="28"/>
      <c r="V946" s="2" t="s">
        <v>427</v>
      </c>
      <c r="W946" s="9">
        <v>4242362.4123692149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4009759.42</v>
      </c>
      <c r="AG946" s="9">
        <v>0</v>
      </c>
      <c r="AH946" s="9">
        <v>0</v>
      </c>
      <c r="AI946" s="9">
        <v>0</v>
      </c>
      <c r="AJ946" s="9">
        <v>120771.17236921479</v>
      </c>
      <c r="AK946" s="9">
        <v>30000</v>
      </c>
      <c r="AL946" s="9">
        <v>81831.820000000007</v>
      </c>
      <c r="AN946" s="28">
        <f t="shared" si="168"/>
        <v>4160799.8235054249</v>
      </c>
      <c r="AO946" s="12">
        <f t="shared" si="166"/>
        <v>635513.42885950278</v>
      </c>
      <c r="AP946" s="12">
        <f t="shared" si="166"/>
        <v>54031.622358746405</v>
      </c>
      <c r="AQ946" s="12">
        <f t="shared" si="166"/>
        <v>80013.084662945563</v>
      </c>
      <c r="AR946" s="12">
        <f t="shared" si="169"/>
        <v>3391241.68762423</v>
      </c>
      <c r="BB946" s="28" t="e">
        <f>+#REF!-'Прил 2 оконч'!E946</f>
        <v>#REF!</v>
      </c>
    </row>
    <row r="947" spans="1:54" ht="15" customHeight="1" x14ac:dyDescent="0.25">
      <c r="A947" s="5">
        <f t="shared" si="170"/>
        <v>920</v>
      </c>
      <c r="B947" s="23">
        <f t="shared" si="170"/>
        <v>61</v>
      </c>
      <c r="C947" s="14" t="s">
        <v>1452</v>
      </c>
      <c r="D947" s="3" t="s">
        <v>774</v>
      </c>
      <c r="E947" s="27">
        <v>24358296.106563497</v>
      </c>
      <c r="F947" s="29">
        <v>5322442.2844350552</v>
      </c>
      <c r="G947" s="29">
        <v>2129484.5377048999</v>
      </c>
      <c r="H947" s="29">
        <v>0</v>
      </c>
      <c r="I947" s="29">
        <v>0</v>
      </c>
      <c r="J947" s="29">
        <v>0</v>
      </c>
      <c r="K947" s="29"/>
      <c r="L947" s="29">
        <v>236468.68196531132</v>
      </c>
      <c r="M947" s="29">
        <v>0</v>
      </c>
      <c r="N947" s="29">
        <v>0</v>
      </c>
      <c r="O947" s="29">
        <v>0</v>
      </c>
      <c r="P947" s="29">
        <v>13665253.188203763</v>
      </c>
      <c r="Q947" s="29">
        <v>0</v>
      </c>
      <c r="R947" s="29">
        <v>2294103.4047365393</v>
      </c>
      <c r="S947" s="1">
        <v>243582.96106563497</v>
      </c>
      <c r="T947" s="147">
        <v>466961.04845229239</v>
      </c>
      <c r="U947" s="28"/>
      <c r="V947" s="2" t="s">
        <v>774</v>
      </c>
      <c r="W947" s="9">
        <v>14406947.329802196</v>
      </c>
      <c r="X947" s="9">
        <v>3026078.52</v>
      </c>
      <c r="Y947" s="9">
        <v>1715636.7</v>
      </c>
      <c r="Z947" s="9">
        <v>0</v>
      </c>
      <c r="AA947" s="9">
        <v>0</v>
      </c>
      <c r="AB947" s="9">
        <v>0</v>
      </c>
      <c r="AC947" s="9">
        <v>0</v>
      </c>
      <c r="AD947" s="9">
        <v>221275.87</v>
      </c>
      <c r="AE947" s="9">
        <v>0</v>
      </c>
      <c r="AF947" s="9">
        <v>0</v>
      </c>
      <c r="AG947" s="9">
        <v>0</v>
      </c>
      <c r="AH947" s="9">
        <v>8953863.4900000002</v>
      </c>
      <c r="AI947" s="9">
        <v>0</v>
      </c>
      <c r="AJ947" s="9">
        <v>176075.30980219782</v>
      </c>
      <c r="AK947" s="9">
        <v>30000</v>
      </c>
      <c r="AL947" s="9">
        <v>284017.44</v>
      </c>
      <c r="AN947" s="28">
        <f t="shared" si="168"/>
        <v>9951348.7767613009</v>
      </c>
      <c r="AO947" s="12">
        <f t="shared" si="166"/>
        <v>2118028.0949343415</v>
      </c>
      <c r="AP947" s="12">
        <f t="shared" si="166"/>
        <v>213582.96106563497</v>
      </c>
      <c r="AQ947" s="12">
        <f t="shared" si="166"/>
        <v>182943.60845229239</v>
      </c>
      <c r="AR947" s="12">
        <f t="shared" si="169"/>
        <v>7436794.1123090321</v>
      </c>
      <c r="BB947" s="28" t="e">
        <f>+#REF!-'Прил 2 оконч'!E947</f>
        <v>#REF!</v>
      </c>
    </row>
    <row r="948" spans="1:54" ht="15" customHeight="1" x14ac:dyDescent="0.25">
      <c r="A948" s="5">
        <f t="shared" si="170"/>
        <v>921</v>
      </c>
      <c r="B948" s="23">
        <f t="shared" si="170"/>
        <v>62</v>
      </c>
      <c r="C948" s="14" t="s">
        <v>1452</v>
      </c>
      <c r="D948" s="3" t="s">
        <v>428</v>
      </c>
      <c r="E948" s="27">
        <v>15633207.526208164</v>
      </c>
      <c r="F948" s="29">
        <v>9755804.046860259</v>
      </c>
      <c r="G948" s="29">
        <v>0</v>
      </c>
      <c r="H948" s="29">
        <v>0</v>
      </c>
      <c r="I948" s="29">
        <v>3937074.0637543527</v>
      </c>
      <c r="J948" s="29">
        <v>0</v>
      </c>
      <c r="K948" s="29"/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1484561.8288179275</v>
      </c>
      <c r="S948" s="1">
        <v>156332.07526208163</v>
      </c>
      <c r="T948" s="147">
        <v>299435.51151354256</v>
      </c>
      <c r="U948" s="28"/>
      <c r="V948" s="2" t="s">
        <v>428</v>
      </c>
      <c r="W948" s="9">
        <v>8592238.3742857147</v>
      </c>
      <c r="X948" s="9">
        <v>6187066.3499999996</v>
      </c>
      <c r="Y948" s="9">
        <v>0</v>
      </c>
      <c r="Z948" s="9">
        <v>0</v>
      </c>
      <c r="AA948" s="9">
        <v>2061910.41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144915.15428571432</v>
      </c>
      <c r="AK948" s="9">
        <v>30000</v>
      </c>
      <c r="AL948" s="9">
        <v>168346.46000000002</v>
      </c>
      <c r="AN948" s="28">
        <f t="shared" si="168"/>
        <v>7040969.1519224495</v>
      </c>
      <c r="AO948" s="12">
        <f t="shared" si="166"/>
        <v>1339646.6745322132</v>
      </c>
      <c r="AP948" s="12">
        <f t="shared" si="166"/>
        <v>126332.07526208163</v>
      </c>
      <c r="AQ948" s="12">
        <f t="shared" si="166"/>
        <v>131089.05151354254</v>
      </c>
      <c r="AR948" s="12">
        <f t="shared" si="169"/>
        <v>5443901.350614612</v>
      </c>
      <c r="BB948" s="28" t="e">
        <f>+#REF!-'Прил 2 оконч'!E948</f>
        <v>#REF!</v>
      </c>
    </row>
    <row r="949" spans="1:54" ht="15" customHeight="1" x14ac:dyDescent="0.25">
      <c r="A949" s="5">
        <f t="shared" si="170"/>
        <v>922</v>
      </c>
      <c r="B949" s="23">
        <f t="shared" si="170"/>
        <v>63</v>
      </c>
      <c r="C949" s="14" t="s">
        <v>1452</v>
      </c>
      <c r="D949" s="3" t="s">
        <v>430</v>
      </c>
      <c r="E949" s="27">
        <v>41277450.38367226</v>
      </c>
      <c r="F949" s="29">
        <v>11858561.038653761</v>
      </c>
      <c r="G949" s="29">
        <v>0</v>
      </c>
      <c r="H949" s="29">
        <v>0</v>
      </c>
      <c r="I949" s="29">
        <v>4785667.3703647591</v>
      </c>
      <c r="J949" s="29">
        <v>0</v>
      </c>
      <c r="K949" s="29"/>
      <c r="L949" s="29">
        <v>0</v>
      </c>
      <c r="M949" s="29">
        <v>0</v>
      </c>
      <c r="N949" s="29">
        <v>19618197.919447646</v>
      </c>
      <c r="O949" s="29">
        <v>0</v>
      </c>
      <c r="P949" s="29">
        <v>0</v>
      </c>
      <c r="Q949" s="29">
        <v>0</v>
      </c>
      <c r="R949" s="29">
        <v>3809263.7313926965</v>
      </c>
      <c r="S949" s="1">
        <v>412774.50383672258</v>
      </c>
      <c r="T949" s="147">
        <v>792985.81997667684</v>
      </c>
      <c r="U949" s="28"/>
      <c r="V949" s="2" t="s">
        <v>430</v>
      </c>
      <c r="W949" s="9">
        <v>17425922.59024927</v>
      </c>
      <c r="X949" s="9">
        <v>7534224.8200000003</v>
      </c>
      <c r="Y949" s="9">
        <v>0</v>
      </c>
      <c r="Z949" s="9">
        <v>0</v>
      </c>
      <c r="AA949" s="9">
        <v>2510866.33</v>
      </c>
      <c r="AB949" s="9">
        <v>0</v>
      </c>
      <c r="AC949" s="9">
        <v>0</v>
      </c>
      <c r="AD949" s="9">
        <v>0</v>
      </c>
      <c r="AE949" s="9">
        <v>0</v>
      </c>
      <c r="AF949" s="9">
        <v>6735476.46</v>
      </c>
      <c r="AG949" s="9">
        <v>0</v>
      </c>
      <c r="AH949" s="9">
        <v>0</v>
      </c>
      <c r="AI949" s="9">
        <v>0</v>
      </c>
      <c r="AJ949" s="9">
        <v>272894.40024927072</v>
      </c>
      <c r="AK949" s="9">
        <v>30000</v>
      </c>
      <c r="AL949" s="9">
        <v>342460.58</v>
      </c>
      <c r="AN949" s="28">
        <f t="shared" si="168"/>
        <v>23851527.79342299</v>
      </c>
      <c r="AO949" s="12">
        <f t="shared" si="166"/>
        <v>3536369.3311434258</v>
      </c>
      <c r="AP949" s="12">
        <f t="shared" si="166"/>
        <v>382774.50383672258</v>
      </c>
      <c r="AQ949" s="12">
        <f t="shared" si="166"/>
        <v>450525.23997667682</v>
      </c>
      <c r="AR949" s="12">
        <f t="shared" si="169"/>
        <v>19481858.718466166</v>
      </c>
      <c r="BB949" s="28" t="e">
        <f>+#REF!-'Прил 2 оконч'!E949</f>
        <v>#REF!</v>
      </c>
    </row>
    <row r="950" spans="1:54" ht="15" customHeight="1" x14ac:dyDescent="0.25">
      <c r="A950" s="5">
        <f t="shared" si="170"/>
        <v>923</v>
      </c>
      <c r="B950" s="23">
        <f t="shared" si="170"/>
        <v>64</v>
      </c>
      <c r="C950" s="14" t="s">
        <v>1452</v>
      </c>
      <c r="D950" s="3" t="s">
        <v>775</v>
      </c>
      <c r="E950" s="27">
        <v>42112938.80402752</v>
      </c>
      <c r="F950" s="29">
        <v>9562345.7271670904</v>
      </c>
      <c r="G950" s="29">
        <v>4092895.7980599087</v>
      </c>
      <c r="H950" s="29">
        <v>0</v>
      </c>
      <c r="I950" s="29">
        <v>0</v>
      </c>
      <c r="J950" s="29">
        <v>0</v>
      </c>
      <c r="K950" s="29"/>
      <c r="L950" s="29">
        <v>397015.54015650821</v>
      </c>
      <c r="M950" s="29">
        <v>0</v>
      </c>
      <c r="N950" s="29">
        <v>15819456.546057064</v>
      </c>
      <c r="O950" s="29">
        <v>7229112.6864668708</v>
      </c>
      <c r="P950" s="29">
        <v>0</v>
      </c>
      <c r="Q950" s="29">
        <v>0</v>
      </c>
      <c r="R950" s="29">
        <v>3779663.18881839</v>
      </c>
      <c r="S950" s="1">
        <v>421129.3880402752</v>
      </c>
      <c r="T950" s="147">
        <v>811319.92926141364</v>
      </c>
      <c r="U950" s="28"/>
      <c r="V950" s="2" t="s">
        <v>775</v>
      </c>
      <c r="W950" s="9">
        <v>18945232.11369418</v>
      </c>
      <c r="X950" s="9">
        <v>6076152.3899999997</v>
      </c>
      <c r="Y950" s="9">
        <v>3238641.58</v>
      </c>
      <c r="Z950" s="9">
        <v>0</v>
      </c>
      <c r="AA950" s="9">
        <v>0</v>
      </c>
      <c r="AB950" s="9">
        <v>0</v>
      </c>
      <c r="AC950" s="9">
        <v>0</v>
      </c>
      <c r="AD950" s="9">
        <v>408201.84</v>
      </c>
      <c r="AE950" s="9">
        <v>0</v>
      </c>
      <c r="AF950" s="9">
        <v>5431983.0199999996</v>
      </c>
      <c r="AG950" s="9">
        <v>3003282.82</v>
      </c>
      <c r="AH950" s="9">
        <v>0</v>
      </c>
      <c r="AI950" s="9">
        <v>0</v>
      </c>
      <c r="AJ950" s="9">
        <v>386393.70369417837</v>
      </c>
      <c r="AK950" s="9">
        <v>30000</v>
      </c>
      <c r="AL950" s="9">
        <v>370576.75999999995</v>
      </c>
      <c r="AN950" s="28">
        <f t="shared" si="168"/>
        <v>23167706.69033334</v>
      </c>
      <c r="AO950" s="12">
        <f t="shared" si="166"/>
        <v>3393269.4851242118</v>
      </c>
      <c r="AP950" s="12">
        <f t="shared" si="166"/>
        <v>391129.3880402752</v>
      </c>
      <c r="AQ950" s="12">
        <f t="shared" si="166"/>
        <v>440743.16926141368</v>
      </c>
      <c r="AR950" s="12">
        <f t="shared" si="169"/>
        <v>18942564.64790744</v>
      </c>
      <c r="BB950" s="28" t="e">
        <f>+#REF!-'Прил 2 оконч'!E950</f>
        <v>#REF!</v>
      </c>
    </row>
    <row r="951" spans="1:54" ht="15" customHeight="1" x14ac:dyDescent="0.25">
      <c r="A951" s="5">
        <f t="shared" si="170"/>
        <v>924</v>
      </c>
      <c r="B951" s="23">
        <f t="shared" si="170"/>
        <v>65</v>
      </c>
      <c r="C951" s="14" t="s">
        <v>1452</v>
      </c>
      <c r="D951" s="3" t="s">
        <v>776</v>
      </c>
      <c r="E951" s="27">
        <v>19097413.753508817</v>
      </c>
      <c r="F951" s="29">
        <v>9161875.3142818157</v>
      </c>
      <c r="G951" s="29">
        <v>0</v>
      </c>
      <c r="H951" s="29">
        <v>3500633.098855949</v>
      </c>
      <c r="I951" s="29">
        <v>3697386.8583204113</v>
      </c>
      <c r="J951" s="29">
        <v>0</v>
      </c>
      <c r="K951" s="29"/>
      <c r="L951" s="29">
        <v>380388.55533241422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1800079.6866966058</v>
      </c>
      <c r="S951" s="1">
        <v>190974.13753508814</v>
      </c>
      <c r="T951" s="147">
        <v>366076.10248653049</v>
      </c>
      <c r="U951" s="28"/>
      <c r="V951" s="2" t="s">
        <v>776</v>
      </c>
      <c r="W951" s="9">
        <v>9861573.6653932314</v>
      </c>
      <c r="X951" s="9">
        <v>5813017.5800000001</v>
      </c>
      <c r="Y951" s="9">
        <v>0</v>
      </c>
      <c r="Z951" s="9">
        <v>1305615.03</v>
      </c>
      <c r="AA951" s="9">
        <v>1937254.39</v>
      </c>
      <c r="AB951" s="9">
        <v>0</v>
      </c>
      <c r="AC951" s="9">
        <v>0</v>
      </c>
      <c r="AD951" s="9">
        <v>390524.18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192378.58539323078</v>
      </c>
      <c r="AK951" s="9">
        <v>30000</v>
      </c>
      <c r="AL951" s="9">
        <v>192783.90000000002</v>
      </c>
      <c r="AN951" s="28">
        <f t="shared" si="168"/>
        <v>9235840.088115586</v>
      </c>
      <c r="AO951" s="12">
        <f t="shared" si="166"/>
        <v>1607701.1013033749</v>
      </c>
      <c r="AP951" s="12">
        <f t="shared" si="166"/>
        <v>160974.13753508814</v>
      </c>
      <c r="AQ951" s="12">
        <f t="shared" si="166"/>
        <v>173292.20248653047</v>
      </c>
      <c r="AR951" s="12">
        <f t="shared" si="169"/>
        <v>7293872.6467905929</v>
      </c>
      <c r="BB951" s="28" t="e">
        <f>+#REF!-'Прил 2 оконч'!E951</f>
        <v>#REF!</v>
      </c>
    </row>
    <row r="952" spans="1:54" ht="15" customHeight="1" x14ac:dyDescent="0.25">
      <c r="A952" s="5">
        <f t="shared" ref="A952:B962" si="171">+A951+1</f>
        <v>925</v>
      </c>
      <c r="B952" s="23">
        <f t="shared" si="171"/>
        <v>66</v>
      </c>
      <c r="C952" s="14" t="s">
        <v>1452</v>
      </c>
      <c r="D952" s="3" t="s">
        <v>777</v>
      </c>
      <c r="E952" s="27">
        <v>18940870.804019675</v>
      </c>
      <c r="F952" s="29">
        <v>9086774.7272043712</v>
      </c>
      <c r="G952" s="29">
        <v>0</v>
      </c>
      <c r="H952" s="29">
        <v>3471938.1437459388</v>
      </c>
      <c r="I952" s="29">
        <v>3667079.0977160456</v>
      </c>
      <c r="J952" s="29">
        <v>0</v>
      </c>
      <c r="K952" s="29"/>
      <c r="L952" s="29">
        <v>377270.48148366035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1785324.2969298</v>
      </c>
      <c r="S952" s="1">
        <v>189408.70804019674</v>
      </c>
      <c r="T952" s="147">
        <v>363075.34889966319</v>
      </c>
      <c r="U952" s="28"/>
      <c r="V952" s="2" t="s">
        <v>777</v>
      </c>
      <c r="W952" s="9">
        <v>9781870.8322528359</v>
      </c>
      <c r="X952" s="9">
        <v>5765219.5499999998</v>
      </c>
      <c r="Y952" s="9">
        <v>0</v>
      </c>
      <c r="Z952" s="9">
        <v>1294879.48</v>
      </c>
      <c r="AA952" s="9">
        <v>1921325.14</v>
      </c>
      <c r="AB952" s="9">
        <v>0</v>
      </c>
      <c r="AC952" s="9">
        <v>0</v>
      </c>
      <c r="AD952" s="9">
        <v>387313.07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191934.87225283522</v>
      </c>
      <c r="AK952" s="9">
        <v>30000</v>
      </c>
      <c r="AL952" s="9">
        <v>191198.72</v>
      </c>
      <c r="AN952" s="28">
        <f t="shared" si="168"/>
        <v>9158999.9717668388</v>
      </c>
      <c r="AO952" s="12">
        <f t="shared" si="166"/>
        <v>1593389.4246769648</v>
      </c>
      <c r="AP952" s="12">
        <f t="shared" si="166"/>
        <v>159408.70804019674</v>
      </c>
      <c r="AQ952" s="12">
        <f t="shared" si="166"/>
        <v>171876.62889966319</v>
      </c>
      <c r="AR952" s="12">
        <f t="shared" si="169"/>
        <v>7234325.2101500146</v>
      </c>
      <c r="BB952" s="28" t="e">
        <f>+#REF!-'Прил 2 оконч'!E952</f>
        <v>#REF!</v>
      </c>
    </row>
    <row r="953" spans="1:54" ht="15" customHeight="1" x14ac:dyDescent="0.25">
      <c r="A953" s="5">
        <f t="shared" si="171"/>
        <v>926</v>
      </c>
      <c r="B953" s="23">
        <f t="shared" si="171"/>
        <v>67</v>
      </c>
      <c r="C953" s="14" t="s">
        <v>1452</v>
      </c>
      <c r="D953" s="3" t="s">
        <v>93</v>
      </c>
      <c r="E953" s="27">
        <v>39857867.97911644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/>
      <c r="L953" s="29">
        <v>0</v>
      </c>
      <c r="M953" s="29">
        <v>0</v>
      </c>
      <c r="N953" s="29">
        <v>0</v>
      </c>
      <c r="O953" s="29">
        <v>0</v>
      </c>
      <c r="P953" s="29">
        <v>38834595.293399349</v>
      </c>
      <c r="Q953" s="29">
        <v>0</v>
      </c>
      <c r="R953" s="29">
        <v>150038.74</v>
      </c>
      <c r="S953" s="29">
        <v>24000</v>
      </c>
      <c r="T953" s="147">
        <v>849233.9457170919</v>
      </c>
      <c r="U953" s="28"/>
      <c r="V953" s="2" t="s">
        <v>93</v>
      </c>
      <c r="W953" s="9">
        <v>24483239.819999997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22764496.27</v>
      </c>
      <c r="AI953" s="9">
        <v>0</v>
      </c>
      <c r="AJ953" s="9">
        <v>1224161.99</v>
      </c>
      <c r="AK953" s="9">
        <v>30000</v>
      </c>
      <c r="AL953" s="9">
        <v>464581.56</v>
      </c>
      <c r="AN953" s="28">
        <f t="shared" si="168"/>
        <v>15374628.159116443</v>
      </c>
      <c r="AO953" s="12">
        <f t="shared" si="166"/>
        <v>-1074123.25</v>
      </c>
      <c r="AP953" s="12">
        <f t="shared" si="166"/>
        <v>-6000</v>
      </c>
      <c r="AQ953" s="12">
        <f t="shared" si="166"/>
        <v>384652.38571709191</v>
      </c>
      <c r="AR953" s="12">
        <f t="shared" si="169"/>
        <v>16070099.023399351</v>
      </c>
      <c r="BB953" s="28" t="e">
        <f>+#REF!-'Прил 2 оконч'!E953</f>
        <v>#REF!</v>
      </c>
    </row>
    <row r="954" spans="1:54" ht="15" customHeight="1" x14ac:dyDescent="0.25">
      <c r="A954" s="5">
        <f t="shared" si="171"/>
        <v>927</v>
      </c>
      <c r="B954" s="23">
        <f t="shared" si="171"/>
        <v>68</v>
      </c>
      <c r="C954" s="14" t="s">
        <v>1452</v>
      </c>
      <c r="D954" s="3" t="s">
        <v>778</v>
      </c>
      <c r="E954" s="27">
        <v>19009395.423817348</v>
      </c>
      <c r="F954" s="29">
        <v>9139483.8463669065</v>
      </c>
      <c r="G954" s="29">
        <v>0</v>
      </c>
      <c r="H954" s="29">
        <v>3475648.0455939346</v>
      </c>
      <c r="I954" s="29">
        <v>3670997.5153139713</v>
      </c>
      <c r="J954" s="29">
        <v>0</v>
      </c>
      <c r="K954" s="29"/>
      <c r="L954" s="29">
        <v>377673.60976489773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1791094.8304623633</v>
      </c>
      <c r="S954" s="1">
        <v>190093.95423817349</v>
      </c>
      <c r="T954" s="147">
        <v>364403.6220770998</v>
      </c>
      <c r="U954" s="28"/>
      <c r="V954" s="2" t="s">
        <v>778</v>
      </c>
      <c r="W954" s="9">
        <v>9788145.0416133646</v>
      </c>
      <c r="X954" s="9">
        <v>5771399.2300000004</v>
      </c>
      <c r="Y954" s="9">
        <v>0</v>
      </c>
      <c r="Z954" s="9">
        <v>1296267.46</v>
      </c>
      <c r="AA954" s="9">
        <v>1923384.61</v>
      </c>
      <c r="AB954" s="9">
        <v>0</v>
      </c>
      <c r="AC954" s="9">
        <v>0</v>
      </c>
      <c r="AD954" s="9">
        <v>387728.22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187961.86161336265</v>
      </c>
      <c r="AK954" s="9">
        <v>30000</v>
      </c>
      <c r="AL954" s="9">
        <v>191403.66</v>
      </c>
      <c r="AN954" s="28">
        <f t="shared" si="168"/>
        <v>9221250.3822039831</v>
      </c>
      <c r="AO954" s="12">
        <f t="shared" si="166"/>
        <v>1603132.9688490008</v>
      </c>
      <c r="AP954" s="12">
        <f t="shared" si="166"/>
        <v>160093.95423817349</v>
      </c>
      <c r="AQ954" s="12">
        <f t="shared" si="166"/>
        <v>172999.9620770998</v>
      </c>
      <c r="AR954" s="12">
        <f t="shared" si="169"/>
        <v>7285023.4970397092</v>
      </c>
      <c r="BB954" s="28" t="e">
        <f>+#REF!-'Прил 2 оконч'!E954</f>
        <v>#REF!</v>
      </c>
    </row>
    <row r="955" spans="1:54" ht="15" customHeight="1" x14ac:dyDescent="0.25">
      <c r="A955" s="5">
        <f t="shared" si="171"/>
        <v>928</v>
      </c>
      <c r="B955" s="23">
        <f t="shared" si="171"/>
        <v>69</v>
      </c>
      <c r="C955" s="14" t="s">
        <v>1452</v>
      </c>
      <c r="D955" s="3" t="s">
        <v>779</v>
      </c>
      <c r="E955" s="27">
        <v>28889172.431907836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/>
      <c r="L955" s="29">
        <v>0</v>
      </c>
      <c r="M955" s="29">
        <v>0</v>
      </c>
      <c r="N955" s="29">
        <v>0</v>
      </c>
      <c r="O955" s="29">
        <v>0</v>
      </c>
      <c r="P955" s="29">
        <v>28074124.097605009</v>
      </c>
      <c r="Q955" s="29">
        <v>0</v>
      </c>
      <c r="R955" s="29">
        <v>177124.1</v>
      </c>
      <c r="S955" s="29">
        <v>24000</v>
      </c>
      <c r="T955" s="147">
        <v>613924.23430282774</v>
      </c>
      <c r="U955" s="28"/>
      <c r="V955" s="2" t="s">
        <v>779</v>
      </c>
      <c r="W955" s="9">
        <v>4702681.76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4348796.71</v>
      </c>
      <c r="AI955" s="9">
        <v>0</v>
      </c>
      <c r="AJ955" s="9">
        <v>235134.09</v>
      </c>
      <c r="AK955" s="9">
        <v>30000</v>
      </c>
      <c r="AL955" s="9">
        <v>88750.96</v>
      </c>
      <c r="AN955" s="28">
        <f t="shared" si="168"/>
        <v>24186490.671907835</v>
      </c>
      <c r="AO955" s="12">
        <f t="shared" si="166"/>
        <v>-58009.989999999991</v>
      </c>
      <c r="AP955" s="12">
        <f t="shared" si="166"/>
        <v>-6000</v>
      </c>
      <c r="AQ955" s="12">
        <f t="shared" si="166"/>
        <v>525173.27430282778</v>
      </c>
      <c r="AR955" s="12">
        <f t="shared" si="169"/>
        <v>23725327.387605004</v>
      </c>
      <c r="BB955" s="28" t="e">
        <f>+#REF!-'Прил 2 оконч'!E955</f>
        <v>#REF!</v>
      </c>
    </row>
    <row r="956" spans="1:54" ht="15" customHeight="1" x14ac:dyDescent="0.25">
      <c r="A956" s="5">
        <f t="shared" si="171"/>
        <v>929</v>
      </c>
      <c r="B956" s="23">
        <f t="shared" si="171"/>
        <v>70</v>
      </c>
      <c r="C956" s="14" t="s">
        <v>1452</v>
      </c>
      <c r="D956" s="3" t="s">
        <v>96</v>
      </c>
      <c r="E956" s="27">
        <v>19471909.912315667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/>
      <c r="L956" s="29">
        <v>0</v>
      </c>
      <c r="M956" s="29">
        <v>0</v>
      </c>
      <c r="N956" s="29">
        <v>0</v>
      </c>
      <c r="O956" s="29">
        <v>0</v>
      </c>
      <c r="P956" s="29">
        <v>18930963.042262111</v>
      </c>
      <c r="Q956" s="29">
        <v>0</v>
      </c>
      <c r="R956" s="29">
        <v>102965.05</v>
      </c>
      <c r="S956" s="29">
        <v>24000</v>
      </c>
      <c r="T956" s="147">
        <v>413981.8200535553</v>
      </c>
      <c r="U956" s="28"/>
      <c r="V956" s="2" t="s">
        <v>96</v>
      </c>
      <c r="W956" s="9">
        <v>11960886.630000001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11106185.460000001</v>
      </c>
      <c r="AI956" s="9">
        <v>0</v>
      </c>
      <c r="AJ956" s="9">
        <v>598044.32999999996</v>
      </c>
      <c r="AK956" s="9">
        <v>30000</v>
      </c>
      <c r="AL956" s="9">
        <v>226656.84</v>
      </c>
      <c r="AN956" s="28">
        <f t="shared" si="168"/>
        <v>7511023.2823156659</v>
      </c>
      <c r="AO956" s="12">
        <f t="shared" si="166"/>
        <v>-495079.27999999997</v>
      </c>
      <c r="AP956" s="12">
        <f t="shared" si="166"/>
        <v>-6000</v>
      </c>
      <c r="AQ956" s="12">
        <f t="shared" si="166"/>
        <v>187324.98005355531</v>
      </c>
      <c r="AR956" s="12">
        <f t="shared" si="169"/>
        <v>7824777.5822621109</v>
      </c>
      <c r="BB956" s="28" t="e">
        <f>+#REF!-'Прил 2 оконч'!E956</f>
        <v>#REF!</v>
      </c>
    </row>
    <row r="957" spans="1:54" ht="15" customHeight="1" x14ac:dyDescent="0.25">
      <c r="A957" s="5">
        <f t="shared" si="171"/>
        <v>930</v>
      </c>
      <c r="B957" s="23">
        <f t="shared" si="171"/>
        <v>71</v>
      </c>
      <c r="C957" s="14" t="s">
        <v>1452</v>
      </c>
      <c r="D957" s="3" t="s">
        <v>780</v>
      </c>
      <c r="E957" s="27">
        <v>2025910.3767552001</v>
      </c>
      <c r="F957" s="29">
        <v>0</v>
      </c>
      <c r="G957" s="29">
        <v>0</v>
      </c>
      <c r="H957" s="29">
        <v>1764474.7462764487</v>
      </c>
      <c r="I957" s="29">
        <v>0</v>
      </c>
      <c r="J957" s="29">
        <v>0</v>
      </c>
      <c r="K957" s="29"/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202591.03767552003</v>
      </c>
      <c r="S957" s="1">
        <v>20259.103767552002</v>
      </c>
      <c r="T957" s="147">
        <v>38585.489035679544</v>
      </c>
      <c r="U957" s="28"/>
      <c r="V957" s="2" t="s">
        <v>780</v>
      </c>
      <c r="W957" s="9">
        <v>911565.50997872523</v>
      </c>
      <c r="X957" s="9">
        <v>0</v>
      </c>
      <c r="Y957" s="9">
        <v>0</v>
      </c>
      <c r="Z957" s="9">
        <v>637505.32999999996</v>
      </c>
      <c r="AA957" s="9">
        <v>0</v>
      </c>
      <c r="AB957" s="9">
        <v>0</v>
      </c>
      <c r="AC957" s="9">
        <v>0</v>
      </c>
      <c r="AD957" s="9">
        <v>190685.03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36473.289978725283</v>
      </c>
      <c r="AK957" s="9">
        <v>30000</v>
      </c>
      <c r="AL957" s="9">
        <v>16901.86</v>
      </c>
      <c r="AN957" s="28">
        <f t="shared" si="168"/>
        <v>1114344.8667764748</v>
      </c>
      <c r="AO957" s="12">
        <f t="shared" si="166"/>
        <v>166117.74769679474</v>
      </c>
      <c r="AP957" s="12">
        <f t="shared" si="166"/>
        <v>-9740.896232447998</v>
      </c>
      <c r="AQ957" s="12">
        <f t="shared" si="166"/>
        <v>21683.629035679543</v>
      </c>
      <c r="AR957" s="12">
        <f t="shared" si="169"/>
        <v>936284.38627644849</v>
      </c>
      <c r="BB957" s="28" t="e">
        <f>+#REF!-'Прил 2 оконч'!E957</f>
        <v>#REF!</v>
      </c>
    </row>
    <row r="958" spans="1:54" ht="15" customHeight="1" x14ac:dyDescent="0.25">
      <c r="A958" s="5">
        <f t="shared" si="171"/>
        <v>931</v>
      </c>
      <c r="B958" s="23">
        <f t="shared" si="171"/>
        <v>72</v>
      </c>
      <c r="C958" s="14" t="s">
        <v>1452</v>
      </c>
      <c r="D958" s="3" t="s">
        <v>99</v>
      </c>
      <c r="E958" s="27">
        <v>12536948.214155663</v>
      </c>
      <c r="F958" s="29">
        <v>6765674.3157313084</v>
      </c>
      <c r="G958" s="29">
        <v>2706914.9973932039</v>
      </c>
      <c r="H958" s="29">
        <v>0</v>
      </c>
      <c r="I958" s="29">
        <v>1277658.2356249997</v>
      </c>
      <c r="J958" s="29">
        <v>0</v>
      </c>
      <c r="K958" s="29"/>
      <c r="L958" s="29">
        <v>300589.46674277715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1119082.2927209453</v>
      </c>
      <c r="S958" s="1">
        <v>125369.48214155665</v>
      </c>
      <c r="T958" s="147">
        <v>241659.42380087369</v>
      </c>
      <c r="U958" s="28"/>
      <c r="V958" s="2" t="s">
        <v>99</v>
      </c>
      <c r="W958" s="9">
        <v>7665424.4771208782</v>
      </c>
      <c r="X958" s="9">
        <v>3839150.63</v>
      </c>
      <c r="Y958" s="9">
        <v>2176608.34</v>
      </c>
      <c r="Z958" s="9">
        <v>0</v>
      </c>
      <c r="AA958" s="9">
        <v>936650.86</v>
      </c>
      <c r="AB958" s="9">
        <v>0</v>
      </c>
      <c r="AC958" s="9">
        <v>0</v>
      </c>
      <c r="AD958" s="9">
        <v>280730.14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254669.40712087916</v>
      </c>
      <c r="AK958" s="9">
        <v>30000</v>
      </c>
      <c r="AL958" s="9">
        <v>147615.1</v>
      </c>
      <c r="AN958" s="28">
        <f t="shared" si="168"/>
        <v>4871523.7370347846</v>
      </c>
      <c r="AO958" s="12">
        <f t="shared" si="166"/>
        <v>864412.88560006616</v>
      </c>
      <c r="AP958" s="12">
        <f t="shared" si="166"/>
        <v>95369.482141556655</v>
      </c>
      <c r="AQ958" s="12">
        <f t="shared" si="166"/>
        <v>94044.323800873681</v>
      </c>
      <c r="AR958" s="12">
        <f t="shared" si="169"/>
        <v>3817697.0454922882</v>
      </c>
      <c r="BB958" s="28" t="e">
        <f>+#REF!-'Прил 2 оконч'!E958</f>
        <v>#REF!</v>
      </c>
    </row>
    <row r="959" spans="1:54" ht="15" customHeight="1" x14ac:dyDescent="0.25">
      <c r="A959" s="5">
        <f t="shared" si="171"/>
        <v>932</v>
      </c>
      <c r="B959" s="23">
        <f t="shared" si="171"/>
        <v>73</v>
      </c>
      <c r="C959" s="14" t="s">
        <v>1452</v>
      </c>
      <c r="D959" s="3" t="s">
        <v>100</v>
      </c>
      <c r="E959" s="27">
        <v>3421512.8588040192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/>
      <c r="L959" s="29">
        <v>0</v>
      </c>
      <c r="M959" s="29">
        <v>0</v>
      </c>
      <c r="N959" s="29">
        <v>3013463.2352630515</v>
      </c>
      <c r="O959" s="29">
        <v>0</v>
      </c>
      <c r="P959" s="29">
        <v>0</v>
      </c>
      <c r="Q959" s="29">
        <v>0</v>
      </c>
      <c r="R959" s="29">
        <v>307936.15729236172</v>
      </c>
      <c r="S959" s="1">
        <v>34215.128588040192</v>
      </c>
      <c r="T959" s="147">
        <v>65898.337660565405</v>
      </c>
      <c r="U959" s="28"/>
      <c r="V959" s="2" t="s">
        <v>100</v>
      </c>
      <c r="W959" s="9">
        <v>1749058.5453305594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1615223.24</v>
      </c>
      <c r="AG959" s="9">
        <v>0</v>
      </c>
      <c r="AH959" s="9">
        <v>0</v>
      </c>
      <c r="AI959" s="9">
        <v>0</v>
      </c>
      <c r="AJ959" s="9">
        <v>70871.565330559388</v>
      </c>
      <c r="AK959" s="9">
        <v>30000</v>
      </c>
      <c r="AL959" s="9">
        <v>32963.74</v>
      </c>
      <c r="AN959" s="28">
        <f t="shared" si="168"/>
        <v>1672454.3134734598</v>
      </c>
      <c r="AO959" s="12">
        <f t="shared" si="166"/>
        <v>237064.59196180233</v>
      </c>
      <c r="AP959" s="12">
        <f t="shared" si="166"/>
        <v>4215.128588040192</v>
      </c>
      <c r="AQ959" s="12">
        <f t="shared" si="166"/>
        <v>32934.597660565407</v>
      </c>
      <c r="AR959" s="12">
        <f t="shared" si="169"/>
        <v>1398239.9952630517</v>
      </c>
      <c r="BB959" s="28" t="e">
        <f>+#REF!-'Прил 2 оконч'!E959</f>
        <v>#REF!</v>
      </c>
    </row>
    <row r="960" spans="1:54" ht="15" customHeight="1" x14ac:dyDescent="0.25">
      <c r="A960" s="5">
        <f t="shared" si="171"/>
        <v>933</v>
      </c>
      <c r="B960" s="23">
        <f t="shared" si="171"/>
        <v>74</v>
      </c>
      <c r="C960" s="14" t="s">
        <v>1452</v>
      </c>
      <c r="D960" s="3" t="s">
        <v>101</v>
      </c>
      <c r="E960" s="27">
        <v>5124059.0709295115</v>
      </c>
      <c r="F960" s="29">
        <v>0</v>
      </c>
      <c r="G960" s="29">
        <v>0</v>
      </c>
      <c r="H960" s="29">
        <v>2132209.3029237217</v>
      </c>
      <c r="I960" s="29">
        <v>2252050.5386283286</v>
      </c>
      <c r="J960" s="29">
        <v>0</v>
      </c>
      <c r="K960" s="29"/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592683.75556044606</v>
      </c>
      <c r="S960" s="1">
        <v>51240.590709295109</v>
      </c>
      <c r="T960" s="147">
        <v>95874.88310771907</v>
      </c>
      <c r="U960" s="28"/>
      <c r="V960" s="2" t="s">
        <v>101</v>
      </c>
      <c r="W960" s="9">
        <v>2359898.1678396482</v>
      </c>
      <c r="X960" s="9">
        <v>0</v>
      </c>
      <c r="Y960" s="9">
        <v>0</v>
      </c>
      <c r="Z960" s="9">
        <v>787150.79</v>
      </c>
      <c r="AA960" s="9">
        <v>1167963.98</v>
      </c>
      <c r="AB960" s="9">
        <v>0</v>
      </c>
      <c r="AC960" s="9">
        <v>0</v>
      </c>
      <c r="AD960" s="9">
        <v>235445.67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94632.407839648353</v>
      </c>
      <c r="AK960" s="9">
        <v>30000</v>
      </c>
      <c r="AL960" s="9">
        <v>44705.320000000007</v>
      </c>
      <c r="AN960" s="28">
        <f t="shared" si="168"/>
        <v>2764160.9030898632</v>
      </c>
      <c r="AO960" s="12">
        <f t="shared" si="166"/>
        <v>498051.3477207977</v>
      </c>
      <c r="AP960" s="12">
        <f t="shared" si="166"/>
        <v>21240.590709295109</v>
      </c>
      <c r="AQ960" s="12">
        <f t="shared" si="166"/>
        <v>51169.563107719063</v>
      </c>
      <c r="AR960" s="12">
        <f t="shared" si="169"/>
        <v>2193699.4015520513</v>
      </c>
      <c r="BB960" s="28" t="e">
        <f>+#REF!-'Прил 2 оконч'!E960</f>
        <v>#REF!</v>
      </c>
    </row>
    <row r="961" spans="1:54" ht="15" customHeight="1" x14ac:dyDescent="0.25">
      <c r="A961" s="5">
        <f t="shared" si="171"/>
        <v>934</v>
      </c>
      <c r="B961" s="23">
        <f t="shared" si="171"/>
        <v>75</v>
      </c>
      <c r="C961" s="14" t="s">
        <v>1452</v>
      </c>
      <c r="D961" s="3" t="s">
        <v>782</v>
      </c>
      <c r="E961" s="27">
        <v>14473706.182413004</v>
      </c>
      <c r="F961" s="29">
        <v>6602013.7682673624</v>
      </c>
      <c r="G961" s="29">
        <v>2641435.1694059693</v>
      </c>
      <c r="H961" s="29">
        <v>1950958.4558916504</v>
      </c>
      <c r="I961" s="29">
        <v>1246751.8933217635</v>
      </c>
      <c r="J961" s="29">
        <v>0</v>
      </c>
      <c r="K961" s="29"/>
      <c r="L961" s="29">
        <v>293318.25704611279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1316014.3444465706</v>
      </c>
      <c r="S961" s="1">
        <v>144737.06182413004</v>
      </c>
      <c r="T961" s="147">
        <v>278477.23220944533</v>
      </c>
      <c r="U961" s="28"/>
      <c r="V961" s="2" t="s">
        <v>782</v>
      </c>
      <c r="W961" s="9">
        <v>8241601.357156924</v>
      </c>
      <c r="X961" s="9">
        <v>3747285.65</v>
      </c>
      <c r="Y961" s="9">
        <v>2124525.4500000002</v>
      </c>
      <c r="Z961" s="9">
        <v>685418.57</v>
      </c>
      <c r="AA961" s="9">
        <v>914238.24</v>
      </c>
      <c r="AB961" s="9">
        <v>0</v>
      </c>
      <c r="AC961" s="9">
        <v>0</v>
      </c>
      <c r="AD961" s="9">
        <v>274012.69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308049.71715692308</v>
      </c>
      <c r="AK961" s="9">
        <v>30000</v>
      </c>
      <c r="AL961" s="9">
        <v>158071.04000000001</v>
      </c>
      <c r="AN961" s="28">
        <f t="shared" si="168"/>
        <v>6232104.8252560804</v>
      </c>
      <c r="AO961" s="12">
        <f t="shared" si="166"/>
        <v>1007964.6272896475</v>
      </c>
      <c r="AP961" s="12">
        <f t="shared" si="166"/>
        <v>114737.06182413004</v>
      </c>
      <c r="AQ961" s="12">
        <f t="shared" si="166"/>
        <v>120406.19220944532</v>
      </c>
      <c r="AR961" s="12">
        <f t="shared" si="169"/>
        <v>4988996.9439328583</v>
      </c>
      <c r="BB961" s="28" t="e">
        <f>+#REF!-'Прил 2 оконч'!E961</f>
        <v>#REF!</v>
      </c>
    </row>
    <row r="962" spans="1:54" ht="15" customHeight="1" x14ac:dyDescent="0.25">
      <c r="A962" s="5">
        <f t="shared" si="171"/>
        <v>935</v>
      </c>
      <c r="B962" s="23">
        <f t="shared" si="171"/>
        <v>76</v>
      </c>
      <c r="C962" s="14" t="s">
        <v>104</v>
      </c>
      <c r="D962" s="3" t="s">
        <v>1305</v>
      </c>
      <c r="E962" s="27">
        <v>2402198.38</v>
      </c>
      <c r="F962" s="29">
        <v>0</v>
      </c>
      <c r="G962" s="29">
        <v>0</v>
      </c>
      <c r="H962" s="29">
        <v>0</v>
      </c>
      <c r="I962" s="29">
        <v>0</v>
      </c>
      <c r="J962" s="29">
        <v>2232929.7781979996</v>
      </c>
      <c r="K962" s="29"/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10">
        <v>113753.48</v>
      </c>
      <c r="S962" s="22">
        <v>6685.47</v>
      </c>
      <c r="T962" s="147">
        <v>48829.651801999993</v>
      </c>
      <c r="U962" s="28"/>
      <c r="V962" s="2" t="s">
        <v>1366</v>
      </c>
      <c r="W962" s="9">
        <v>879753.86</v>
      </c>
      <c r="X962" s="9">
        <v>0</v>
      </c>
      <c r="Y962" s="9">
        <v>0</v>
      </c>
      <c r="Z962" s="9">
        <v>0</v>
      </c>
      <c r="AA962" s="9">
        <v>0</v>
      </c>
      <c r="AB962" s="9">
        <v>791380.46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42222.78</v>
      </c>
      <c r="AK962" s="9">
        <v>30000</v>
      </c>
      <c r="AL962" s="9">
        <v>16150.62</v>
      </c>
      <c r="AN962" s="28">
        <f t="shared" si="168"/>
        <v>1522444.52</v>
      </c>
      <c r="AO962" s="12">
        <f t="shared" si="166"/>
        <v>71530.7</v>
      </c>
      <c r="AP962" s="12">
        <f t="shared" si="166"/>
        <v>-23314.53</v>
      </c>
      <c r="AQ962" s="12">
        <f t="shared" si="166"/>
        <v>32679.03180199999</v>
      </c>
      <c r="AR962" s="12">
        <f t="shared" si="169"/>
        <v>1441549.3181980001</v>
      </c>
      <c r="BB962" s="28" t="e">
        <f>+#REF!-'Прил 2 оконч'!E962</f>
        <v>#REF!</v>
      </c>
    </row>
    <row r="963" spans="1:54" ht="15" customHeight="1" x14ac:dyDescent="0.25">
      <c r="A963" s="5">
        <f t="shared" ref="A963:B963" si="172">+A962+1</f>
        <v>936</v>
      </c>
      <c r="B963" s="23">
        <f t="shared" si="172"/>
        <v>77</v>
      </c>
      <c r="C963" s="14" t="s">
        <v>104</v>
      </c>
      <c r="D963" s="3" t="s">
        <v>447</v>
      </c>
      <c r="E963" s="27">
        <v>16330841.699999999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/>
      <c r="L963" s="29">
        <v>0</v>
      </c>
      <c r="M963" s="29">
        <v>0</v>
      </c>
      <c r="N963" s="29">
        <v>15836071.998851998</v>
      </c>
      <c r="O963" s="29">
        <v>0</v>
      </c>
      <c r="P963" s="29">
        <v>0</v>
      </c>
      <c r="Q963" s="29">
        <v>0</v>
      </c>
      <c r="R963" s="29">
        <v>101648.88</v>
      </c>
      <c r="S963" s="29">
        <v>46818</v>
      </c>
      <c r="T963" s="147">
        <v>346302.82114799996</v>
      </c>
      <c r="U963" s="28"/>
      <c r="V963" s="2" t="s">
        <v>447</v>
      </c>
      <c r="W963" s="9">
        <v>5074714.32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4843676.4400000004</v>
      </c>
      <c r="AG963" s="9">
        <v>0</v>
      </c>
      <c r="AH963" s="9">
        <v>0</v>
      </c>
      <c r="AI963" s="9">
        <v>0</v>
      </c>
      <c r="AJ963" s="9">
        <v>102187.34</v>
      </c>
      <c r="AK963" s="9">
        <v>30000</v>
      </c>
      <c r="AL963" s="9">
        <v>98850.54</v>
      </c>
      <c r="AN963" s="28">
        <f t="shared" si="168"/>
        <v>11256127.379999999</v>
      </c>
      <c r="AO963" s="12">
        <f t="shared" ref="AO963:AQ1016" si="173">+R963-AJ963</f>
        <v>-538.45999999999185</v>
      </c>
      <c r="AP963" s="12">
        <f t="shared" si="173"/>
        <v>16818</v>
      </c>
      <c r="AQ963" s="12">
        <f t="shared" si="173"/>
        <v>247452.28114799998</v>
      </c>
      <c r="AR963" s="12">
        <f t="shared" si="169"/>
        <v>10992395.558852</v>
      </c>
      <c r="BB963" s="28" t="e">
        <f>+#REF!-'Прил 2 оконч'!E963</f>
        <v>#REF!</v>
      </c>
    </row>
    <row r="964" spans="1:54" ht="15" customHeight="1" x14ac:dyDescent="0.25">
      <c r="A964" s="5">
        <f t="shared" ref="A964:B964" si="174">+A963+1</f>
        <v>937</v>
      </c>
      <c r="B964" s="23">
        <f t="shared" si="174"/>
        <v>78</v>
      </c>
      <c r="C964" s="14" t="s">
        <v>104</v>
      </c>
      <c r="D964" s="3" t="s">
        <v>448</v>
      </c>
      <c r="E964" s="27">
        <v>7358399.7400000012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/>
      <c r="L964" s="29">
        <v>0</v>
      </c>
      <c r="M964" s="29">
        <v>0</v>
      </c>
      <c r="N964" s="29">
        <v>0</v>
      </c>
      <c r="O964" s="29">
        <v>0</v>
      </c>
      <c r="P964" s="29">
        <v>3326279.5736784604</v>
      </c>
      <c r="Q964" s="29">
        <v>3082548.1134735001</v>
      </c>
      <c r="R964" s="29">
        <v>735839.97400000005</v>
      </c>
      <c r="S964" s="1">
        <v>73583.997400000007</v>
      </c>
      <c r="T964" s="147">
        <v>140148.08144804</v>
      </c>
      <c r="U964" s="28"/>
      <c r="V964" s="2" t="s">
        <v>448</v>
      </c>
      <c r="W964" s="9">
        <v>7075381.5099999998</v>
      </c>
      <c r="X964" s="9">
        <v>0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9">
        <v>0</v>
      </c>
      <c r="AH964" s="9">
        <v>3403589.27</v>
      </c>
      <c r="AI964" s="9">
        <v>3154190.92</v>
      </c>
      <c r="AJ964" s="9">
        <v>353769.07999999996</v>
      </c>
      <c r="AK964" s="9">
        <v>30000</v>
      </c>
      <c r="AL964" s="9">
        <v>133832.24</v>
      </c>
      <c r="AN964" s="28">
        <f t="shared" si="168"/>
        <v>283018.23000000138</v>
      </c>
      <c r="AO964" s="12">
        <f t="shared" si="173"/>
        <v>382070.89400000009</v>
      </c>
      <c r="AP964" s="12">
        <f t="shared" si="173"/>
        <v>43583.997400000007</v>
      </c>
      <c r="AQ964" s="12">
        <f t="shared" si="173"/>
        <v>6315.8414480400097</v>
      </c>
      <c r="AR964" s="12">
        <f t="shared" si="169"/>
        <v>-148952.50284803871</v>
      </c>
      <c r="BB964" s="28" t="e">
        <f>+#REF!-'Прил 2 оконч'!E964</f>
        <v>#REF!</v>
      </c>
    </row>
    <row r="965" spans="1:54" ht="15" customHeight="1" x14ac:dyDescent="0.25">
      <c r="A965" s="5">
        <f t="shared" ref="A965:B965" si="175">+A964+1</f>
        <v>938</v>
      </c>
      <c r="B965" s="23">
        <f t="shared" si="175"/>
        <v>79</v>
      </c>
      <c r="C965" s="14" t="s">
        <v>104</v>
      </c>
      <c r="D965" s="3" t="s">
        <v>785</v>
      </c>
      <c r="E965" s="27">
        <v>16450906</v>
      </c>
      <c r="F965" s="29">
        <v>1648275.62422068</v>
      </c>
      <c r="G965" s="29">
        <v>0</v>
      </c>
      <c r="H965" s="29">
        <v>1007648.27936304</v>
      </c>
      <c r="I965" s="29">
        <v>768340.37867075996</v>
      </c>
      <c r="J965" s="29">
        <v>0</v>
      </c>
      <c r="K965" s="29"/>
      <c r="L965" s="29">
        <v>81902.381790599989</v>
      </c>
      <c r="M965" s="29">
        <v>0</v>
      </c>
      <c r="N965" s="29">
        <v>2934181.5756624001</v>
      </c>
      <c r="O965" s="29">
        <v>0</v>
      </c>
      <c r="P965" s="29">
        <v>5696730.1661940608</v>
      </c>
      <c r="Q965" s="29">
        <v>2240450.9097830998</v>
      </c>
      <c r="R965" s="29">
        <v>1594460.1776000001</v>
      </c>
      <c r="S965" s="1">
        <v>164509.06</v>
      </c>
      <c r="T965" s="147">
        <v>314407.44671536004</v>
      </c>
      <c r="U965" s="28"/>
      <c r="V965" s="2" t="s">
        <v>785</v>
      </c>
      <c r="W965" s="9">
        <v>7475255.6100000003</v>
      </c>
      <c r="X965" s="9">
        <v>1363627.12</v>
      </c>
      <c r="Y965" s="9">
        <v>0</v>
      </c>
      <c r="Z965" s="9">
        <v>268583.81</v>
      </c>
      <c r="AA965" s="9">
        <v>408972.5</v>
      </c>
      <c r="AB965" s="9">
        <v>0</v>
      </c>
      <c r="AC965" s="9">
        <v>0</v>
      </c>
      <c r="AD965" s="9">
        <v>76133.47</v>
      </c>
      <c r="AE965" s="9">
        <v>0</v>
      </c>
      <c r="AF965" s="9">
        <v>989954.85</v>
      </c>
      <c r="AG965" s="9">
        <v>0</v>
      </c>
      <c r="AH965" s="9">
        <v>3134841.12</v>
      </c>
      <c r="AI965" s="9">
        <v>764392.63</v>
      </c>
      <c r="AJ965" s="9">
        <v>295760.23</v>
      </c>
      <c r="AK965" s="9">
        <v>30000</v>
      </c>
      <c r="AL965" s="9">
        <v>142989.88</v>
      </c>
      <c r="AN965" s="28">
        <f t="shared" si="168"/>
        <v>8975650.3900000006</v>
      </c>
      <c r="AO965" s="12">
        <f t="shared" si="173"/>
        <v>1298699.9476000001</v>
      </c>
      <c r="AP965" s="12">
        <f t="shared" si="173"/>
        <v>134509.06</v>
      </c>
      <c r="AQ965" s="12">
        <f t="shared" si="173"/>
        <v>171417.56671536004</v>
      </c>
      <c r="AR965" s="12">
        <f t="shared" si="169"/>
        <v>7371023.8156846417</v>
      </c>
      <c r="BB965" s="28" t="e">
        <f>+#REF!-'Прил 2 оконч'!E965</f>
        <v>#REF!</v>
      </c>
    </row>
    <row r="966" spans="1:54" ht="15" customHeight="1" x14ac:dyDescent="0.25">
      <c r="A966" s="5">
        <f t="shared" ref="A966:B966" si="176">+A965+1</f>
        <v>939</v>
      </c>
      <c r="B966" s="23">
        <f t="shared" si="176"/>
        <v>80</v>
      </c>
      <c r="C966" s="14" t="s">
        <v>104</v>
      </c>
      <c r="D966" s="3" t="s">
        <v>786</v>
      </c>
      <c r="E966" s="27">
        <v>15155840.090000002</v>
      </c>
      <c r="F966" s="29">
        <v>3843679.5940452004</v>
      </c>
      <c r="G966" s="29">
        <v>0</v>
      </c>
      <c r="H966" s="29">
        <v>1430991.0437205599</v>
      </c>
      <c r="I966" s="29">
        <v>895890.8758312799</v>
      </c>
      <c r="J966" s="29">
        <v>0</v>
      </c>
      <c r="K966" s="29"/>
      <c r="L966" s="29">
        <v>147492.512475</v>
      </c>
      <c r="M966" s="29">
        <v>0</v>
      </c>
      <c r="N966" s="29">
        <v>7026831.1230768003</v>
      </c>
      <c r="O966" s="29">
        <v>0</v>
      </c>
      <c r="P966" s="29">
        <v>0</v>
      </c>
      <c r="Q966" s="29">
        <v>0</v>
      </c>
      <c r="R966" s="29">
        <v>1367570.9297000002</v>
      </c>
      <c r="S966" s="1">
        <v>151558.40090000001</v>
      </c>
      <c r="T966" s="147">
        <v>291825.61025115999</v>
      </c>
      <c r="U966" s="28"/>
      <c r="V966" s="2" t="s">
        <v>786</v>
      </c>
      <c r="W966" s="9">
        <v>5740837.9100000001</v>
      </c>
      <c r="X966" s="9">
        <v>2146950.16</v>
      </c>
      <c r="Y966" s="9">
        <v>0</v>
      </c>
      <c r="Z966" s="9">
        <v>487634.77</v>
      </c>
      <c r="AA966" s="9">
        <v>723530.36</v>
      </c>
      <c r="AB966" s="9">
        <v>0</v>
      </c>
      <c r="AC966" s="9">
        <v>0</v>
      </c>
      <c r="AD966" s="9">
        <v>136927.44</v>
      </c>
      <c r="AE966" s="9">
        <v>0</v>
      </c>
      <c r="AF966" s="9">
        <v>1940905.31</v>
      </c>
      <c r="AG966" s="9">
        <v>0</v>
      </c>
      <c r="AH966" s="9">
        <v>0</v>
      </c>
      <c r="AI966" s="9">
        <v>0</v>
      </c>
      <c r="AJ966" s="9">
        <v>163952.15000000002</v>
      </c>
      <c r="AK966" s="9">
        <v>30000</v>
      </c>
      <c r="AL966" s="9">
        <v>110937.72</v>
      </c>
      <c r="AN966" s="28">
        <f t="shared" si="168"/>
        <v>9415002.1800000016</v>
      </c>
      <c r="AO966" s="12">
        <f t="shared" si="173"/>
        <v>1203618.7797000003</v>
      </c>
      <c r="AP966" s="12">
        <f t="shared" si="173"/>
        <v>121558.40090000001</v>
      </c>
      <c r="AQ966" s="12">
        <f t="shared" si="173"/>
        <v>180887.89025115999</v>
      </c>
      <c r="AR966" s="12">
        <f t="shared" si="169"/>
        <v>7908937.1091488423</v>
      </c>
      <c r="BB966" s="28" t="e">
        <f>+#REF!-'Прил 2 оконч'!E966</f>
        <v>#REF!</v>
      </c>
    </row>
    <row r="967" spans="1:54" ht="15" customHeight="1" x14ac:dyDescent="0.25">
      <c r="A967" s="5">
        <f t="shared" ref="A967:B967" si="177">+A966+1</f>
        <v>940</v>
      </c>
      <c r="B967" s="23">
        <f t="shared" si="177"/>
        <v>81</v>
      </c>
      <c r="C967" s="14" t="s">
        <v>104</v>
      </c>
      <c r="D967" s="3" t="s">
        <v>787</v>
      </c>
      <c r="E967" s="27">
        <v>62685332.069999993</v>
      </c>
      <c r="F967" s="29">
        <v>5740166.195995139</v>
      </c>
      <c r="G967" s="29">
        <v>3319695.0395049001</v>
      </c>
      <c r="H967" s="29">
        <v>3509163.4526478597</v>
      </c>
      <c r="I967" s="29">
        <v>2675766.9644319597</v>
      </c>
      <c r="J967" s="29">
        <v>1068914.1259818</v>
      </c>
      <c r="K967" s="29"/>
      <c r="L967" s="29">
        <v>285227.34661260003</v>
      </c>
      <c r="M967" s="29">
        <v>0</v>
      </c>
      <c r="N967" s="29">
        <v>10218369.797231399</v>
      </c>
      <c r="O967" s="29">
        <v>0</v>
      </c>
      <c r="P967" s="29">
        <v>19839022.919366278</v>
      </c>
      <c r="Q967" s="29">
        <v>7802433.2655801</v>
      </c>
      <c r="R967" s="29">
        <v>6408816.8779000007</v>
      </c>
      <c r="S967" s="1">
        <v>626853.32070000004</v>
      </c>
      <c r="T967" s="147">
        <v>1190902.7640479603</v>
      </c>
      <c r="U967" s="28"/>
      <c r="V967" s="2" t="s">
        <v>787</v>
      </c>
      <c r="W967" s="9">
        <v>28834671.68</v>
      </c>
      <c r="X967" s="9">
        <v>4763744.4400000004</v>
      </c>
      <c r="Y967" s="9">
        <v>2705142.64</v>
      </c>
      <c r="Z967" s="9">
        <v>938280.42</v>
      </c>
      <c r="AA967" s="9">
        <v>1428719.39</v>
      </c>
      <c r="AB967" s="9">
        <v>540314.12</v>
      </c>
      <c r="AC967" s="9">
        <v>0</v>
      </c>
      <c r="AD967" s="9">
        <v>265967.42</v>
      </c>
      <c r="AE967" s="9">
        <v>0</v>
      </c>
      <c r="AF967" s="9">
        <v>3458344.2</v>
      </c>
      <c r="AG967" s="9">
        <v>0</v>
      </c>
      <c r="AH967" s="9">
        <v>10951367.66</v>
      </c>
      <c r="AI967" s="9">
        <v>2670356.9</v>
      </c>
      <c r="AJ967" s="9">
        <v>516674.53</v>
      </c>
      <c r="AK967" s="9">
        <v>30000</v>
      </c>
      <c r="AL967" s="9">
        <v>565759.96</v>
      </c>
      <c r="AN967" s="28">
        <f t="shared" si="168"/>
        <v>33850660.389999993</v>
      </c>
      <c r="AO967" s="12">
        <f t="shared" si="173"/>
        <v>5892142.3479000004</v>
      </c>
      <c r="AP967" s="12">
        <f t="shared" si="173"/>
        <v>596853.32070000004</v>
      </c>
      <c r="AQ967" s="12">
        <f t="shared" si="173"/>
        <v>625142.80404796032</v>
      </c>
      <c r="AR967" s="12">
        <f t="shared" si="169"/>
        <v>26736521.917352032</v>
      </c>
      <c r="BB967" s="28" t="e">
        <f>+#REF!-'Прил 2 оконч'!E967</f>
        <v>#REF!</v>
      </c>
    </row>
    <row r="968" spans="1:54" ht="15" customHeight="1" x14ac:dyDescent="0.25">
      <c r="A968" s="5">
        <f t="shared" ref="A968:B968" si="178">+A967+1</f>
        <v>941</v>
      </c>
      <c r="B968" s="23">
        <f t="shared" si="178"/>
        <v>82</v>
      </c>
      <c r="C968" s="14" t="s">
        <v>104</v>
      </c>
      <c r="D968" s="3" t="s">
        <v>788</v>
      </c>
      <c r="E968" s="27">
        <v>63545858.419999994</v>
      </c>
      <c r="F968" s="29">
        <v>5818965.56459946</v>
      </c>
      <c r="G968" s="29">
        <v>3365266.8627295201</v>
      </c>
      <c r="H968" s="29">
        <v>3557336.2493503802</v>
      </c>
      <c r="I968" s="29">
        <v>2712499.1287925998</v>
      </c>
      <c r="J968" s="29">
        <v>1083587.8791200402</v>
      </c>
      <c r="K968" s="29"/>
      <c r="L968" s="29">
        <v>289142.86613099999</v>
      </c>
      <c r="M968" s="29">
        <v>0</v>
      </c>
      <c r="N968" s="29">
        <v>10358644.6581282</v>
      </c>
      <c r="O968" s="29">
        <v>0</v>
      </c>
      <c r="P968" s="29">
        <v>20111367.36101808</v>
      </c>
      <c r="Q968" s="29">
        <v>7909542.8401185004</v>
      </c>
      <c r="R968" s="29">
        <v>6496795.2884999998</v>
      </c>
      <c r="S968" s="1">
        <v>635458.58420000004</v>
      </c>
      <c r="T968" s="147">
        <v>1207251.1373122202</v>
      </c>
      <c r="U968" s="28"/>
      <c r="V968" s="2" t="s">
        <v>788</v>
      </c>
      <c r="W968" s="9">
        <v>29232546.800000001</v>
      </c>
      <c r="X968" s="9">
        <v>4829209.13</v>
      </c>
      <c r="Y968" s="9">
        <v>2742317.46</v>
      </c>
      <c r="Z968" s="9">
        <v>951174.53</v>
      </c>
      <c r="AA968" s="9">
        <v>1448353.25</v>
      </c>
      <c r="AB968" s="9">
        <v>547739.26</v>
      </c>
      <c r="AC968" s="9">
        <v>0</v>
      </c>
      <c r="AD968" s="9">
        <v>269622.40999999997</v>
      </c>
      <c r="AE968" s="9">
        <v>0</v>
      </c>
      <c r="AF968" s="9">
        <v>3505869.71</v>
      </c>
      <c r="AG968" s="9">
        <v>0</v>
      </c>
      <c r="AH968" s="9">
        <v>11101864.34</v>
      </c>
      <c r="AI968" s="9">
        <v>2707053.66</v>
      </c>
      <c r="AJ968" s="9">
        <v>525808.29</v>
      </c>
      <c r="AK968" s="9">
        <v>30000</v>
      </c>
      <c r="AL968" s="9">
        <v>573534.76</v>
      </c>
      <c r="AN968" s="28">
        <f t="shared" si="168"/>
        <v>34313311.61999999</v>
      </c>
      <c r="AO968" s="12">
        <f t="shared" si="173"/>
        <v>5970986.9984999998</v>
      </c>
      <c r="AP968" s="12">
        <f t="shared" si="173"/>
        <v>605458.58420000004</v>
      </c>
      <c r="AQ968" s="12">
        <f t="shared" si="173"/>
        <v>633716.37731222017</v>
      </c>
      <c r="AR968" s="12">
        <f t="shared" si="169"/>
        <v>27103149.65998777</v>
      </c>
      <c r="BB968" s="28" t="e">
        <f>+#REF!-'Прил 2 оконч'!E968</f>
        <v>#REF!</v>
      </c>
    </row>
    <row r="969" spans="1:54" ht="15" customHeight="1" x14ac:dyDescent="0.25">
      <c r="A969" s="5">
        <f t="shared" ref="A969:B969" si="179">+A968+1</f>
        <v>942</v>
      </c>
      <c r="B969" s="23">
        <f t="shared" si="179"/>
        <v>83</v>
      </c>
      <c r="C969" s="14" t="s">
        <v>104</v>
      </c>
      <c r="D969" s="3" t="s">
        <v>789</v>
      </c>
      <c r="E969" s="27">
        <v>77122932.980000004</v>
      </c>
      <c r="F969" s="29">
        <v>7245200.61515796</v>
      </c>
      <c r="G969" s="29">
        <v>4190097.5862702606</v>
      </c>
      <c r="H969" s="29">
        <v>4429243.3865698203</v>
      </c>
      <c r="I969" s="29">
        <v>3377335.7392437602</v>
      </c>
      <c r="J969" s="29">
        <v>0</v>
      </c>
      <c r="K969" s="29"/>
      <c r="L969" s="29">
        <v>360012.11029559997</v>
      </c>
      <c r="M969" s="29">
        <v>0</v>
      </c>
      <c r="N969" s="29">
        <v>12897560.1974562</v>
      </c>
      <c r="O969" s="29">
        <v>0</v>
      </c>
      <c r="P969" s="29">
        <v>25040686.283834342</v>
      </c>
      <c r="Q969" s="29">
        <v>9848180.7538505998</v>
      </c>
      <c r="R969" s="29">
        <v>7489740.9763000011</v>
      </c>
      <c r="S969" s="1">
        <v>771229.32980000007</v>
      </c>
      <c r="T969" s="147">
        <v>1473646.0012214603</v>
      </c>
      <c r="U969" s="28"/>
      <c r="V969" s="2" t="s">
        <v>789</v>
      </c>
      <c r="W969" s="9">
        <v>35689567.609999999</v>
      </c>
      <c r="X969" s="9">
        <v>6013991.5999999996</v>
      </c>
      <c r="Y969" s="9">
        <v>3415108.69</v>
      </c>
      <c r="Z969" s="9">
        <v>1184532.5900000001</v>
      </c>
      <c r="AA969" s="9">
        <v>1803687.53</v>
      </c>
      <c r="AB969" s="9">
        <v>0</v>
      </c>
      <c r="AC969" s="9">
        <v>0</v>
      </c>
      <c r="AD969" s="9">
        <v>335770.7</v>
      </c>
      <c r="AE969" s="9">
        <v>0</v>
      </c>
      <c r="AF969" s="9">
        <v>4365988.3899999997</v>
      </c>
      <c r="AG969" s="9">
        <v>0</v>
      </c>
      <c r="AH969" s="9">
        <v>13825559.65</v>
      </c>
      <c r="AI969" s="9">
        <v>3371193.43</v>
      </c>
      <c r="AJ969" s="9">
        <v>643411.93000000005</v>
      </c>
      <c r="AK969" s="9">
        <v>30000</v>
      </c>
      <c r="AL969" s="9">
        <v>700323.1</v>
      </c>
      <c r="AN969" s="28">
        <f t="shared" si="168"/>
        <v>41433365.370000005</v>
      </c>
      <c r="AO969" s="12">
        <f t="shared" si="173"/>
        <v>6846329.0463000014</v>
      </c>
      <c r="AP969" s="12">
        <f t="shared" si="173"/>
        <v>741229.32980000007</v>
      </c>
      <c r="AQ969" s="12">
        <f t="shared" si="173"/>
        <v>773322.90122146031</v>
      </c>
      <c r="AR969" s="12">
        <f t="shared" si="169"/>
        <v>33072484.092678539</v>
      </c>
      <c r="BB969" s="28" t="e">
        <f>+#REF!-'Прил 2 оконч'!E969</f>
        <v>#REF!</v>
      </c>
    </row>
    <row r="970" spans="1:54" ht="15" customHeight="1" x14ac:dyDescent="0.25">
      <c r="A970" s="5">
        <f t="shared" ref="A970:B970" si="180">+A969+1</f>
        <v>943</v>
      </c>
      <c r="B970" s="23">
        <f t="shared" si="180"/>
        <v>84</v>
      </c>
      <c r="C970" s="14" t="s">
        <v>104</v>
      </c>
      <c r="D970" s="3" t="s">
        <v>790</v>
      </c>
      <c r="E970" s="27">
        <v>20279025.380000006</v>
      </c>
      <c r="F970" s="29">
        <v>1948967.0178451203</v>
      </c>
      <c r="G970" s="29">
        <v>0</v>
      </c>
      <c r="H970" s="29">
        <v>558813.84979433985</v>
      </c>
      <c r="I970" s="29">
        <v>476227.19575200003</v>
      </c>
      <c r="J970" s="29">
        <v>0</v>
      </c>
      <c r="K970" s="29"/>
      <c r="L970" s="29">
        <v>198888.25194671997</v>
      </c>
      <c r="M970" s="29">
        <v>0</v>
      </c>
      <c r="N970" s="29">
        <v>5638041.5737464009</v>
      </c>
      <c r="O970" s="29">
        <v>0</v>
      </c>
      <c r="P970" s="29">
        <v>4610023.2322851</v>
      </c>
      <c r="Q970" s="29">
        <v>4338269.1668022005</v>
      </c>
      <c r="R970" s="29">
        <v>1918427.7604</v>
      </c>
      <c r="S970" s="1">
        <v>202790.25380000001</v>
      </c>
      <c r="T970" s="147">
        <v>388577.07762811997</v>
      </c>
      <c r="U970" s="28"/>
      <c r="V970" s="2" t="s">
        <v>790</v>
      </c>
      <c r="W970" s="9">
        <v>6964190.3399999989</v>
      </c>
      <c r="X970" s="9">
        <v>975196.87</v>
      </c>
      <c r="Y970" s="9">
        <v>0</v>
      </c>
      <c r="Z970" s="9">
        <v>190596.37</v>
      </c>
      <c r="AA970" s="9">
        <v>307491.28000000003</v>
      </c>
      <c r="AB970" s="9">
        <v>0</v>
      </c>
      <c r="AC970" s="9">
        <v>0</v>
      </c>
      <c r="AD970" s="9">
        <v>184819.61</v>
      </c>
      <c r="AE970" s="9">
        <v>0</v>
      </c>
      <c r="AF970" s="9">
        <v>1031758.73</v>
      </c>
      <c r="AG970" s="9">
        <v>0</v>
      </c>
      <c r="AH970" s="9">
        <v>2358538.5699999998</v>
      </c>
      <c r="AI970" s="9">
        <v>1479670.35</v>
      </c>
      <c r="AJ970" s="9">
        <v>272892.59999999998</v>
      </c>
      <c r="AK970" s="9">
        <v>30000</v>
      </c>
      <c r="AL970" s="9">
        <v>133225.96000000002</v>
      </c>
      <c r="AN970" s="28">
        <f t="shared" si="168"/>
        <v>13314835.040000007</v>
      </c>
      <c r="AO970" s="12">
        <f t="shared" si="173"/>
        <v>1645535.1603999999</v>
      </c>
      <c r="AP970" s="12">
        <f t="shared" si="173"/>
        <v>172790.25380000001</v>
      </c>
      <c r="AQ970" s="12">
        <f t="shared" si="173"/>
        <v>255351.11762811994</v>
      </c>
      <c r="AR970" s="12">
        <f t="shared" si="169"/>
        <v>11241158.508171888</v>
      </c>
      <c r="BB970" s="28" t="e">
        <f>+#REF!-'Прил 2 оконч'!E970</f>
        <v>#REF!</v>
      </c>
    </row>
    <row r="971" spans="1:54" ht="15" customHeight="1" x14ac:dyDescent="0.25">
      <c r="A971" s="5">
        <f t="shared" ref="A971:B971" si="181">+A970+1</f>
        <v>944</v>
      </c>
      <c r="B971" s="23">
        <f t="shared" si="181"/>
        <v>85</v>
      </c>
      <c r="C971" s="14" t="s">
        <v>104</v>
      </c>
      <c r="D971" s="3" t="s">
        <v>791</v>
      </c>
      <c r="E971" s="27">
        <v>26607050.919999998</v>
      </c>
      <c r="F971" s="29">
        <v>2557137.9107710798</v>
      </c>
      <c r="G971" s="29">
        <v>0</v>
      </c>
      <c r="H971" s="29">
        <v>733190.49395885994</v>
      </c>
      <c r="I971" s="29">
        <v>624832.85104800004</v>
      </c>
      <c r="J971" s="29">
        <v>0</v>
      </c>
      <c r="K971" s="29"/>
      <c r="L971" s="29">
        <v>260950.90502208</v>
      </c>
      <c r="M971" s="29">
        <v>0</v>
      </c>
      <c r="N971" s="29">
        <v>7397380.1248955997</v>
      </c>
      <c r="O971" s="29">
        <v>0</v>
      </c>
      <c r="P971" s="29">
        <v>6048570.8993576998</v>
      </c>
      <c r="Q971" s="29">
        <v>5692016.5718555991</v>
      </c>
      <c r="R971" s="29">
        <v>2517068.9486000002</v>
      </c>
      <c r="S971" s="1">
        <v>266070.50920000003</v>
      </c>
      <c r="T971" s="147">
        <v>509831.70529108006</v>
      </c>
      <c r="U971" s="28"/>
      <c r="V971" s="2" t="s">
        <v>791</v>
      </c>
      <c r="W971" s="9">
        <v>9046776.2899999991</v>
      </c>
      <c r="X971" s="9">
        <v>1280875.4099999999</v>
      </c>
      <c r="Y971" s="9">
        <v>0</v>
      </c>
      <c r="Z971" s="9">
        <v>250339.41</v>
      </c>
      <c r="AA971" s="9">
        <v>403875.41</v>
      </c>
      <c r="AB971" s="9">
        <v>0</v>
      </c>
      <c r="AC971" s="9">
        <v>0</v>
      </c>
      <c r="AD971" s="9">
        <v>242751.89</v>
      </c>
      <c r="AE971" s="9">
        <v>0</v>
      </c>
      <c r="AF971" s="9">
        <v>1355166.77</v>
      </c>
      <c r="AG971" s="9">
        <v>0</v>
      </c>
      <c r="AH971" s="9">
        <v>3097829.94</v>
      </c>
      <c r="AI971" s="9">
        <v>1943477.7</v>
      </c>
      <c r="AJ971" s="9">
        <v>267473.69999999995</v>
      </c>
      <c r="AK971" s="9">
        <v>30000</v>
      </c>
      <c r="AL971" s="9">
        <v>174986.06</v>
      </c>
      <c r="AN971" s="28">
        <f t="shared" si="168"/>
        <v>17560274.629999999</v>
      </c>
      <c r="AO971" s="12">
        <f t="shared" si="173"/>
        <v>2249595.2486000005</v>
      </c>
      <c r="AP971" s="12">
        <f t="shared" si="173"/>
        <v>236070.50920000003</v>
      </c>
      <c r="AQ971" s="12">
        <f t="shared" si="173"/>
        <v>334845.64529108006</v>
      </c>
      <c r="AR971" s="12">
        <f t="shared" si="169"/>
        <v>14739763.226908918</v>
      </c>
      <c r="BB971" s="28" t="e">
        <f>+#REF!-'Прил 2 оконч'!E971</f>
        <v>#REF!</v>
      </c>
    </row>
    <row r="972" spans="1:54" ht="15" customHeight="1" x14ac:dyDescent="0.25">
      <c r="A972" s="5">
        <f t="shared" ref="A972:B972" si="182">+A971+1</f>
        <v>945</v>
      </c>
      <c r="B972" s="23">
        <f t="shared" si="182"/>
        <v>86</v>
      </c>
      <c r="C972" s="14" t="s">
        <v>104</v>
      </c>
      <c r="D972" s="3" t="s">
        <v>792</v>
      </c>
      <c r="E972" s="27">
        <v>28686623.820000004</v>
      </c>
      <c r="F972" s="29">
        <v>2757000.5221504201</v>
      </c>
      <c r="G972" s="29">
        <v>0</v>
      </c>
      <c r="H972" s="29">
        <v>790495.72237608</v>
      </c>
      <c r="I972" s="29">
        <v>673668.98373600002</v>
      </c>
      <c r="J972" s="29">
        <v>0</v>
      </c>
      <c r="K972" s="29"/>
      <c r="L972" s="29">
        <v>281346.48636611999</v>
      </c>
      <c r="M972" s="29">
        <v>0</v>
      </c>
      <c r="N972" s="29">
        <v>7975549.8509777999</v>
      </c>
      <c r="O972" s="29">
        <v>0</v>
      </c>
      <c r="P972" s="29">
        <v>6521319.4264478404</v>
      </c>
      <c r="Q972" s="29">
        <v>6136897.2709031403</v>
      </c>
      <c r="R972" s="29">
        <v>2713799.8228000002</v>
      </c>
      <c r="S972" s="1">
        <v>286866.23820000002</v>
      </c>
      <c r="T972" s="147">
        <v>549679.49604260002</v>
      </c>
      <c r="U972" s="28"/>
      <c r="V972" s="2" t="s">
        <v>792</v>
      </c>
      <c r="W972" s="9">
        <v>9711118.3599999994</v>
      </c>
      <c r="X972" s="9">
        <v>1381330.25</v>
      </c>
      <c r="Y972" s="9">
        <v>0</v>
      </c>
      <c r="Z972" s="9">
        <v>269972.71000000002</v>
      </c>
      <c r="AA972" s="9">
        <v>435550.03</v>
      </c>
      <c r="AB972" s="9">
        <v>0</v>
      </c>
      <c r="AC972" s="9">
        <v>0</v>
      </c>
      <c r="AD972" s="9">
        <v>261790.12</v>
      </c>
      <c r="AE972" s="9">
        <v>0</v>
      </c>
      <c r="AF972" s="9">
        <v>1461448.03</v>
      </c>
      <c r="AG972" s="9">
        <v>0</v>
      </c>
      <c r="AH972" s="9">
        <v>3340782.55</v>
      </c>
      <c r="AI972" s="9">
        <v>2095898.25</v>
      </c>
      <c r="AJ972" s="9">
        <v>245636.75999999998</v>
      </c>
      <c r="AK972" s="9">
        <v>30000</v>
      </c>
      <c r="AL972" s="9">
        <v>188709.66</v>
      </c>
      <c r="AN972" s="28">
        <f t="shared" si="168"/>
        <v>18975505.460000005</v>
      </c>
      <c r="AO972" s="12">
        <f t="shared" si="173"/>
        <v>2468163.0628000004</v>
      </c>
      <c r="AP972" s="12">
        <f t="shared" si="173"/>
        <v>256866.23820000002</v>
      </c>
      <c r="AQ972" s="12">
        <f t="shared" si="173"/>
        <v>360969.83604259999</v>
      </c>
      <c r="AR972" s="12">
        <f t="shared" si="169"/>
        <v>15889506.322957404</v>
      </c>
      <c r="BB972" s="28" t="e">
        <f>+#REF!-'Прил 2 оконч'!E972</f>
        <v>#REF!</v>
      </c>
    </row>
    <row r="973" spans="1:54" ht="15" customHeight="1" x14ac:dyDescent="0.25">
      <c r="A973" s="5">
        <f t="shared" ref="A973:B973" si="183">+A972+1</f>
        <v>946</v>
      </c>
      <c r="B973" s="23">
        <f t="shared" si="183"/>
        <v>87</v>
      </c>
      <c r="C973" s="14" t="s">
        <v>104</v>
      </c>
      <c r="D973" s="3" t="s">
        <v>793</v>
      </c>
      <c r="E973" s="27">
        <v>19488022.190000001</v>
      </c>
      <c r="F973" s="29">
        <v>1872945.6540030602</v>
      </c>
      <c r="G973" s="29">
        <v>0</v>
      </c>
      <c r="H973" s="29">
        <v>537016.77145115996</v>
      </c>
      <c r="I973" s="29">
        <v>457651.48883999995</v>
      </c>
      <c r="J973" s="29">
        <v>0</v>
      </c>
      <c r="K973" s="29"/>
      <c r="L973" s="29">
        <v>191130.42510743998</v>
      </c>
      <c r="M973" s="29">
        <v>0</v>
      </c>
      <c r="N973" s="29">
        <v>5418124.2570545999</v>
      </c>
      <c r="O973" s="29">
        <v>0</v>
      </c>
      <c r="P973" s="29">
        <v>4430204.7717236392</v>
      </c>
      <c r="Q973" s="29">
        <v>4169050.7389931399</v>
      </c>
      <c r="R973" s="29">
        <v>1843597.6117</v>
      </c>
      <c r="S973" s="1">
        <v>194880.2219</v>
      </c>
      <c r="T973" s="147">
        <v>373420.24922696012</v>
      </c>
      <c r="U973" s="28"/>
      <c r="V973" s="2" t="s">
        <v>793</v>
      </c>
      <c r="W973" s="9">
        <v>6693748.9499999993</v>
      </c>
      <c r="X973" s="9">
        <v>936987.06</v>
      </c>
      <c r="Y973" s="9">
        <v>0</v>
      </c>
      <c r="Z973" s="9">
        <v>183128.49</v>
      </c>
      <c r="AA973" s="9">
        <v>295443.27</v>
      </c>
      <c r="AB973" s="9">
        <v>0</v>
      </c>
      <c r="AC973" s="9">
        <v>0</v>
      </c>
      <c r="AD973" s="9">
        <v>177578.07</v>
      </c>
      <c r="AE973" s="9">
        <v>0</v>
      </c>
      <c r="AF973" s="9">
        <v>991332.73</v>
      </c>
      <c r="AG973" s="9">
        <v>0</v>
      </c>
      <c r="AH973" s="9">
        <v>2266127.14</v>
      </c>
      <c r="AI973" s="9">
        <v>1421694.43</v>
      </c>
      <c r="AJ973" s="9">
        <v>263451.8</v>
      </c>
      <c r="AK973" s="9">
        <v>30000</v>
      </c>
      <c r="AL973" s="9">
        <v>128005.95999999999</v>
      </c>
      <c r="AN973" s="28">
        <f t="shared" si="168"/>
        <v>12794273.240000002</v>
      </c>
      <c r="AO973" s="12">
        <f t="shared" si="173"/>
        <v>1580145.8117</v>
      </c>
      <c r="AP973" s="12">
        <f t="shared" si="173"/>
        <v>164880.2219</v>
      </c>
      <c r="AQ973" s="12">
        <f t="shared" si="173"/>
        <v>245414.28922696013</v>
      </c>
      <c r="AR973" s="12">
        <f t="shared" si="169"/>
        <v>10803832.917173043</v>
      </c>
      <c r="BB973" s="28" t="e">
        <f>+#REF!-'Прил 2 оконч'!E973</f>
        <v>#REF!</v>
      </c>
    </row>
    <row r="974" spans="1:54" ht="15" customHeight="1" x14ac:dyDescent="0.25">
      <c r="A974" s="5">
        <f t="shared" ref="A974:B974" si="184">+A973+1</f>
        <v>947</v>
      </c>
      <c r="B974" s="23">
        <f t="shared" si="184"/>
        <v>88</v>
      </c>
      <c r="C974" s="14" t="s">
        <v>104</v>
      </c>
      <c r="D974" s="3" t="s">
        <v>794</v>
      </c>
      <c r="E974" s="27">
        <v>19475264.079999998</v>
      </c>
      <c r="F974" s="29">
        <v>1871719.5065641801</v>
      </c>
      <c r="G974" s="29">
        <v>0</v>
      </c>
      <c r="H974" s="29">
        <v>536665.20215952001</v>
      </c>
      <c r="I974" s="29">
        <v>457351.880664</v>
      </c>
      <c r="J974" s="29">
        <v>0</v>
      </c>
      <c r="K974" s="29"/>
      <c r="L974" s="29">
        <v>191005.30072428001</v>
      </c>
      <c r="M974" s="29">
        <v>0</v>
      </c>
      <c r="N974" s="29">
        <v>5414577.2000081996</v>
      </c>
      <c r="O974" s="29">
        <v>0</v>
      </c>
      <c r="P974" s="29">
        <v>4427304.4774845596</v>
      </c>
      <c r="Q974" s="29">
        <v>4166321.4130242602</v>
      </c>
      <c r="R974" s="29">
        <v>1842390.6741999998</v>
      </c>
      <c r="S974" s="1">
        <v>194752.64080000002</v>
      </c>
      <c r="T974" s="147">
        <v>373175.78437100007</v>
      </c>
      <c r="U974" s="28"/>
      <c r="V974" s="2" t="s">
        <v>794</v>
      </c>
      <c r="W974" s="9">
        <v>6689881.1400000006</v>
      </c>
      <c r="X974" s="9">
        <v>936370.77</v>
      </c>
      <c r="Y974" s="9">
        <v>0</v>
      </c>
      <c r="Z974" s="9">
        <v>183008.04</v>
      </c>
      <c r="AA974" s="9">
        <v>295248.96999999997</v>
      </c>
      <c r="AB974" s="9">
        <v>0</v>
      </c>
      <c r="AC974" s="9">
        <v>0</v>
      </c>
      <c r="AD974" s="9">
        <v>177461.27</v>
      </c>
      <c r="AE974" s="9">
        <v>0</v>
      </c>
      <c r="AF974" s="9">
        <v>990680.69</v>
      </c>
      <c r="AG974" s="9">
        <v>0</v>
      </c>
      <c r="AH974" s="9">
        <v>2264636.64</v>
      </c>
      <c r="AI974" s="9">
        <v>1420759.35</v>
      </c>
      <c r="AJ974" s="9">
        <v>263793.67000000004</v>
      </c>
      <c r="AK974" s="9">
        <v>30000</v>
      </c>
      <c r="AL974" s="9">
        <v>127921.74</v>
      </c>
      <c r="AN974" s="28">
        <f t="shared" si="168"/>
        <v>12785382.939999998</v>
      </c>
      <c r="AO974" s="12">
        <f t="shared" si="173"/>
        <v>1578597.0041999999</v>
      </c>
      <c r="AP974" s="12">
        <f t="shared" si="173"/>
        <v>164752.64080000002</v>
      </c>
      <c r="AQ974" s="12">
        <f t="shared" si="173"/>
        <v>245254.04437100008</v>
      </c>
      <c r="AR974" s="12">
        <f t="shared" si="169"/>
        <v>10796779.250628999</v>
      </c>
      <c r="BB974" s="28" t="e">
        <f>+#REF!-'Прил 2 оконч'!E974</f>
        <v>#REF!</v>
      </c>
    </row>
    <row r="975" spans="1:54" ht="15" customHeight="1" x14ac:dyDescent="0.25">
      <c r="A975" s="5">
        <f t="shared" ref="A975:B975" si="185">+A974+1</f>
        <v>948</v>
      </c>
      <c r="B975" s="23">
        <f t="shared" si="185"/>
        <v>89</v>
      </c>
      <c r="C975" s="14" t="s">
        <v>104</v>
      </c>
      <c r="D975" s="3" t="s">
        <v>795</v>
      </c>
      <c r="E975" s="27">
        <v>1597760.82</v>
      </c>
      <c r="F975" s="29">
        <v>0</v>
      </c>
      <c r="G975" s="29">
        <v>0</v>
      </c>
      <c r="H975" s="29">
        <v>0</v>
      </c>
      <c r="I975" s="29">
        <v>0</v>
      </c>
      <c r="J975" s="29">
        <v>1481184.3188520002</v>
      </c>
      <c r="K975" s="29"/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79130.42</v>
      </c>
      <c r="S975" s="29">
        <v>5055.58</v>
      </c>
      <c r="T975" s="147">
        <v>32390.501147999999</v>
      </c>
      <c r="U975" s="28"/>
      <c r="V975" s="2" t="s">
        <v>795</v>
      </c>
      <c r="W975" s="9">
        <v>83204.149999999994</v>
      </c>
      <c r="X975" s="9">
        <v>0</v>
      </c>
      <c r="Y975" s="9">
        <v>0</v>
      </c>
      <c r="Z975" s="9">
        <v>0</v>
      </c>
      <c r="AA975" s="9">
        <v>0</v>
      </c>
      <c r="AB975" s="9">
        <v>23407.38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29319.07</v>
      </c>
      <c r="AK975" s="9">
        <v>30000</v>
      </c>
      <c r="AL975" s="9">
        <v>477.7</v>
      </c>
      <c r="AN975" s="28">
        <f t="shared" si="168"/>
        <v>1514556.6700000002</v>
      </c>
      <c r="AO975" s="12">
        <f t="shared" si="173"/>
        <v>49811.35</v>
      </c>
      <c r="AP975" s="12">
        <f t="shared" si="173"/>
        <v>-24944.42</v>
      </c>
      <c r="AQ975" s="12">
        <f t="shared" si="173"/>
        <v>31912.801147999999</v>
      </c>
      <c r="AR975" s="12">
        <f t="shared" si="169"/>
        <v>1457776.9388520001</v>
      </c>
      <c r="BB975" s="28" t="e">
        <f>+#REF!-'Прил 2 оконч'!E975</f>
        <v>#REF!</v>
      </c>
    </row>
    <row r="976" spans="1:54" ht="15" customHeight="1" x14ac:dyDescent="0.25">
      <c r="A976" s="5">
        <f t="shared" ref="A976:B976" si="186">+A975+1</f>
        <v>949</v>
      </c>
      <c r="B976" s="23">
        <f t="shared" si="186"/>
        <v>90</v>
      </c>
      <c r="C976" s="14" t="s">
        <v>104</v>
      </c>
      <c r="D976" s="3" t="s">
        <v>796</v>
      </c>
      <c r="E976" s="27">
        <v>19726119.920000002</v>
      </c>
      <c r="F976" s="29">
        <v>5852855.9652763205</v>
      </c>
      <c r="G976" s="29">
        <v>3384866.6112261005</v>
      </c>
      <c r="H976" s="29">
        <v>3578054.6250359397</v>
      </c>
      <c r="I976" s="29">
        <v>2728297.0723629599</v>
      </c>
      <c r="J976" s="29">
        <v>1089898.8321589197</v>
      </c>
      <c r="K976" s="29"/>
      <c r="L976" s="29">
        <v>290826.87134760001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2233947.6464</v>
      </c>
      <c r="S976" s="1">
        <v>197261.19919999997</v>
      </c>
      <c r="T976" s="147">
        <v>370111.09699215996</v>
      </c>
      <c r="U976" s="28"/>
      <c r="V976" s="2" t="s">
        <v>796</v>
      </c>
      <c r="W976" s="9">
        <v>11346083.6</v>
      </c>
      <c r="X976" s="9">
        <v>4849256.2300000004</v>
      </c>
      <c r="Y976" s="9">
        <v>2753701.42</v>
      </c>
      <c r="Z976" s="9">
        <v>955123.07</v>
      </c>
      <c r="AA976" s="9">
        <v>1454365.67</v>
      </c>
      <c r="AB976" s="9">
        <v>550013.04</v>
      </c>
      <c r="AC976" s="9">
        <v>0</v>
      </c>
      <c r="AD976" s="9">
        <v>270741.67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261796.75999999998</v>
      </c>
      <c r="AK976" s="9">
        <v>30000</v>
      </c>
      <c r="AL976" s="9">
        <v>221085.74</v>
      </c>
      <c r="AN976" s="28">
        <f t="shared" si="168"/>
        <v>8380036.3200000022</v>
      </c>
      <c r="AO976" s="12">
        <f t="shared" si="173"/>
        <v>1972150.8864</v>
      </c>
      <c r="AP976" s="12">
        <f t="shared" si="173"/>
        <v>167261.19919999997</v>
      </c>
      <c r="AQ976" s="12">
        <f t="shared" si="173"/>
        <v>149025.35699215997</v>
      </c>
      <c r="AR976" s="12">
        <f t="shared" si="169"/>
        <v>6091598.8774078423</v>
      </c>
      <c r="BB976" s="28" t="e">
        <f>+#REF!-'Прил 2 оконч'!E976</f>
        <v>#REF!</v>
      </c>
    </row>
    <row r="977" spans="1:56" ht="15" customHeight="1" x14ac:dyDescent="0.25">
      <c r="A977" s="5">
        <f t="shared" ref="A977:B977" si="187">+A976+1</f>
        <v>950</v>
      </c>
      <c r="B977" s="23">
        <f t="shared" si="187"/>
        <v>91</v>
      </c>
      <c r="C977" s="14" t="s">
        <v>104</v>
      </c>
      <c r="D977" s="3" t="s">
        <v>797</v>
      </c>
      <c r="E977" s="27">
        <v>25899107.210000001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/>
      <c r="L977" s="29">
        <v>0</v>
      </c>
      <c r="M977" s="29">
        <v>0</v>
      </c>
      <c r="N977" s="29">
        <v>25054088.938032001</v>
      </c>
      <c r="O977" s="29">
        <v>0</v>
      </c>
      <c r="P977" s="29">
        <v>0</v>
      </c>
      <c r="Q977" s="29">
        <v>0</v>
      </c>
      <c r="R977" s="29">
        <v>287404.09000000003</v>
      </c>
      <c r="S977" s="29">
        <v>9732</v>
      </c>
      <c r="T977" s="147">
        <v>547882.18196800014</v>
      </c>
      <c r="U977" s="28"/>
      <c r="V977" s="2" t="s">
        <v>797</v>
      </c>
      <c r="W977" s="9">
        <v>6752814.1999999993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6305209.8899999997</v>
      </c>
      <c r="AG977" s="9">
        <v>0</v>
      </c>
      <c r="AH977" s="9">
        <v>0</v>
      </c>
      <c r="AI977" s="9">
        <v>0</v>
      </c>
      <c r="AJ977" s="9">
        <v>288926.55</v>
      </c>
      <c r="AK977" s="9">
        <v>30000</v>
      </c>
      <c r="AL977" s="9">
        <v>128677.75999999999</v>
      </c>
      <c r="AN977" s="28">
        <f t="shared" si="168"/>
        <v>19146293.010000002</v>
      </c>
      <c r="AO977" s="12">
        <f t="shared" si="173"/>
        <v>-1522.4599999999627</v>
      </c>
      <c r="AP977" s="12">
        <f t="shared" si="173"/>
        <v>-20268</v>
      </c>
      <c r="AQ977" s="12">
        <f t="shared" si="173"/>
        <v>419204.42196800013</v>
      </c>
      <c r="AR977" s="12">
        <f t="shared" si="169"/>
        <v>18748879.048032001</v>
      </c>
      <c r="BB977" s="28" t="e">
        <f>+#REF!-'Прил 2 оконч'!E977</f>
        <v>#REF!</v>
      </c>
    </row>
    <row r="978" spans="1:56" ht="15" customHeight="1" x14ac:dyDescent="0.25">
      <c r="A978" s="5">
        <f t="shared" ref="A978:B978" si="188">+A977+1</f>
        <v>951</v>
      </c>
      <c r="B978" s="23">
        <f t="shared" si="188"/>
        <v>92</v>
      </c>
      <c r="C978" s="14" t="s">
        <v>104</v>
      </c>
      <c r="D978" s="3" t="s">
        <v>798</v>
      </c>
      <c r="E978" s="27">
        <v>77567697.37000002</v>
      </c>
      <c r="F978" s="29">
        <v>7102961.0915554194</v>
      </c>
      <c r="G978" s="29">
        <v>4107836.5819285195</v>
      </c>
      <c r="H978" s="29">
        <v>4342287.4175956799</v>
      </c>
      <c r="I978" s="29">
        <v>3311031.0696775201</v>
      </c>
      <c r="J978" s="29">
        <v>1322689.13658126</v>
      </c>
      <c r="K978" s="29"/>
      <c r="L978" s="29">
        <v>352944.26574120001</v>
      </c>
      <c r="M978" s="29">
        <v>0</v>
      </c>
      <c r="N978" s="29">
        <v>12644352.185837401</v>
      </c>
      <c r="O978" s="29">
        <v>0</v>
      </c>
      <c r="P978" s="29">
        <v>24549081.498129718</v>
      </c>
      <c r="Q978" s="29">
        <v>9654838.8947262019</v>
      </c>
      <c r="R978" s="29">
        <v>7930358.6941000009</v>
      </c>
      <c r="S978" s="1">
        <v>775676.97370000009</v>
      </c>
      <c r="T978" s="147">
        <v>1473639.5604270801</v>
      </c>
      <c r="U978" s="28"/>
      <c r="V978" s="2" t="s">
        <v>798</v>
      </c>
      <c r="W978" s="9">
        <v>35480208.450000003</v>
      </c>
      <c r="X978" s="9">
        <v>5895922.7199999997</v>
      </c>
      <c r="Y978" s="9">
        <v>3348062.04</v>
      </c>
      <c r="Z978" s="9">
        <v>1161277.42</v>
      </c>
      <c r="AA978" s="9">
        <v>1768276.87</v>
      </c>
      <c r="AB978" s="9">
        <v>668728.19999999995</v>
      </c>
      <c r="AC978" s="9">
        <v>0</v>
      </c>
      <c r="AD978" s="9">
        <v>329178.71999999997</v>
      </c>
      <c r="AE978" s="9">
        <v>0</v>
      </c>
      <c r="AF978" s="9">
        <v>4280273.72</v>
      </c>
      <c r="AG978" s="9">
        <v>0</v>
      </c>
      <c r="AH978" s="9">
        <v>13554131.25</v>
      </c>
      <c r="AI978" s="9">
        <v>3305008.93</v>
      </c>
      <c r="AJ978" s="9">
        <v>439126.93999999994</v>
      </c>
      <c r="AK978" s="9">
        <v>30000</v>
      </c>
      <c r="AL978" s="9">
        <v>700221.64</v>
      </c>
      <c r="AN978" s="28">
        <f t="shared" si="168"/>
        <v>42087488.920000017</v>
      </c>
      <c r="AO978" s="12">
        <f t="shared" si="173"/>
        <v>7491231.7541000005</v>
      </c>
      <c r="AP978" s="12">
        <f t="shared" si="173"/>
        <v>745676.97370000009</v>
      </c>
      <c r="AQ978" s="12">
        <f t="shared" si="173"/>
        <v>773417.92042708013</v>
      </c>
      <c r="AR978" s="12">
        <f t="shared" si="169"/>
        <v>33077162.271772932</v>
      </c>
      <c r="BB978" s="28" t="e">
        <f>+#REF!-'Прил 2 оконч'!E978</f>
        <v>#REF!</v>
      </c>
    </row>
    <row r="979" spans="1:56" ht="15" customHeight="1" x14ac:dyDescent="0.25">
      <c r="A979" s="5">
        <f t="shared" ref="A979:B979" si="189">+A978+1</f>
        <v>952</v>
      </c>
      <c r="B979" s="23">
        <f t="shared" si="189"/>
        <v>93</v>
      </c>
      <c r="C979" s="14" t="s">
        <v>104</v>
      </c>
      <c r="D979" s="3" t="s">
        <v>799</v>
      </c>
      <c r="E979" s="27">
        <v>55905524.456026562</v>
      </c>
      <c r="F979" s="29">
        <v>8910375.1309635937</v>
      </c>
      <c r="G979" s="29">
        <v>3183729.7650160287</v>
      </c>
      <c r="H979" s="29">
        <v>3374754.2381990571</v>
      </c>
      <c r="I979" s="29">
        <v>2149419.7980030486</v>
      </c>
      <c r="J979" s="29">
        <v>1581654.1276199999</v>
      </c>
      <c r="K979" s="29"/>
      <c r="L979" s="29">
        <v>320562.32128199999</v>
      </c>
      <c r="M979" s="29">
        <v>0</v>
      </c>
      <c r="N979" s="29">
        <v>16307858.936562859</v>
      </c>
      <c r="O979" s="29">
        <v>0</v>
      </c>
      <c r="P979" s="29">
        <v>8424086.4921022002</v>
      </c>
      <c r="Q979" s="29">
        <v>9161049.1317717694</v>
      </c>
      <c r="R979" s="29">
        <v>1263665.5900000001</v>
      </c>
      <c r="S979" s="29">
        <v>60324.08</v>
      </c>
      <c r="T979" s="147">
        <v>1168044.8445060002</v>
      </c>
      <c r="U979" s="28"/>
      <c r="V979" s="2" t="s">
        <v>799</v>
      </c>
      <c r="W979" s="9">
        <v>21685005.84</v>
      </c>
      <c r="X979" s="9">
        <v>4590912.5599999996</v>
      </c>
      <c r="Y979" s="9">
        <v>2474469.5299999998</v>
      </c>
      <c r="Z979" s="9">
        <v>1042729.67</v>
      </c>
      <c r="AA979" s="9">
        <v>1547154.96</v>
      </c>
      <c r="AB979" s="9">
        <v>498568.02</v>
      </c>
      <c r="AC979" s="9">
        <v>0</v>
      </c>
      <c r="AD979" s="9">
        <v>292797.65000000002</v>
      </c>
      <c r="AE979" s="9">
        <v>0</v>
      </c>
      <c r="AF979" s="9">
        <v>4150318.34</v>
      </c>
      <c r="AG979" s="9">
        <v>0</v>
      </c>
      <c r="AH979" s="9">
        <v>2658474.7799999998</v>
      </c>
      <c r="AI979" s="9">
        <v>2867473.32</v>
      </c>
      <c r="AJ979" s="9">
        <v>1121435.5900000001</v>
      </c>
      <c r="AK979" s="9">
        <v>30000</v>
      </c>
      <c r="AL979" s="9">
        <v>410671.42</v>
      </c>
      <c r="AN979" s="28">
        <f t="shared" si="168"/>
        <v>34220518.616026565</v>
      </c>
      <c r="AO979" s="12">
        <f t="shared" si="173"/>
        <v>142230</v>
      </c>
      <c r="AP979" s="12">
        <f t="shared" si="173"/>
        <v>30324.080000000002</v>
      </c>
      <c r="AQ979" s="12">
        <f t="shared" si="173"/>
        <v>757373.42450600024</v>
      </c>
      <c r="AR979" s="12">
        <f t="shared" si="169"/>
        <v>33290591.111520566</v>
      </c>
      <c r="BB979" s="28" t="e">
        <f>+#REF!-'Прил 2 оконч'!E979</f>
        <v>#REF!</v>
      </c>
      <c r="BC979" s="28" t="e">
        <f>+#REF!</f>
        <v>#REF!</v>
      </c>
      <c r="BD979" s="12" t="e">
        <f>+BC979-R979-S979-T979</f>
        <v>#REF!</v>
      </c>
    </row>
    <row r="980" spans="1:56" ht="15" customHeight="1" x14ac:dyDescent="0.25">
      <c r="A980" s="5">
        <f t="shared" ref="A980:B980" si="190">+A979+1</f>
        <v>953</v>
      </c>
      <c r="B980" s="23">
        <f t="shared" si="190"/>
        <v>94</v>
      </c>
      <c r="C980" s="14" t="s">
        <v>104</v>
      </c>
      <c r="D980" s="3" t="s">
        <v>801</v>
      </c>
      <c r="E980" s="27">
        <f>SUBTOTAL(9,F980:T980)</f>
        <v>10159649.210588206</v>
      </c>
      <c r="F980" s="29">
        <v>1119793.79</v>
      </c>
      <c r="G980" s="29">
        <v>0</v>
      </c>
      <c r="H980" s="29">
        <v>319144.83</v>
      </c>
      <c r="I980" s="29">
        <v>0</v>
      </c>
      <c r="J980" s="29">
        <v>0</v>
      </c>
      <c r="K980" s="29"/>
      <c r="L980" s="29">
        <v>51441.136530000003</v>
      </c>
      <c r="M980" s="29">
        <v>0</v>
      </c>
      <c r="N980" s="29">
        <v>3034353.13</v>
      </c>
      <c r="O980" s="29">
        <v>0</v>
      </c>
      <c r="P980" s="29">
        <v>3213076.97</v>
      </c>
      <c r="Q980" s="29">
        <v>2003686.6</v>
      </c>
      <c r="R980" s="29">
        <v>222088.61</v>
      </c>
      <c r="S980" s="29">
        <v>64189.444058208501</v>
      </c>
      <c r="T980" s="147">
        <v>131874.70000000001</v>
      </c>
      <c r="U980" s="28"/>
      <c r="V980" s="2" t="s">
        <v>801</v>
      </c>
      <c r="W980" s="9">
        <v>4384422.25</v>
      </c>
      <c r="X980" s="9">
        <v>836781.09</v>
      </c>
      <c r="Y980" s="9">
        <v>0</v>
      </c>
      <c r="Z980" s="9">
        <v>164814.75</v>
      </c>
      <c r="AA980" s="9">
        <v>0</v>
      </c>
      <c r="AB980" s="9">
        <v>0</v>
      </c>
      <c r="AC980" s="9">
        <v>0</v>
      </c>
      <c r="AD980" s="9">
        <v>46718.82</v>
      </c>
      <c r="AE980" s="9">
        <v>0</v>
      </c>
      <c r="AF980" s="9">
        <v>607479.48</v>
      </c>
      <c r="AG980" s="9">
        <v>0</v>
      </c>
      <c r="AH980" s="9">
        <v>1923675.26</v>
      </c>
      <c r="AI980" s="9">
        <v>469064.66</v>
      </c>
      <c r="AJ980" s="9">
        <v>223265.07</v>
      </c>
      <c r="AK980" s="9">
        <v>30000</v>
      </c>
      <c r="AL980" s="9">
        <v>82623.12000000001</v>
      </c>
      <c r="AN980" s="28">
        <f t="shared" si="168"/>
        <v>5775226.9605882056</v>
      </c>
      <c r="AO980" s="12">
        <f t="shared" si="173"/>
        <v>-1176.460000000021</v>
      </c>
      <c r="AP980" s="12">
        <f t="shared" si="173"/>
        <v>34189.444058208501</v>
      </c>
      <c r="AQ980" s="12">
        <f t="shared" si="173"/>
        <v>49251.58</v>
      </c>
      <c r="AR980" s="12">
        <f t="shared" si="169"/>
        <v>5692962.3965299968</v>
      </c>
      <c r="BB980" s="28" t="e">
        <f>+#REF!-'Прил 2 оконч'!E980</f>
        <v>#REF!</v>
      </c>
    </row>
    <row r="981" spans="1:56" ht="15" customHeight="1" x14ac:dyDescent="0.25">
      <c r="A981" s="5">
        <f t="shared" ref="A981:B981" si="191">+A980+1</f>
        <v>954</v>
      </c>
      <c r="B981" s="23">
        <f t="shared" si="191"/>
        <v>95</v>
      </c>
      <c r="C981" s="14" t="s">
        <v>104</v>
      </c>
      <c r="D981" s="3" t="s">
        <v>802</v>
      </c>
      <c r="E981" s="27">
        <v>3390546.88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/>
      <c r="L981" s="29">
        <v>0</v>
      </c>
      <c r="M981" s="29">
        <v>0</v>
      </c>
      <c r="N981" s="29">
        <v>3197890.5015539997</v>
      </c>
      <c r="O981" s="29">
        <v>0</v>
      </c>
      <c r="P981" s="29">
        <v>0</v>
      </c>
      <c r="Q981" s="29">
        <v>0</v>
      </c>
      <c r="R981" s="29">
        <v>85155.99</v>
      </c>
      <c r="S981" s="29">
        <v>37569</v>
      </c>
      <c r="T981" s="147">
        <v>69931.388445999997</v>
      </c>
      <c r="U981" s="28"/>
      <c r="V981" s="2" t="s">
        <v>1367</v>
      </c>
      <c r="W981" s="9">
        <v>1117984.1100000001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982329.49</v>
      </c>
      <c r="AG981" s="9">
        <v>0</v>
      </c>
      <c r="AH981" s="9">
        <v>0</v>
      </c>
      <c r="AI981" s="9">
        <v>0</v>
      </c>
      <c r="AJ981" s="9">
        <v>85607.08</v>
      </c>
      <c r="AK981" s="9">
        <v>30000</v>
      </c>
      <c r="AL981" s="9">
        <v>20047.54</v>
      </c>
      <c r="AN981" s="28">
        <f t="shared" si="168"/>
        <v>2272562.7699999996</v>
      </c>
      <c r="AO981" s="12">
        <f t="shared" si="173"/>
        <v>-451.08999999999651</v>
      </c>
      <c r="AP981" s="12">
        <f t="shared" si="173"/>
        <v>7569</v>
      </c>
      <c r="AQ981" s="12">
        <f t="shared" si="173"/>
        <v>49883.848445999996</v>
      </c>
      <c r="AR981" s="12">
        <f t="shared" si="169"/>
        <v>2215561.0115539995</v>
      </c>
      <c r="BB981" s="28" t="e">
        <f>+#REF!-'Прил 2 оконч'!E981</f>
        <v>#REF!</v>
      </c>
    </row>
    <row r="982" spans="1:56" ht="15" customHeight="1" x14ac:dyDescent="0.25">
      <c r="A982" s="5">
        <f t="shared" ref="A982:B982" si="192">+A981+1</f>
        <v>955</v>
      </c>
      <c r="B982" s="23">
        <f t="shared" si="192"/>
        <v>96</v>
      </c>
      <c r="C982" s="14" t="s">
        <v>104</v>
      </c>
      <c r="D982" s="3" t="s">
        <v>803</v>
      </c>
      <c r="E982" s="27">
        <v>3349362.74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/>
      <c r="L982" s="29">
        <v>0</v>
      </c>
      <c r="M982" s="29">
        <v>0</v>
      </c>
      <c r="N982" s="29">
        <v>0</v>
      </c>
      <c r="O982" s="29">
        <v>0</v>
      </c>
      <c r="P982" s="29">
        <v>3202982.6368680005</v>
      </c>
      <c r="Q982" s="29">
        <v>0</v>
      </c>
      <c r="R982" s="29">
        <v>46337.36</v>
      </c>
      <c r="S982" s="1">
        <v>30000</v>
      </c>
      <c r="T982" s="147">
        <v>70042.743132000018</v>
      </c>
      <c r="U982" s="28"/>
      <c r="V982" s="2" t="s">
        <v>803</v>
      </c>
      <c r="W982" s="9">
        <v>3220540.81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2968923.49</v>
      </c>
      <c r="AI982" s="9">
        <v>0</v>
      </c>
      <c r="AJ982" s="9">
        <v>161027.04</v>
      </c>
      <c r="AK982" s="9">
        <v>30000</v>
      </c>
      <c r="AL982" s="9">
        <v>60590.28</v>
      </c>
      <c r="AN982" s="28">
        <f t="shared" si="168"/>
        <v>128821.93000000017</v>
      </c>
      <c r="AO982" s="12">
        <f t="shared" si="173"/>
        <v>-114689.68000000001</v>
      </c>
      <c r="AP982" s="12">
        <f t="shared" si="173"/>
        <v>0</v>
      </c>
      <c r="AQ982" s="12">
        <f t="shared" si="173"/>
        <v>9452.463132000019</v>
      </c>
      <c r="AR982" s="12">
        <f t="shared" si="169"/>
        <v>234059.14686800016</v>
      </c>
      <c r="BB982" s="28" t="e">
        <f>+#REF!-'Прил 2 оконч'!E982</f>
        <v>#REF!</v>
      </c>
    </row>
    <row r="983" spans="1:56" ht="15" customHeight="1" x14ac:dyDescent="0.25">
      <c r="A983" s="5">
        <f t="shared" ref="A983:B983" si="193">+A982+1</f>
        <v>956</v>
      </c>
      <c r="B983" s="23">
        <f t="shared" si="193"/>
        <v>97</v>
      </c>
      <c r="C983" s="14" t="s">
        <v>104</v>
      </c>
      <c r="D983" s="3" t="s">
        <v>451</v>
      </c>
      <c r="E983" s="27">
        <v>139958.42999999996</v>
      </c>
      <c r="F983" s="29">
        <v>0</v>
      </c>
      <c r="G983" s="29">
        <v>0</v>
      </c>
      <c r="H983" s="29">
        <v>0</v>
      </c>
      <c r="I983" s="29">
        <v>0</v>
      </c>
      <c r="J983" s="29">
        <v>94504.690522619989</v>
      </c>
      <c r="K983" s="29"/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41987.528999999995</v>
      </c>
      <c r="S983" s="1">
        <v>1399.5843</v>
      </c>
      <c r="T983" s="147">
        <v>2066.6261773800002</v>
      </c>
      <c r="U983" s="28"/>
      <c r="V983" s="2" t="s">
        <v>451</v>
      </c>
      <c r="W983" s="9">
        <v>134575.64000000001</v>
      </c>
      <c r="X983" s="9">
        <v>0</v>
      </c>
      <c r="Y983" s="9">
        <v>0</v>
      </c>
      <c r="Z983" s="9">
        <v>0</v>
      </c>
      <c r="AA983" s="9">
        <v>0</v>
      </c>
      <c r="AB983" s="9">
        <v>95889.919999999998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6728.78</v>
      </c>
      <c r="AK983" s="9">
        <v>30000</v>
      </c>
      <c r="AL983" s="9">
        <v>1956.94</v>
      </c>
      <c r="AN983" s="28">
        <f t="shared" si="168"/>
        <v>5382.7899999999499</v>
      </c>
      <c r="AO983" s="12">
        <f t="shared" si="173"/>
        <v>35258.748999999996</v>
      </c>
      <c r="AP983" s="12">
        <f t="shared" si="173"/>
        <v>-28600.415700000001</v>
      </c>
      <c r="AQ983" s="12">
        <f t="shared" si="173"/>
        <v>109.68617738000012</v>
      </c>
      <c r="AR983" s="12">
        <f t="shared" si="169"/>
        <v>-1385.229477380045</v>
      </c>
      <c r="BB983" s="28" t="e">
        <f>+#REF!-'Прил 2 оконч'!E983</f>
        <v>#REF!</v>
      </c>
    </row>
    <row r="984" spans="1:56" ht="15" customHeight="1" x14ac:dyDescent="0.25">
      <c r="A984" s="5">
        <f t="shared" ref="A984:B984" si="194">+A983+1</f>
        <v>957</v>
      </c>
      <c r="B984" s="23">
        <f t="shared" si="194"/>
        <v>98</v>
      </c>
      <c r="C984" s="14" t="s">
        <v>104</v>
      </c>
      <c r="D984" s="3" t="s">
        <v>804</v>
      </c>
      <c r="E984" s="27">
        <v>18922334.699999999</v>
      </c>
      <c r="F984" s="29">
        <v>2207550.5663593197</v>
      </c>
      <c r="G984" s="29">
        <v>789277.39708272007</v>
      </c>
      <c r="H984" s="29">
        <v>304384.20903072</v>
      </c>
      <c r="I984" s="29">
        <v>1178494.84029816</v>
      </c>
      <c r="J984" s="29">
        <v>0</v>
      </c>
      <c r="K984" s="29"/>
      <c r="L984" s="29">
        <v>549048.34432055987</v>
      </c>
      <c r="M984" s="29">
        <v>0</v>
      </c>
      <c r="N984" s="29">
        <v>2691074.5333038</v>
      </c>
      <c r="O984" s="29">
        <v>0</v>
      </c>
      <c r="P984" s="29">
        <v>4592446.6838018997</v>
      </c>
      <c r="Q984" s="29">
        <v>4255937.4671242805</v>
      </c>
      <c r="R984" s="29">
        <v>1802584.0269000002</v>
      </c>
      <c r="S984" s="1">
        <v>189223.34700000004</v>
      </c>
      <c r="T984" s="147">
        <v>362313.28477854008</v>
      </c>
      <c r="U984" s="28"/>
      <c r="V984" s="2" t="s">
        <v>804</v>
      </c>
      <c r="W984" s="9">
        <v>18198062.410000004</v>
      </c>
      <c r="X984" s="9">
        <v>2215268.91</v>
      </c>
      <c r="Y984" s="9">
        <v>809835.2</v>
      </c>
      <c r="Z984" s="9">
        <v>312316.40999999997</v>
      </c>
      <c r="AA984" s="9">
        <v>1251371.99</v>
      </c>
      <c r="AB984" s="9">
        <v>0</v>
      </c>
      <c r="AC984" s="9">
        <v>0</v>
      </c>
      <c r="AD984" s="9">
        <v>511610.7</v>
      </c>
      <c r="AE984" s="9">
        <v>0</v>
      </c>
      <c r="AF984" s="9">
        <v>2730489.12</v>
      </c>
      <c r="AG984" s="9">
        <v>0</v>
      </c>
      <c r="AH984" s="9">
        <v>4712059.66</v>
      </c>
      <c r="AI984" s="9">
        <v>4366783</v>
      </c>
      <c r="AJ984" s="9">
        <v>913230.82</v>
      </c>
      <c r="AK984" s="9">
        <v>30000</v>
      </c>
      <c r="AL984" s="9">
        <v>345096.60000000003</v>
      </c>
      <c r="AN984" s="28">
        <f t="shared" si="168"/>
        <v>724272.28999999538</v>
      </c>
      <c r="AO984" s="12">
        <f t="shared" si="173"/>
        <v>889353.20690000022</v>
      </c>
      <c r="AP984" s="12">
        <f t="shared" si="173"/>
        <v>159223.34700000004</v>
      </c>
      <c r="AQ984" s="12">
        <f t="shared" si="173"/>
        <v>17216.684778540046</v>
      </c>
      <c r="AR984" s="12">
        <f t="shared" si="169"/>
        <v>-341520.94867854496</v>
      </c>
      <c r="BB984" s="28" t="e">
        <f>+#REF!-'Прил 2 оконч'!E984</f>
        <v>#REF!</v>
      </c>
    </row>
    <row r="985" spans="1:56" ht="15" customHeight="1" x14ac:dyDescent="0.25">
      <c r="A985" s="5">
        <f t="shared" ref="A985:B985" si="195">+A984+1</f>
        <v>958</v>
      </c>
      <c r="B985" s="23">
        <f t="shared" si="195"/>
        <v>99</v>
      </c>
      <c r="C985" s="14" t="s">
        <v>104</v>
      </c>
      <c r="D985" s="3" t="s">
        <v>805</v>
      </c>
      <c r="E985" s="27">
        <v>87808581.139999986</v>
      </c>
      <c r="F985" s="29">
        <v>10428561.262495741</v>
      </c>
      <c r="G985" s="29">
        <v>0</v>
      </c>
      <c r="H985" s="29">
        <v>6375342.5890291203</v>
      </c>
      <c r="I985" s="29">
        <v>4861252.9215079201</v>
      </c>
      <c r="J985" s="29">
        <v>0</v>
      </c>
      <c r="K985" s="29"/>
      <c r="L985" s="29">
        <v>518192.46236519999</v>
      </c>
      <c r="M985" s="29">
        <v>0</v>
      </c>
      <c r="N985" s="29">
        <v>18564426.8236854</v>
      </c>
      <c r="O985" s="29">
        <v>0</v>
      </c>
      <c r="P985" s="29">
        <v>36042939.990303963</v>
      </c>
      <c r="Q985" s="29">
        <v>0</v>
      </c>
      <c r="R985" s="29">
        <v>8460521.8467000015</v>
      </c>
      <c r="S985" s="1">
        <v>878085.81140000001</v>
      </c>
      <c r="T985" s="147">
        <v>1679257.4325126603</v>
      </c>
      <c r="U985" s="28"/>
      <c r="V985" s="2" t="s">
        <v>1368</v>
      </c>
      <c r="W985" s="9">
        <v>40759126.010000005</v>
      </c>
      <c r="X985" s="9">
        <v>8657383.4000000004</v>
      </c>
      <c r="Y985" s="9">
        <v>0</v>
      </c>
      <c r="Z985" s="9">
        <v>1705182.44</v>
      </c>
      <c r="AA985" s="9">
        <v>2596480.92</v>
      </c>
      <c r="AB985" s="9">
        <v>0</v>
      </c>
      <c r="AC985" s="9">
        <v>0</v>
      </c>
      <c r="AD985" s="9">
        <v>483355.45</v>
      </c>
      <c r="AE985" s="9">
        <v>0</v>
      </c>
      <c r="AF985" s="9">
        <v>6285016.3300000001</v>
      </c>
      <c r="AG985" s="9">
        <v>0</v>
      </c>
      <c r="AH985" s="9">
        <v>19902450.609999999</v>
      </c>
      <c r="AI985" s="9">
        <v>0</v>
      </c>
      <c r="AJ985" s="9">
        <v>290484.02</v>
      </c>
      <c r="AK985" s="9">
        <v>30000</v>
      </c>
      <c r="AL985" s="9">
        <v>808772.84000000008</v>
      </c>
      <c r="AN985" s="28">
        <f t="shared" si="168"/>
        <v>47049455.12999998</v>
      </c>
      <c r="AO985" s="12">
        <f t="shared" si="173"/>
        <v>8170037.826700002</v>
      </c>
      <c r="AP985" s="12">
        <f t="shared" si="173"/>
        <v>848085.81140000001</v>
      </c>
      <c r="AQ985" s="12">
        <f t="shared" si="173"/>
        <v>870484.59251266019</v>
      </c>
      <c r="AR985" s="12">
        <f t="shared" si="169"/>
        <v>37160846.899387322</v>
      </c>
      <c r="BB985" s="28" t="e">
        <f>+#REF!-'Прил 2 оконч'!E985</f>
        <v>#REF!</v>
      </c>
    </row>
    <row r="986" spans="1:56" ht="15" customHeight="1" x14ac:dyDescent="0.25">
      <c r="A986" s="5">
        <f t="shared" ref="A986:B986" si="196">+A985+1</f>
        <v>959</v>
      </c>
      <c r="B986" s="23">
        <f t="shared" si="196"/>
        <v>100</v>
      </c>
      <c r="C986" s="14" t="s">
        <v>104</v>
      </c>
      <c r="D986" s="3" t="s">
        <v>806</v>
      </c>
      <c r="E986" s="27">
        <v>78253236.640000001</v>
      </c>
      <c r="F986" s="29">
        <v>9503098.7698319387</v>
      </c>
      <c r="G986" s="29">
        <v>0</v>
      </c>
      <c r="H986" s="29">
        <v>6138860.8976629199</v>
      </c>
      <c r="I986" s="29">
        <v>2958309.3156556799</v>
      </c>
      <c r="J986" s="29">
        <v>0</v>
      </c>
      <c r="K986" s="29"/>
      <c r="L986" s="29">
        <v>715245.76767839992</v>
      </c>
      <c r="M986" s="29">
        <v>0</v>
      </c>
      <c r="N986" s="29">
        <v>5352142.2195780007</v>
      </c>
      <c r="O986" s="29">
        <v>0</v>
      </c>
      <c r="P986" s="29">
        <v>43718129.053869061</v>
      </c>
      <c r="Q986" s="29">
        <v>0</v>
      </c>
      <c r="R986" s="29">
        <v>7589459.6136000007</v>
      </c>
      <c r="S986" s="1">
        <v>782532.36640000006</v>
      </c>
      <c r="T986" s="147">
        <v>1495458.6357239999</v>
      </c>
      <c r="U986" s="28"/>
      <c r="V986" s="2" t="s">
        <v>1369</v>
      </c>
      <c r="W986" s="9">
        <v>50423761.490000002</v>
      </c>
      <c r="X986" s="9">
        <v>9452676.1400000006</v>
      </c>
      <c r="Y986" s="9">
        <v>0</v>
      </c>
      <c r="Z986" s="9">
        <v>1722929.95</v>
      </c>
      <c r="AA986" s="9">
        <v>2278851.65</v>
      </c>
      <c r="AB986" s="9">
        <v>0</v>
      </c>
      <c r="AC986" s="9">
        <v>0</v>
      </c>
      <c r="AD986" s="9">
        <v>667222.6</v>
      </c>
      <c r="AE986" s="9">
        <v>0</v>
      </c>
      <c r="AF986" s="9">
        <v>4182103.3</v>
      </c>
      <c r="AG986" s="9">
        <v>0</v>
      </c>
      <c r="AH986" s="9">
        <v>30758799.57</v>
      </c>
      <c r="AI986" s="9">
        <v>0</v>
      </c>
      <c r="AJ986" s="9">
        <v>329901.07999999996</v>
      </c>
      <c r="AK986" s="9">
        <v>30000</v>
      </c>
      <c r="AL986" s="9">
        <v>1001277.2</v>
      </c>
      <c r="AN986" s="28">
        <f t="shared" si="168"/>
        <v>27829475.149999999</v>
      </c>
      <c r="AO986" s="12">
        <f t="shared" si="173"/>
        <v>7259558.5336000007</v>
      </c>
      <c r="AP986" s="12">
        <f t="shared" si="173"/>
        <v>752532.36640000006</v>
      </c>
      <c r="AQ986" s="12">
        <f t="shared" si="173"/>
        <v>494181.43572399998</v>
      </c>
      <c r="AR986" s="12">
        <f t="shared" si="169"/>
        <v>19323202.814275995</v>
      </c>
      <c r="BB986" s="28" t="e">
        <f>+#REF!-'Прил 2 оконч'!E986</f>
        <v>#REF!</v>
      </c>
    </row>
    <row r="987" spans="1:56" ht="15" customHeight="1" x14ac:dyDescent="0.25">
      <c r="A987" s="5">
        <f t="shared" ref="A987:B987" si="197">+A986+1</f>
        <v>960</v>
      </c>
      <c r="B987" s="23">
        <f t="shared" si="197"/>
        <v>101</v>
      </c>
      <c r="C987" s="14" t="s">
        <v>104</v>
      </c>
      <c r="D987" s="3" t="s">
        <v>807</v>
      </c>
      <c r="E987" s="27">
        <v>77653320.579999983</v>
      </c>
      <c r="F987" s="29">
        <v>9430244.7665298581</v>
      </c>
      <c r="G987" s="29">
        <v>0</v>
      </c>
      <c r="H987" s="29">
        <v>6091798.28860512</v>
      </c>
      <c r="I987" s="29">
        <v>2935629.9024880799</v>
      </c>
      <c r="J987" s="29">
        <v>0</v>
      </c>
      <c r="K987" s="29"/>
      <c r="L987" s="29">
        <v>709762.44836616004</v>
      </c>
      <c r="M987" s="29">
        <v>0</v>
      </c>
      <c r="N987" s="29">
        <v>5311110.8681315994</v>
      </c>
      <c r="O987" s="29">
        <v>0</v>
      </c>
      <c r="P987" s="29">
        <v>43382970.939422093</v>
      </c>
      <c r="Q987" s="29">
        <v>0</v>
      </c>
      <c r="R987" s="29">
        <v>7531276.222000001</v>
      </c>
      <c r="S987" s="1">
        <v>776533.2058</v>
      </c>
      <c r="T987" s="147">
        <v>1483993.9386570798</v>
      </c>
      <c r="U987" s="28"/>
      <c r="V987" s="2" t="s">
        <v>1370</v>
      </c>
      <c r="W987" s="9">
        <v>53523093.859999999</v>
      </c>
      <c r="X987" s="9">
        <v>9380529.0899999999</v>
      </c>
      <c r="Y987" s="9">
        <v>0</v>
      </c>
      <c r="Z987" s="9">
        <v>1709779.78</v>
      </c>
      <c r="AA987" s="9">
        <v>2261458.4300000002</v>
      </c>
      <c r="AB987" s="9">
        <v>0</v>
      </c>
      <c r="AC987" s="9">
        <v>0</v>
      </c>
      <c r="AD987" s="9">
        <v>662130.04</v>
      </c>
      <c r="AE987" s="9">
        <v>3341667.92</v>
      </c>
      <c r="AF987" s="9">
        <v>4150183.6</v>
      </c>
      <c r="AG987" s="9">
        <v>0</v>
      </c>
      <c r="AH987" s="9">
        <v>30524034.59</v>
      </c>
      <c r="AI987" s="9">
        <v>0</v>
      </c>
      <c r="AJ987" s="9">
        <v>401478.11</v>
      </c>
      <c r="AK987" s="9">
        <v>30000</v>
      </c>
      <c r="AL987" s="9">
        <v>1061832.2999999998</v>
      </c>
      <c r="AN987" s="28">
        <f t="shared" si="168"/>
        <v>24130226.719999984</v>
      </c>
      <c r="AO987" s="12">
        <f t="shared" si="173"/>
        <v>7129798.1120000007</v>
      </c>
      <c r="AP987" s="12">
        <f t="shared" si="173"/>
        <v>746533.2058</v>
      </c>
      <c r="AQ987" s="12">
        <f t="shared" si="173"/>
        <v>422161.63865708001</v>
      </c>
      <c r="AR987" s="12">
        <f t="shared" si="169"/>
        <v>15831733.763542904</v>
      </c>
      <c r="BB987" s="28" t="e">
        <f>+#REF!-'Прил 2 оконч'!E987</f>
        <v>#REF!</v>
      </c>
    </row>
    <row r="988" spans="1:56" ht="15" customHeight="1" x14ac:dyDescent="0.25">
      <c r="A988" s="5">
        <f t="shared" ref="A988:B988" si="198">+A987+1</f>
        <v>961</v>
      </c>
      <c r="B988" s="23">
        <f t="shared" si="198"/>
        <v>102</v>
      </c>
      <c r="C988" s="14" t="s">
        <v>104</v>
      </c>
      <c r="D988" s="3" t="s">
        <v>808</v>
      </c>
      <c r="E988" s="27">
        <v>17444911.509005461</v>
      </c>
      <c r="F988" s="29">
        <v>0</v>
      </c>
      <c r="G988" s="29">
        <v>0</v>
      </c>
      <c r="H988" s="29">
        <v>0</v>
      </c>
      <c r="I988" s="29">
        <v>1124212.3435180259</v>
      </c>
      <c r="J988" s="29">
        <v>0</v>
      </c>
      <c r="K988" s="29"/>
      <c r="L988" s="29">
        <v>0</v>
      </c>
      <c r="M988" s="29">
        <v>0</v>
      </c>
      <c r="N988" s="29">
        <v>4206748.5157533297</v>
      </c>
      <c r="O988" s="29">
        <v>0</v>
      </c>
      <c r="P988" s="29">
        <v>8272430.9336326644</v>
      </c>
      <c r="Q988" s="29">
        <v>3193396.3000122053</v>
      </c>
      <c r="R988" s="29">
        <v>215153.97</v>
      </c>
      <c r="S988" s="29">
        <v>65657.709721273903</v>
      </c>
      <c r="T988" s="147">
        <v>367311.73636796477</v>
      </c>
      <c r="U988" s="28"/>
      <c r="V988" s="2" t="s">
        <v>1371</v>
      </c>
      <c r="W988" s="9">
        <v>7306455.4300000006</v>
      </c>
      <c r="X988" s="9">
        <v>0</v>
      </c>
      <c r="Y988" s="9">
        <v>0</v>
      </c>
      <c r="Z988" s="9">
        <v>0</v>
      </c>
      <c r="AA988" s="9">
        <v>534084.13</v>
      </c>
      <c r="AB988" s="9">
        <v>0</v>
      </c>
      <c r="AC988" s="9">
        <v>0</v>
      </c>
      <c r="AD988" s="9">
        <v>0</v>
      </c>
      <c r="AE988" s="9">
        <v>0</v>
      </c>
      <c r="AF988" s="9">
        <v>1292798.8600000001</v>
      </c>
      <c r="AG988" s="9">
        <v>0</v>
      </c>
      <c r="AH988" s="9">
        <v>4093842.22</v>
      </c>
      <c r="AI988" s="9">
        <v>998233.3</v>
      </c>
      <c r="AJ988" s="9">
        <v>216293.7</v>
      </c>
      <c r="AK988" s="9">
        <v>30000</v>
      </c>
      <c r="AL988" s="9">
        <v>141203.22</v>
      </c>
      <c r="AN988" s="28">
        <f t="shared" si="168"/>
        <v>10138456.079005461</v>
      </c>
      <c r="AO988" s="12">
        <f t="shared" si="173"/>
        <v>-1139.7300000000105</v>
      </c>
      <c r="AP988" s="12">
        <f t="shared" si="173"/>
        <v>35657.709721273903</v>
      </c>
      <c r="AQ988" s="12">
        <f t="shared" si="173"/>
        <v>226108.51636796477</v>
      </c>
      <c r="AR988" s="12">
        <f t="shared" si="169"/>
        <v>9877829.5829162225</v>
      </c>
      <c r="BB988" s="28" t="e">
        <f>+#REF!-'Прил 2 оконч'!E988</f>
        <v>#REF!</v>
      </c>
    </row>
    <row r="989" spans="1:56" ht="15" customHeight="1" x14ac:dyDescent="0.25">
      <c r="A989" s="5">
        <f t="shared" ref="A989:B989" si="199">+A988+1</f>
        <v>962</v>
      </c>
      <c r="B989" s="23">
        <f t="shared" si="199"/>
        <v>103</v>
      </c>
      <c r="C989" s="14" t="s">
        <v>104</v>
      </c>
      <c r="D989" s="3" t="s">
        <v>809</v>
      </c>
      <c r="E989" s="27">
        <v>64128906.539999999</v>
      </c>
      <c r="F989" s="29">
        <v>9690780.7754885387</v>
      </c>
      <c r="G989" s="29">
        <v>3453223.58397828</v>
      </c>
      <c r="H989" s="29">
        <v>3607850.2836289201</v>
      </c>
      <c r="I989" s="29">
        <v>2258742.3947533201</v>
      </c>
      <c r="J989" s="29">
        <v>0</v>
      </c>
      <c r="K989" s="29"/>
      <c r="L989" s="29">
        <v>371861.79313164001</v>
      </c>
      <c r="M989" s="29">
        <v>0</v>
      </c>
      <c r="N989" s="29">
        <v>17716221.746810999</v>
      </c>
      <c r="O989" s="29">
        <v>0</v>
      </c>
      <c r="P989" s="29">
        <v>9198344.3463416398</v>
      </c>
      <c r="Q989" s="29">
        <v>9921491.0771583598</v>
      </c>
      <c r="R989" s="29">
        <v>6039716.3901000004</v>
      </c>
      <c r="S989" s="1">
        <v>641289.06539999996</v>
      </c>
      <c r="T989" s="147">
        <v>1229385.0832082999</v>
      </c>
      <c r="U989" s="28"/>
      <c r="V989" s="2" t="s">
        <v>809</v>
      </c>
      <c r="W989" s="9">
        <v>24564121.099999998</v>
      </c>
      <c r="X989" s="9">
        <v>5435341.9900000002</v>
      </c>
      <c r="Y989" s="9">
        <v>2929611.04</v>
      </c>
      <c r="Z989" s="9">
        <v>1234524.1200000001</v>
      </c>
      <c r="AA989" s="9">
        <v>1831730.9</v>
      </c>
      <c r="AB989" s="9">
        <v>0</v>
      </c>
      <c r="AC989" s="9">
        <v>0</v>
      </c>
      <c r="AD989" s="9">
        <v>346653.36</v>
      </c>
      <c r="AE989" s="9">
        <v>0</v>
      </c>
      <c r="AF989" s="9">
        <v>4913707.08</v>
      </c>
      <c r="AG989" s="9">
        <v>0</v>
      </c>
      <c r="AH989" s="9">
        <v>3147461.28</v>
      </c>
      <c r="AI989" s="9">
        <v>3394901.95</v>
      </c>
      <c r="AJ989" s="9">
        <v>826027.5</v>
      </c>
      <c r="AK989" s="9">
        <v>30000</v>
      </c>
      <c r="AL989" s="9">
        <v>474161.88</v>
      </c>
      <c r="AN989" s="28">
        <f t="shared" si="168"/>
        <v>39564785.439999998</v>
      </c>
      <c r="AO989" s="12">
        <f t="shared" si="173"/>
        <v>5213688.8901000004</v>
      </c>
      <c r="AP989" s="12">
        <f t="shared" si="173"/>
        <v>611289.06539999996</v>
      </c>
      <c r="AQ989" s="12">
        <f t="shared" si="173"/>
        <v>755223.20320829994</v>
      </c>
      <c r="AR989" s="12">
        <f t="shared" si="169"/>
        <v>32984584.281291697</v>
      </c>
      <c r="BB989" s="28" t="e">
        <f>+#REF!-'Прил 2 оконч'!E989</f>
        <v>#REF!</v>
      </c>
    </row>
    <row r="990" spans="1:56" ht="15" customHeight="1" x14ac:dyDescent="0.25">
      <c r="A990" s="5">
        <f t="shared" ref="A990:B990" si="200">+A989+1</f>
        <v>963</v>
      </c>
      <c r="B990" s="23">
        <f t="shared" si="200"/>
        <v>104</v>
      </c>
      <c r="C990" s="14" t="s">
        <v>104</v>
      </c>
      <c r="D990" s="3" t="s">
        <v>811</v>
      </c>
      <c r="E990" s="27">
        <v>9216266.6099999994</v>
      </c>
      <c r="F990" s="29">
        <v>2019609.0258052798</v>
      </c>
      <c r="G990" s="29">
        <v>719669.72567699989</v>
      </c>
      <c r="H990" s="29">
        <v>751894.72755264014</v>
      </c>
      <c r="I990" s="29">
        <v>470733.64419815998</v>
      </c>
      <c r="J990" s="29">
        <v>288012.02806908003</v>
      </c>
      <c r="K990" s="29"/>
      <c r="L990" s="29">
        <v>77497.930617239996</v>
      </c>
      <c r="M990" s="29">
        <v>0</v>
      </c>
      <c r="N990" s="29">
        <v>3692152.5848423997</v>
      </c>
      <c r="O990" s="29">
        <v>0</v>
      </c>
      <c r="P990" s="29">
        <v>0</v>
      </c>
      <c r="Q990" s="29">
        <v>0</v>
      </c>
      <c r="R990" s="29">
        <v>929162.5308999999</v>
      </c>
      <c r="S990" s="1">
        <v>92162.666100000002</v>
      </c>
      <c r="T990" s="147">
        <v>175371.74623819999</v>
      </c>
      <c r="U990" s="28"/>
      <c r="V990" s="2" t="s">
        <v>811</v>
      </c>
      <c r="W990" s="9">
        <v>4008163.6999999997</v>
      </c>
      <c r="X990" s="9">
        <v>1124940.22</v>
      </c>
      <c r="Y990" s="9">
        <v>606334.85</v>
      </c>
      <c r="Z990" s="9">
        <v>255506.62</v>
      </c>
      <c r="AA990" s="9">
        <v>379109.13</v>
      </c>
      <c r="AB990" s="9">
        <v>122167.27</v>
      </c>
      <c r="AC990" s="9">
        <v>0</v>
      </c>
      <c r="AD990" s="9">
        <v>71746.06</v>
      </c>
      <c r="AE990" s="9">
        <v>0</v>
      </c>
      <c r="AF990" s="9">
        <v>1016978.65</v>
      </c>
      <c r="AG990" s="9">
        <v>0</v>
      </c>
      <c r="AH990" s="9">
        <v>0</v>
      </c>
      <c r="AI990" s="9">
        <v>0</v>
      </c>
      <c r="AJ990" s="9">
        <v>328385.36</v>
      </c>
      <c r="AK990" s="9">
        <v>30000</v>
      </c>
      <c r="AL990" s="9">
        <v>72995.539999999994</v>
      </c>
      <c r="AN990" s="28">
        <f t="shared" si="168"/>
        <v>5208102.91</v>
      </c>
      <c r="AO990" s="12">
        <f t="shared" si="173"/>
        <v>600777.17089999991</v>
      </c>
      <c r="AP990" s="12">
        <f t="shared" si="173"/>
        <v>62162.666100000002</v>
      </c>
      <c r="AQ990" s="12">
        <f t="shared" si="173"/>
        <v>102376.2062382</v>
      </c>
      <c r="AR990" s="12">
        <f t="shared" si="169"/>
        <v>4442786.8667617999</v>
      </c>
      <c r="BB990" s="28" t="e">
        <f>+#REF!-'Прил 2 оконч'!E990</f>
        <v>#REF!</v>
      </c>
    </row>
    <row r="991" spans="1:56" ht="15" customHeight="1" x14ac:dyDescent="0.25">
      <c r="A991" s="5">
        <f t="shared" ref="A991:B991" si="201">+A990+1</f>
        <v>964</v>
      </c>
      <c r="B991" s="23">
        <f t="shared" si="201"/>
        <v>105</v>
      </c>
      <c r="C991" s="14" t="s">
        <v>104</v>
      </c>
      <c r="D991" s="3" t="s">
        <v>812</v>
      </c>
      <c r="E991" s="27">
        <v>2316346.6</v>
      </c>
      <c r="F991" s="29">
        <v>1083848.41033014</v>
      </c>
      <c r="G991" s="29">
        <v>387514.13804963999</v>
      </c>
      <c r="H991" s="29">
        <v>149444.52335064</v>
      </c>
      <c r="I991" s="29"/>
      <c r="J991" s="29">
        <v>136165.12255080001</v>
      </c>
      <c r="K991" s="29"/>
      <c r="L991" s="29">
        <v>269568.08808131999</v>
      </c>
      <c r="M991" s="29"/>
      <c r="N991" s="29"/>
      <c r="O991" s="29"/>
      <c r="P991" s="11"/>
      <c r="Q991" s="29"/>
      <c r="R991" s="29">
        <v>222326.52009999997</v>
      </c>
      <c r="S991" s="1">
        <v>23163.465999999997</v>
      </c>
      <c r="T991" s="147">
        <v>44316.331537459999</v>
      </c>
      <c r="U991" s="28"/>
      <c r="V991" s="2" t="s">
        <v>812</v>
      </c>
      <c r="W991" s="9">
        <v>2227259.5299999998</v>
      </c>
      <c r="X991" s="9">
        <v>1074081.1599999999</v>
      </c>
      <c r="Y991" s="9">
        <v>392651.53</v>
      </c>
      <c r="Z991" s="9">
        <v>151427.74</v>
      </c>
      <c r="AA991" s="9">
        <v>0</v>
      </c>
      <c r="AB991" s="9">
        <v>177961.87</v>
      </c>
      <c r="AC991" s="9">
        <v>0</v>
      </c>
      <c r="AD991" s="9">
        <v>248056.3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111362.99</v>
      </c>
      <c r="AK991" s="9">
        <v>30000</v>
      </c>
      <c r="AL991" s="9">
        <v>41717.939999999995</v>
      </c>
      <c r="AN991" s="28">
        <f t="shared" si="168"/>
        <v>89087.070000000298</v>
      </c>
      <c r="AO991" s="12">
        <f t="shared" si="173"/>
        <v>110963.53009999996</v>
      </c>
      <c r="AP991" s="12">
        <f t="shared" si="173"/>
        <v>-6836.5340000000033</v>
      </c>
      <c r="AQ991" s="12">
        <f t="shared" si="173"/>
        <v>2598.3915374600037</v>
      </c>
      <c r="AR991" s="12">
        <f t="shared" si="169"/>
        <v>-17638.317637459662</v>
      </c>
      <c r="BB991" s="28" t="e">
        <f>+#REF!-'Прил 2 оконч'!E991</f>
        <v>#REF!</v>
      </c>
    </row>
    <row r="992" spans="1:56" ht="15" customHeight="1" x14ac:dyDescent="0.25">
      <c r="A992" s="5">
        <f t="shared" ref="A992:B992" si="202">+A991+1</f>
        <v>965</v>
      </c>
      <c r="B992" s="23">
        <f t="shared" si="202"/>
        <v>106</v>
      </c>
      <c r="C992" s="14" t="s">
        <v>104</v>
      </c>
      <c r="D992" s="3" t="s">
        <v>141</v>
      </c>
      <c r="E992" s="27">
        <v>30421797.800000001</v>
      </c>
      <c r="F992" s="29">
        <v>9657546.3986000996</v>
      </c>
      <c r="G992" s="29">
        <v>3441380.8130919002</v>
      </c>
      <c r="H992" s="29">
        <v>0</v>
      </c>
      <c r="I992" s="29">
        <v>2250996.0758586</v>
      </c>
      <c r="J992" s="29">
        <v>1377241.5682872001</v>
      </c>
      <c r="K992" s="29"/>
      <c r="L992" s="29">
        <v>370586.49687779997</v>
      </c>
      <c r="M992" s="29">
        <v>0</v>
      </c>
      <c r="N992" s="29">
        <v>0</v>
      </c>
      <c r="O992" s="29">
        <v>0</v>
      </c>
      <c r="P992" s="29">
        <v>9166798.7756813988</v>
      </c>
      <c r="Q992" s="29">
        <v>0</v>
      </c>
      <c r="R992" s="29">
        <v>3278677.1770000001</v>
      </c>
      <c r="S992" s="1">
        <v>304217.97800000006</v>
      </c>
      <c r="T992" s="147">
        <v>574352.51660300011</v>
      </c>
      <c r="U992" s="28"/>
      <c r="V992" s="2" t="s">
        <v>141</v>
      </c>
      <c r="W992" s="9">
        <v>15102987.57</v>
      </c>
      <c r="X992" s="9">
        <v>5412366.2400000002</v>
      </c>
      <c r="Y992" s="9">
        <v>2917227.26</v>
      </c>
      <c r="Z992" s="9">
        <v>0</v>
      </c>
      <c r="AA992" s="9">
        <v>1823987.99</v>
      </c>
      <c r="AB992" s="9">
        <v>587776.99</v>
      </c>
      <c r="AC992" s="9">
        <v>0</v>
      </c>
      <c r="AD992" s="9">
        <v>345188.02</v>
      </c>
      <c r="AE992" s="9">
        <v>0</v>
      </c>
      <c r="AF992" s="9">
        <v>0</v>
      </c>
      <c r="AG992" s="9">
        <v>0</v>
      </c>
      <c r="AH992" s="9">
        <v>3134156.65</v>
      </c>
      <c r="AI992" s="9">
        <v>0</v>
      </c>
      <c r="AJ992" s="9">
        <v>562065.98</v>
      </c>
      <c r="AK992" s="9">
        <v>30000</v>
      </c>
      <c r="AL992" s="9">
        <v>290218.44</v>
      </c>
      <c r="AN992" s="28">
        <f t="shared" ref="AN992:AN1054" si="203">+E992-W992</f>
        <v>15318810.23</v>
      </c>
      <c r="AO992" s="12">
        <f t="shared" si="173"/>
        <v>2716611.1970000002</v>
      </c>
      <c r="AP992" s="12">
        <f t="shared" si="173"/>
        <v>274217.97800000006</v>
      </c>
      <c r="AQ992" s="12">
        <f t="shared" si="173"/>
        <v>284134.07660300011</v>
      </c>
      <c r="AR992" s="12">
        <f t="shared" ref="AR992:AR1054" si="204">+AN992-AO992-AP992-AQ992</f>
        <v>12043846.978396999</v>
      </c>
      <c r="BB992" s="28" t="e">
        <f>+#REF!-'Прил 2 оконч'!E992</f>
        <v>#REF!</v>
      </c>
    </row>
    <row r="993" spans="1:54" ht="15" customHeight="1" x14ac:dyDescent="0.25">
      <c r="A993" s="5">
        <f t="shared" ref="A993:B993" si="205">+A992+1</f>
        <v>966</v>
      </c>
      <c r="B993" s="23">
        <f t="shared" si="205"/>
        <v>107</v>
      </c>
      <c r="C993" s="14" t="s">
        <v>104</v>
      </c>
      <c r="D993" s="3" t="s">
        <v>813</v>
      </c>
      <c r="E993" s="27">
        <v>52616181.970000006</v>
      </c>
      <c r="F993" s="29">
        <v>12089576.8229145</v>
      </c>
      <c r="G993" s="29">
        <v>4308013.2351488397</v>
      </c>
      <c r="H993" s="29">
        <v>4500915.2712127808</v>
      </c>
      <c r="I993" s="29">
        <v>2817857.5473652803</v>
      </c>
      <c r="J993" s="29">
        <v>0</v>
      </c>
      <c r="K993" s="29"/>
      <c r="L993" s="29">
        <v>463910.16369684006</v>
      </c>
      <c r="M993" s="29">
        <v>0</v>
      </c>
      <c r="N993" s="29">
        <v>22101585.911395203</v>
      </c>
      <c r="O993" s="29">
        <v>0</v>
      </c>
      <c r="P993" s="29">
        <v>0</v>
      </c>
      <c r="Q993" s="29">
        <v>0</v>
      </c>
      <c r="R993" s="29">
        <v>4796070.6798999999</v>
      </c>
      <c r="S993" s="1">
        <v>526161.81969999999</v>
      </c>
      <c r="T993" s="147">
        <v>1012090.5186665601</v>
      </c>
      <c r="U993" s="28"/>
      <c r="V993" s="2" t="s">
        <v>813</v>
      </c>
      <c r="W993" s="9">
        <v>21695086.379999999</v>
      </c>
      <c r="X993" s="9">
        <v>6779779.6699999999</v>
      </c>
      <c r="Y993" s="9">
        <v>3654253.48</v>
      </c>
      <c r="Z993" s="9">
        <v>1539885.01</v>
      </c>
      <c r="AA993" s="9">
        <v>2284811.5099999998</v>
      </c>
      <c r="AB993" s="9">
        <v>0</v>
      </c>
      <c r="AC993" s="9">
        <v>0</v>
      </c>
      <c r="AD993" s="9">
        <v>432398.45</v>
      </c>
      <c r="AE993" s="9">
        <v>0</v>
      </c>
      <c r="AF993" s="9">
        <v>6129117.8099999996</v>
      </c>
      <c r="AG993" s="9">
        <v>0</v>
      </c>
      <c r="AH993" s="9">
        <v>0</v>
      </c>
      <c r="AI993" s="9">
        <v>0</v>
      </c>
      <c r="AJ993" s="9">
        <v>419937.46999999991</v>
      </c>
      <c r="AK993" s="9">
        <v>30000</v>
      </c>
      <c r="AL993" s="9">
        <v>424902.98</v>
      </c>
      <c r="AN993" s="28">
        <f t="shared" si="203"/>
        <v>30921095.590000007</v>
      </c>
      <c r="AO993" s="12">
        <f t="shared" si="173"/>
        <v>4376133.2099000001</v>
      </c>
      <c r="AP993" s="12">
        <f t="shared" si="173"/>
        <v>496161.81969999999</v>
      </c>
      <c r="AQ993" s="12">
        <f t="shared" si="173"/>
        <v>587187.53866656008</v>
      </c>
      <c r="AR993" s="12">
        <f t="shared" si="204"/>
        <v>25461613.021733448</v>
      </c>
      <c r="BB993" s="28" t="e">
        <f>+#REF!-'Прил 2 оконч'!E993</f>
        <v>#REF!</v>
      </c>
    </row>
    <row r="994" spans="1:54" ht="15" customHeight="1" x14ac:dyDescent="0.25">
      <c r="A994" s="5">
        <f t="shared" ref="A994:B994" si="206">+A993+1</f>
        <v>967</v>
      </c>
      <c r="B994" s="23">
        <f t="shared" si="206"/>
        <v>108</v>
      </c>
      <c r="C994" s="14" t="s">
        <v>104</v>
      </c>
      <c r="D994" s="3" t="s">
        <v>144</v>
      </c>
      <c r="E994" s="27">
        <v>803405.59</v>
      </c>
      <c r="F994" s="29">
        <v>0</v>
      </c>
      <c r="G994" s="29">
        <v>0</v>
      </c>
      <c r="H994" s="29">
        <v>0</v>
      </c>
      <c r="I994" s="29">
        <v>0</v>
      </c>
      <c r="J994" s="29">
        <v>703380.53234399995</v>
      </c>
      <c r="K994" s="29"/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80518.92</v>
      </c>
      <c r="S994" s="29">
        <v>4124.63</v>
      </c>
      <c r="T994" s="147">
        <v>15381.507655999998</v>
      </c>
      <c r="U994" s="28"/>
      <c r="V994" s="2" t="s">
        <v>1372</v>
      </c>
      <c r="W994" s="9">
        <v>249194.73</v>
      </c>
      <c r="X994" s="9">
        <v>0</v>
      </c>
      <c r="Y994" s="9">
        <v>0</v>
      </c>
      <c r="Z994" s="9">
        <v>0</v>
      </c>
      <c r="AA994" s="9">
        <v>0</v>
      </c>
      <c r="AB994" s="9">
        <v>202600.29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12459.74</v>
      </c>
      <c r="AK994" s="9">
        <v>30000</v>
      </c>
      <c r="AL994" s="9">
        <v>4134.7</v>
      </c>
      <c r="AN994" s="28">
        <f t="shared" si="203"/>
        <v>554210.86</v>
      </c>
      <c r="AO994" s="12">
        <f t="shared" si="173"/>
        <v>68059.179999999993</v>
      </c>
      <c r="AP994" s="12">
        <f t="shared" si="173"/>
        <v>-25875.37</v>
      </c>
      <c r="AQ994" s="12">
        <f t="shared" si="173"/>
        <v>11246.807655999997</v>
      </c>
      <c r="AR994" s="12">
        <f t="shared" si="204"/>
        <v>500780.24234399997</v>
      </c>
      <c r="BB994" s="28" t="e">
        <f>+#REF!-'Прил 2 оконч'!E994</f>
        <v>#REF!</v>
      </c>
    </row>
    <row r="995" spans="1:54" ht="15" customHeight="1" x14ac:dyDescent="0.25">
      <c r="A995" s="5">
        <f t="shared" ref="A995:B995" si="207">+A994+1</f>
        <v>968</v>
      </c>
      <c r="B995" s="23">
        <f t="shared" si="207"/>
        <v>109</v>
      </c>
      <c r="C995" s="14" t="s">
        <v>104</v>
      </c>
      <c r="D995" s="3" t="s">
        <v>814</v>
      </c>
      <c r="E995" s="27">
        <v>40803772.100000001</v>
      </c>
      <c r="F995" s="29">
        <v>8274934.6457723388</v>
      </c>
      <c r="G995" s="29">
        <v>4785620.9278290002</v>
      </c>
      <c r="H995" s="29">
        <v>5058755.6557213198</v>
      </c>
      <c r="I995" s="29">
        <v>3857344.1921599195</v>
      </c>
      <c r="J995" s="29">
        <v>1540930.0457111399</v>
      </c>
      <c r="K995" s="29"/>
      <c r="L995" s="29">
        <v>411179.32298520009</v>
      </c>
      <c r="M995" s="29">
        <v>0</v>
      </c>
      <c r="N995" s="29">
        <v>0</v>
      </c>
      <c r="O995" s="29">
        <v>0</v>
      </c>
      <c r="P995" s="29">
        <v>0</v>
      </c>
      <c r="Q995" s="29">
        <v>11247866.888920201</v>
      </c>
      <c r="R995" s="29">
        <v>4449861.0098000001</v>
      </c>
      <c r="S995" s="1">
        <v>408037.72100000002</v>
      </c>
      <c r="T995" s="147">
        <v>769241.69010087999</v>
      </c>
      <c r="U995" s="28"/>
      <c r="V995" s="2" t="s">
        <v>814</v>
      </c>
      <c r="W995" s="9">
        <v>20106478.889999997</v>
      </c>
      <c r="X995" s="9">
        <v>6864102.6600000001</v>
      </c>
      <c r="Y995" s="9">
        <v>3897853.26</v>
      </c>
      <c r="Z995" s="9">
        <v>1351972.85</v>
      </c>
      <c r="AA995" s="9">
        <v>2058648.76</v>
      </c>
      <c r="AB995" s="9">
        <v>778541.25</v>
      </c>
      <c r="AC995" s="9">
        <v>0</v>
      </c>
      <c r="AD995" s="9">
        <v>383233.74</v>
      </c>
      <c r="AE995" s="9">
        <v>0</v>
      </c>
      <c r="AF995" s="9">
        <v>0</v>
      </c>
      <c r="AG995" s="9">
        <v>0</v>
      </c>
      <c r="AH995" s="9">
        <v>0</v>
      </c>
      <c r="AI995" s="9">
        <v>3847730.32</v>
      </c>
      <c r="AJ995" s="9">
        <v>502924.99</v>
      </c>
      <c r="AK995" s="9">
        <v>30000</v>
      </c>
      <c r="AL995" s="9">
        <v>391471.05999999994</v>
      </c>
      <c r="AN995" s="28">
        <f t="shared" si="203"/>
        <v>20697293.210000005</v>
      </c>
      <c r="AO995" s="12">
        <f t="shared" si="173"/>
        <v>3946936.0197999999</v>
      </c>
      <c r="AP995" s="12">
        <f t="shared" si="173"/>
        <v>378037.72100000002</v>
      </c>
      <c r="AQ995" s="12">
        <f t="shared" si="173"/>
        <v>377770.63010088005</v>
      </c>
      <c r="AR995" s="12">
        <f t="shared" si="204"/>
        <v>15994548.839099124</v>
      </c>
      <c r="BB995" s="28" t="e">
        <f>+#REF!-'Прил 2 оконч'!E995</f>
        <v>#REF!</v>
      </c>
    </row>
    <row r="996" spans="1:54" ht="15" customHeight="1" x14ac:dyDescent="0.25">
      <c r="A996" s="5">
        <f t="shared" ref="A996:B996" si="208">+A995+1</f>
        <v>969</v>
      </c>
      <c r="B996" s="23">
        <f t="shared" si="208"/>
        <v>110</v>
      </c>
      <c r="C996" s="14" t="s">
        <v>104</v>
      </c>
      <c r="D996" s="3" t="s">
        <v>815</v>
      </c>
      <c r="E996" s="27">
        <v>19223092.029999997</v>
      </c>
      <c r="F996" s="29">
        <v>5703604.6269602403</v>
      </c>
      <c r="G996" s="29">
        <v>3298550.4798985198</v>
      </c>
      <c r="H996" s="29">
        <v>3486812.0904695396</v>
      </c>
      <c r="I996" s="29">
        <v>2658723.8627476799</v>
      </c>
      <c r="J996" s="29">
        <v>1062105.75506448</v>
      </c>
      <c r="K996" s="29"/>
      <c r="L996" s="29">
        <v>283410.6119208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2176980.6406</v>
      </c>
      <c r="S996" s="1">
        <v>192230.92030000003</v>
      </c>
      <c r="T996" s="147">
        <v>360673.04203874007</v>
      </c>
      <c r="U996" s="28"/>
      <c r="V996" s="2" t="s">
        <v>815</v>
      </c>
      <c r="W996" s="9">
        <v>11002527.640000001</v>
      </c>
      <c r="X996" s="9">
        <v>4725261.6900000004</v>
      </c>
      <c r="Y996" s="9">
        <v>2683289.81</v>
      </c>
      <c r="Z996" s="9">
        <v>930700.74</v>
      </c>
      <c r="AA996" s="9">
        <v>1417177.83</v>
      </c>
      <c r="AB996" s="9">
        <v>535949.32999999996</v>
      </c>
      <c r="AC996" s="9">
        <v>0</v>
      </c>
      <c r="AD996" s="9">
        <v>263818.84999999998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200896.74999999997</v>
      </c>
      <c r="AK996" s="9">
        <v>30000</v>
      </c>
      <c r="AL996" s="9">
        <v>215432.63999999998</v>
      </c>
      <c r="AN996" s="28">
        <f t="shared" si="203"/>
        <v>8220564.3899999969</v>
      </c>
      <c r="AO996" s="12">
        <f t="shared" si="173"/>
        <v>1976083.8906</v>
      </c>
      <c r="AP996" s="12">
        <f t="shared" si="173"/>
        <v>162230.92030000003</v>
      </c>
      <c r="AQ996" s="12">
        <f t="shared" si="173"/>
        <v>145240.40203874008</v>
      </c>
      <c r="AR996" s="12">
        <f t="shared" si="204"/>
        <v>5937009.177061257</v>
      </c>
      <c r="BB996" s="28" t="e">
        <f>+#REF!-'Прил 2 оконч'!E996</f>
        <v>#REF!</v>
      </c>
    </row>
    <row r="997" spans="1:54" ht="15" customHeight="1" x14ac:dyDescent="0.25">
      <c r="A997" s="5">
        <f t="shared" ref="A997:B997" si="209">+A996+1</f>
        <v>970</v>
      </c>
      <c r="B997" s="23">
        <f t="shared" si="209"/>
        <v>111</v>
      </c>
      <c r="C997" s="14" t="s">
        <v>104</v>
      </c>
      <c r="D997" s="3" t="s">
        <v>816</v>
      </c>
      <c r="E997" s="27">
        <v>20589034.119999997</v>
      </c>
      <c r="F997" s="29">
        <v>9020010.4696379993</v>
      </c>
      <c r="G997" s="29">
        <v>3231794.773788</v>
      </c>
      <c r="H997" s="29">
        <v>3412556.6672820002</v>
      </c>
      <c r="I997" s="29">
        <v>2178146.6737379995</v>
      </c>
      <c r="J997" s="29">
        <v>1610487.0989339999</v>
      </c>
      <c r="K997" s="29"/>
      <c r="L997" s="29">
        <v>324068.03834999999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334025.17</v>
      </c>
      <c r="S997" s="29">
        <v>45460.9</v>
      </c>
      <c r="T997" s="147">
        <v>432484.32827000006</v>
      </c>
      <c r="U997" s="28"/>
      <c r="V997" s="2" t="s">
        <v>816</v>
      </c>
      <c r="W997" s="9">
        <v>11029955.25</v>
      </c>
      <c r="X997" s="9">
        <v>4634979.96</v>
      </c>
      <c r="Y997" s="9">
        <v>2498221.5299999998</v>
      </c>
      <c r="Z997" s="9">
        <v>1052738.6599999999</v>
      </c>
      <c r="AA997" s="9">
        <v>1562005.84</v>
      </c>
      <c r="AB997" s="9">
        <v>503353.7</v>
      </c>
      <c r="AC997" s="9">
        <v>0</v>
      </c>
      <c r="AD997" s="9">
        <v>295608.15000000002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237804.39</v>
      </c>
      <c r="AK997" s="9">
        <v>30000</v>
      </c>
      <c r="AL997" s="9">
        <v>215243.02</v>
      </c>
      <c r="AN997" s="28">
        <f t="shared" si="203"/>
        <v>9559078.8699999973</v>
      </c>
      <c r="AO997" s="12">
        <f t="shared" si="173"/>
        <v>96220.77999999997</v>
      </c>
      <c r="AP997" s="12">
        <f t="shared" si="173"/>
        <v>15460.900000000001</v>
      </c>
      <c r="AQ997" s="12">
        <f t="shared" si="173"/>
        <v>217241.30827000007</v>
      </c>
      <c r="AR997" s="12">
        <f t="shared" si="204"/>
        <v>9230155.8817299977</v>
      </c>
      <c r="BB997" s="28" t="e">
        <f>+#REF!-'Прил 2 оконч'!E997</f>
        <v>#REF!</v>
      </c>
    </row>
    <row r="998" spans="1:54" ht="15" customHeight="1" x14ac:dyDescent="0.25">
      <c r="A998" s="5">
        <f t="shared" ref="A998:B998" si="210">+A997+1</f>
        <v>971</v>
      </c>
      <c r="B998" s="23">
        <f t="shared" si="210"/>
        <v>112</v>
      </c>
      <c r="C998" s="14" t="s">
        <v>104</v>
      </c>
      <c r="D998" s="3" t="s">
        <v>817</v>
      </c>
      <c r="E998" s="27">
        <v>2208974.5900000003</v>
      </c>
      <c r="F998" s="29">
        <v>0</v>
      </c>
      <c r="G998" s="29">
        <v>0</v>
      </c>
      <c r="H998" s="29">
        <v>0</v>
      </c>
      <c r="I998" s="29">
        <v>0</v>
      </c>
      <c r="J998" s="29">
        <v>2040229.003848</v>
      </c>
      <c r="K998" s="29"/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118754.44</v>
      </c>
      <c r="S998" s="29">
        <v>5375.47</v>
      </c>
      <c r="T998" s="147">
        <v>44615.676152</v>
      </c>
      <c r="U998" s="28"/>
      <c r="V998" s="2" t="s">
        <v>817</v>
      </c>
      <c r="W998" s="9">
        <v>685164.29999999993</v>
      </c>
      <c r="X998" s="9">
        <v>0</v>
      </c>
      <c r="Y998" s="9">
        <v>0</v>
      </c>
      <c r="Z998" s="9">
        <v>0</v>
      </c>
      <c r="AA998" s="9">
        <v>0</v>
      </c>
      <c r="AB998" s="9">
        <v>608487.96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34258.22</v>
      </c>
      <c r="AK998" s="9">
        <v>30000</v>
      </c>
      <c r="AL998" s="9">
        <v>12418.12</v>
      </c>
      <c r="AN998" s="28">
        <f t="shared" si="203"/>
        <v>1523810.2900000005</v>
      </c>
      <c r="AO998" s="12">
        <f t="shared" si="173"/>
        <v>84496.22</v>
      </c>
      <c r="AP998" s="12">
        <f t="shared" si="173"/>
        <v>-24624.53</v>
      </c>
      <c r="AQ998" s="12">
        <f t="shared" si="173"/>
        <v>32197.556151999997</v>
      </c>
      <c r="AR998" s="12">
        <f t="shared" si="204"/>
        <v>1431741.0438480005</v>
      </c>
      <c r="BB998" s="28" t="e">
        <f>+#REF!-'Прил 2 оконч'!E998</f>
        <v>#REF!</v>
      </c>
    </row>
    <row r="999" spans="1:54" ht="15" customHeight="1" x14ac:dyDescent="0.25">
      <c r="A999" s="5">
        <f t="shared" ref="A999:B999" si="211">+A998+1</f>
        <v>972</v>
      </c>
      <c r="B999" s="23">
        <f t="shared" si="211"/>
        <v>113</v>
      </c>
      <c r="C999" s="14" t="s">
        <v>104</v>
      </c>
      <c r="D999" s="3" t="s">
        <v>818</v>
      </c>
      <c r="E999" s="27">
        <v>691079.55</v>
      </c>
      <c r="F999" s="29">
        <v>0</v>
      </c>
      <c r="G999" s="29">
        <v>0</v>
      </c>
      <c r="H999" s="29">
        <v>0</v>
      </c>
      <c r="I999" s="29">
        <v>0</v>
      </c>
      <c r="J999" s="29">
        <v>543493.30224000011</v>
      </c>
      <c r="K999" s="29"/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131527.07999999999</v>
      </c>
      <c r="S999" s="29">
        <v>4174.07</v>
      </c>
      <c r="T999" s="147">
        <v>11885.097760000002</v>
      </c>
      <c r="U999" s="28"/>
      <c r="V999" s="2" t="s">
        <v>818</v>
      </c>
      <c r="W999" s="9">
        <v>221499.58000000002</v>
      </c>
      <c r="X999" s="9">
        <v>0</v>
      </c>
      <c r="Y999" s="9">
        <v>0</v>
      </c>
      <c r="Z999" s="9">
        <v>0</v>
      </c>
      <c r="AA999" s="9">
        <v>0</v>
      </c>
      <c r="AB999" s="9">
        <v>176816.1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11074.98</v>
      </c>
      <c r="AK999" s="9">
        <v>30000</v>
      </c>
      <c r="AL999" s="9">
        <v>3608.5</v>
      </c>
      <c r="AN999" s="28">
        <f t="shared" si="203"/>
        <v>469579.97000000003</v>
      </c>
      <c r="AO999" s="12">
        <f t="shared" si="173"/>
        <v>120452.09999999999</v>
      </c>
      <c r="AP999" s="12">
        <f t="shared" si="173"/>
        <v>-25825.93</v>
      </c>
      <c r="AQ999" s="12">
        <f t="shared" si="173"/>
        <v>8276.5977600000024</v>
      </c>
      <c r="AR999" s="12">
        <f t="shared" si="204"/>
        <v>366677.20224000007</v>
      </c>
      <c r="BB999" s="28" t="e">
        <f>+#REF!-'Прил 2 оконч'!E999</f>
        <v>#REF!</v>
      </c>
    </row>
    <row r="1000" spans="1:54" ht="15" customHeight="1" x14ac:dyDescent="0.25">
      <c r="A1000" s="5">
        <f t="shared" ref="A1000:B1000" si="212">+A999+1</f>
        <v>973</v>
      </c>
      <c r="B1000" s="23">
        <f t="shared" si="212"/>
        <v>114</v>
      </c>
      <c r="C1000" s="14" t="s">
        <v>104</v>
      </c>
      <c r="D1000" s="3" t="s">
        <v>819</v>
      </c>
      <c r="E1000" s="27">
        <v>12115224.74</v>
      </c>
      <c r="F1000" s="29">
        <v>5729481.5403734995</v>
      </c>
      <c r="G1000" s="29">
        <v>3313515.8037752407</v>
      </c>
      <c r="H1000" s="29">
        <v>0</v>
      </c>
      <c r="I1000" s="29">
        <v>0</v>
      </c>
      <c r="J1000" s="29">
        <v>1066924.46797272</v>
      </c>
      <c r="K1000" s="29"/>
      <c r="L1000" s="29">
        <v>284696.42871179996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1372145.0035000001</v>
      </c>
      <c r="S1000" s="1">
        <v>121152.24740000001</v>
      </c>
      <c r="T1000" s="147">
        <v>227309.24826674</v>
      </c>
      <c r="U1000" s="28"/>
      <c r="V1000" s="2" t="s">
        <v>819</v>
      </c>
      <c r="W1000" s="9">
        <v>8566412.6199999992</v>
      </c>
      <c r="X1000" s="9">
        <v>4742995.3099999996</v>
      </c>
      <c r="Y1000" s="9">
        <v>2693360.02</v>
      </c>
      <c r="Z1000" s="9">
        <v>0</v>
      </c>
      <c r="AA1000" s="9">
        <v>0</v>
      </c>
      <c r="AB1000" s="9">
        <v>537960.71</v>
      </c>
      <c r="AC1000" s="9">
        <v>0</v>
      </c>
      <c r="AD1000" s="9">
        <v>264808.96000000002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129142.22</v>
      </c>
      <c r="AK1000" s="9">
        <v>30000</v>
      </c>
      <c r="AL1000" s="9">
        <v>168145.40000000002</v>
      </c>
      <c r="AN1000" s="28">
        <f t="shared" si="203"/>
        <v>3548812.120000001</v>
      </c>
      <c r="AO1000" s="12">
        <f t="shared" si="173"/>
        <v>1243002.7835000001</v>
      </c>
      <c r="AP1000" s="12">
        <f t="shared" si="173"/>
        <v>91152.247400000007</v>
      </c>
      <c r="AQ1000" s="12">
        <f t="shared" si="173"/>
        <v>59163.84826673998</v>
      </c>
      <c r="AR1000" s="12">
        <f t="shared" si="204"/>
        <v>2155493.2408332611</v>
      </c>
      <c r="BB1000" s="28" t="e">
        <f>+#REF!-'Прил 2 оконч'!E1000</f>
        <v>#REF!</v>
      </c>
    </row>
    <row r="1001" spans="1:54" ht="15" customHeight="1" x14ac:dyDescent="0.25">
      <c r="A1001" s="5">
        <f t="shared" ref="A1001:B1001" si="213">+A1000+1</f>
        <v>974</v>
      </c>
      <c r="B1001" s="23">
        <f t="shared" si="213"/>
        <v>115</v>
      </c>
      <c r="C1001" s="14" t="s">
        <v>104</v>
      </c>
      <c r="D1001" s="3" t="s">
        <v>820</v>
      </c>
      <c r="E1001" s="27">
        <v>78656117.309999987</v>
      </c>
      <c r="F1001" s="29">
        <v>7202628.9217700996</v>
      </c>
      <c r="G1001" s="29">
        <v>4165477.2147311401</v>
      </c>
      <c r="H1001" s="29">
        <v>4403217.8352661803</v>
      </c>
      <c r="I1001" s="29">
        <v>3357491.0318031595</v>
      </c>
      <c r="J1001" s="29">
        <v>1341248.93566524</v>
      </c>
      <c r="K1001" s="29"/>
      <c r="L1001" s="29">
        <v>357896.73428460007</v>
      </c>
      <c r="M1001" s="29">
        <v>0</v>
      </c>
      <c r="N1001" s="29">
        <v>12821776.1138754</v>
      </c>
      <c r="O1001" s="29">
        <v>0</v>
      </c>
      <c r="P1001" s="29">
        <v>24893551.051466998</v>
      </c>
      <c r="Q1001" s="29">
        <v>9790314.3523520995</v>
      </c>
      <c r="R1001" s="29">
        <v>8041636.4647000004</v>
      </c>
      <c r="S1001" s="1">
        <v>786561.17310000001</v>
      </c>
      <c r="T1001" s="147">
        <v>1494317.4809850804</v>
      </c>
      <c r="U1001" s="28"/>
      <c r="V1001" s="2" t="s">
        <v>820</v>
      </c>
      <c r="W1001" s="9">
        <v>35983975.61999999</v>
      </c>
      <c r="X1001" s="9">
        <v>5978724.4500000002</v>
      </c>
      <c r="Y1001" s="9">
        <v>3395081.89</v>
      </c>
      <c r="Z1001" s="9">
        <v>1177586.27</v>
      </c>
      <c r="AA1001" s="9">
        <v>1793110.38</v>
      </c>
      <c r="AB1001" s="9">
        <v>678119.75</v>
      </c>
      <c r="AC1001" s="9">
        <v>0</v>
      </c>
      <c r="AD1001" s="9">
        <v>333801.67</v>
      </c>
      <c r="AE1001" s="9">
        <v>0</v>
      </c>
      <c r="AF1001" s="9">
        <v>4340385.43</v>
      </c>
      <c r="AG1001" s="9">
        <v>0</v>
      </c>
      <c r="AH1001" s="9">
        <v>13744484.039999999</v>
      </c>
      <c r="AI1001" s="9">
        <v>3351424.11</v>
      </c>
      <c r="AJ1001" s="9">
        <v>451202.15</v>
      </c>
      <c r="AK1001" s="9">
        <v>30000</v>
      </c>
      <c r="AL1001" s="9">
        <v>710055.4800000001</v>
      </c>
      <c r="AN1001" s="28">
        <f t="shared" si="203"/>
        <v>42672141.689999998</v>
      </c>
      <c r="AO1001" s="12">
        <f t="shared" si="173"/>
        <v>7590434.3147</v>
      </c>
      <c r="AP1001" s="12">
        <f t="shared" si="173"/>
        <v>756561.17310000001</v>
      </c>
      <c r="AQ1001" s="12">
        <f t="shared" si="173"/>
        <v>784262.00098508026</v>
      </c>
      <c r="AR1001" s="12">
        <f t="shared" si="204"/>
        <v>33540884.201214917</v>
      </c>
      <c r="BB1001" s="28" t="e">
        <f>+#REF!-'Прил 2 оконч'!E1001</f>
        <v>#REF!</v>
      </c>
    </row>
    <row r="1002" spans="1:54" ht="15" customHeight="1" x14ac:dyDescent="0.25">
      <c r="A1002" s="5">
        <f t="shared" ref="A1002:B1002" si="214">+A1001+1</f>
        <v>975</v>
      </c>
      <c r="B1002" s="23">
        <f t="shared" si="214"/>
        <v>116</v>
      </c>
      <c r="C1002" s="14" t="s">
        <v>104</v>
      </c>
      <c r="D1002" s="3" t="s">
        <v>821</v>
      </c>
      <c r="E1002" s="27">
        <v>78929589.659999982</v>
      </c>
      <c r="F1002" s="29">
        <v>7227671.0917319991</v>
      </c>
      <c r="G1002" s="29">
        <v>4179959.7862247396</v>
      </c>
      <c r="H1002" s="29">
        <v>4418526.9856534805</v>
      </c>
      <c r="I1002" s="29">
        <v>3369164.3891211599</v>
      </c>
      <c r="J1002" s="29">
        <v>1345912.20295434</v>
      </c>
      <c r="K1002" s="29"/>
      <c r="L1002" s="29">
        <v>359141.07311459997</v>
      </c>
      <c r="M1002" s="29">
        <v>0</v>
      </c>
      <c r="N1002" s="29">
        <v>12866354.9891604</v>
      </c>
      <c r="O1002" s="29">
        <v>0</v>
      </c>
      <c r="P1002" s="29">
        <v>24980101.190715298</v>
      </c>
      <c r="Q1002" s="29">
        <v>9824353.4120570999</v>
      </c>
      <c r="R1002" s="29">
        <v>8069595.7042000005</v>
      </c>
      <c r="S1002" s="1">
        <v>789295.89660000009</v>
      </c>
      <c r="T1002" s="147">
        <v>1499512.9384668807</v>
      </c>
      <c r="U1002" s="28"/>
      <c r="V1002" s="2" t="s">
        <v>821</v>
      </c>
      <c r="W1002" s="9">
        <v>36126456.890000001</v>
      </c>
      <c r="X1002" s="9">
        <v>5999528.9000000004</v>
      </c>
      <c r="Y1002" s="9">
        <v>3406895.92</v>
      </c>
      <c r="Z1002" s="9">
        <v>1181683.98</v>
      </c>
      <c r="AA1002" s="9">
        <v>1799349.95</v>
      </c>
      <c r="AB1002" s="9">
        <v>680479.44</v>
      </c>
      <c r="AC1002" s="9">
        <v>0</v>
      </c>
      <c r="AD1002" s="9">
        <v>334963.23</v>
      </c>
      <c r="AE1002" s="9">
        <v>0</v>
      </c>
      <c r="AF1002" s="9">
        <v>4355488.8899999997</v>
      </c>
      <c r="AG1002" s="9">
        <v>0</v>
      </c>
      <c r="AH1002" s="9">
        <v>13792311.390000001</v>
      </c>
      <c r="AI1002" s="9">
        <v>3363086.23</v>
      </c>
      <c r="AJ1002" s="9">
        <v>470142.7</v>
      </c>
      <c r="AK1002" s="9">
        <v>30000</v>
      </c>
      <c r="AL1002" s="9">
        <v>712526.26000000013</v>
      </c>
      <c r="AN1002" s="28">
        <f t="shared" si="203"/>
        <v>42803132.769999981</v>
      </c>
      <c r="AO1002" s="12">
        <f t="shared" si="173"/>
        <v>7599453.0042000003</v>
      </c>
      <c r="AP1002" s="12">
        <f t="shared" si="173"/>
        <v>759295.89660000009</v>
      </c>
      <c r="AQ1002" s="12">
        <f t="shared" si="173"/>
        <v>786986.67846688058</v>
      </c>
      <c r="AR1002" s="12">
        <f t="shared" si="204"/>
        <v>33657397.190733105</v>
      </c>
      <c r="BB1002" s="28" t="e">
        <f>+#REF!-'Прил 2 оконч'!E1002</f>
        <v>#REF!</v>
      </c>
    </row>
    <row r="1003" spans="1:54" ht="15" customHeight="1" x14ac:dyDescent="0.25">
      <c r="A1003" s="5">
        <f t="shared" ref="A1003:B1003" si="215">+A1002+1</f>
        <v>976</v>
      </c>
      <c r="B1003" s="23">
        <f t="shared" si="215"/>
        <v>117</v>
      </c>
      <c r="C1003" s="14" t="s">
        <v>104</v>
      </c>
      <c r="D1003" s="3" t="s">
        <v>822</v>
      </c>
      <c r="E1003" s="27">
        <v>15259203.060000001</v>
      </c>
      <c r="F1003" s="29">
        <v>7216318.6484734807</v>
      </c>
      <c r="G1003" s="29">
        <v>4173394.3520724</v>
      </c>
      <c r="H1003" s="29">
        <v>0</v>
      </c>
      <c r="I1003" s="29">
        <v>0</v>
      </c>
      <c r="J1003" s="29">
        <v>1343798.19385182</v>
      </c>
      <c r="K1003" s="29"/>
      <c r="L1003" s="29">
        <v>358576.97284499998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1728225.4098999999</v>
      </c>
      <c r="S1003" s="1">
        <v>152592.0306</v>
      </c>
      <c r="T1003" s="147">
        <v>286297.45225730003</v>
      </c>
      <c r="U1003" s="28"/>
      <c r="V1003" s="2" t="s">
        <v>822</v>
      </c>
      <c r="W1003" s="9">
        <v>10782408.109999999</v>
      </c>
      <c r="X1003" s="9">
        <v>5978224.9699999997</v>
      </c>
      <c r="Y1003" s="9">
        <v>3394798.25</v>
      </c>
      <c r="Z1003" s="9">
        <v>0</v>
      </c>
      <c r="AA1003" s="9">
        <v>0</v>
      </c>
      <c r="AB1003" s="9">
        <v>678063.11</v>
      </c>
      <c r="AC1003" s="9">
        <v>0</v>
      </c>
      <c r="AD1003" s="9">
        <v>333773.8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155612.06</v>
      </c>
      <c r="AK1003" s="9">
        <v>30000</v>
      </c>
      <c r="AL1003" s="9">
        <v>211935.92</v>
      </c>
      <c r="AN1003" s="28">
        <f t="shared" si="203"/>
        <v>4476794.9500000011</v>
      </c>
      <c r="AO1003" s="12">
        <f t="shared" si="173"/>
        <v>1572613.3498999998</v>
      </c>
      <c r="AP1003" s="12">
        <f t="shared" si="173"/>
        <v>122592.0306</v>
      </c>
      <c r="AQ1003" s="12">
        <f t="shared" si="173"/>
        <v>74361.532257300016</v>
      </c>
      <c r="AR1003" s="12">
        <f t="shared" si="204"/>
        <v>2707228.0372427013</v>
      </c>
      <c r="BB1003" s="28" t="e">
        <f>+#REF!-'Прил 2 оконч'!E1003</f>
        <v>#REF!</v>
      </c>
    </row>
    <row r="1004" spans="1:54" ht="15" customHeight="1" x14ac:dyDescent="0.25">
      <c r="A1004" s="5">
        <f t="shared" ref="A1004:B1004" si="216">+A1003+1</f>
        <v>977</v>
      </c>
      <c r="B1004" s="23">
        <f t="shared" si="216"/>
        <v>118</v>
      </c>
      <c r="C1004" s="14" t="s">
        <v>104</v>
      </c>
      <c r="D1004" s="3" t="s">
        <v>823</v>
      </c>
      <c r="E1004" s="27">
        <v>12575637.629999999</v>
      </c>
      <c r="F1004" s="29">
        <v>5842505.2034731191</v>
      </c>
      <c r="G1004" s="29">
        <v>0</v>
      </c>
      <c r="H1004" s="29">
        <v>3571726.84810158</v>
      </c>
      <c r="I1004" s="29">
        <v>0</v>
      </c>
      <c r="J1004" s="29">
        <v>1087971.3496965601</v>
      </c>
      <c r="K1004" s="29"/>
      <c r="L1004" s="29">
        <v>290312.54463120009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1421354.8426000001</v>
      </c>
      <c r="S1004" s="1">
        <v>125756.3763</v>
      </c>
      <c r="T1004" s="147">
        <v>236010.46519754</v>
      </c>
      <c r="U1004" s="28"/>
      <c r="V1004" s="2" t="s">
        <v>823</v>
      </c>
      <c r="W1004" s="9">
        <v>6857437.1699999999</v>
      </c>
      <c r="X1004" s="9">
        <v>4832298.09</v>
      </c>
      <c r="Y1004" s="9">
        <v>0</v>
      </c>
      <c r="Z1004" s="9">
        <v>951782.94</v>
      </c>
      <c r="AA1004" s="9">
        <v>0</v>
      </c>
      <c r="AB1004" s="9">
        <v>548089.62</v>
      </c>
      <c r="AC1004" s="9">
        <v>0</v>
      </c>
      <c r="AD1004" s="9">
        <v>269794.86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90737.68</v>
      </c>
      <c r="AK1004" s="9">
        <v>30000</v>
      </c>
      <c r="AL1004" s="9">
        <v>134733.98000000001</v>
      </c>
      <c r="AN1004" s="28">
        <f t="shared" si="203"/>
        <v>5718200.459999999</v>
      </c>
      <c r="AO1004" s="12">
        <f t="shared" si="173"/>
        <v>1330617.1626000002</v>
      </c>
      <c r="AP1004" s="12">
        <f t="shared" si="173"/>
        <v>95756.376300000004</v>
      </c>
      <c r="AQ1004" s="12">
        <f t="shared" si="173"/>
        <v>101276.48519753999</v>
      </c>
      <c r="AR1004" s="12">
        <f t="shared" si="204"/>
        <v>4190550.4359024591</v>
      </c>
      <c r="BB1004" s="28" t="e">
        <f>+#REF!-'Прил 2 оконч'!E1004</f>
        <v>#REF!</v>
      </c>
    </row>
    <row r="1005" spans="1:54" ht="15" customHeight="1" x14ac:dyDescent="0.25">
      <c r="A1005" s="5">
        <f t="shared" ref="A1005:B1005" si="217">+A1004+1</f>
        <v>978</v>
      </c>
      <c r="B1005" s="23">
        <f t="shared" si="217"/>
        <v>119</v>
      </c>
      <c r="C1005" s="14" t="s">
        <v>104</v>
      </c>
      <c r="D1005" s="3" t="s">
        <v>824</v>
      </c>
      <c r="E1005" s="27">
        <v>62566827.379999995</v>
      </c>
      <c r="F1005" s="29">
        <v>5729314.5934642795</v>
      </c>
      <c r="G1005" s="29">
        <v>3313419.2585243396</v>
      </c>
      <c r="H1005" s="29">
        <v>3502529.4831252601</v>
      </c>
      <c r="I1005" s="29">
        <v>2670708.5095941597</v>
      </c>
      <c r="J1005" s="29">
        <v>1066893.3801993597</v>
      </c>
      <c r="K1005" s="29"/>
      <c r="L1005" s="29">
        <v>284688.13311960007</v>
      </c>
      <c r="M1005" s="29">
        <v>0</v>
      </c>
      <c r="N1005" s="29">
        <v>10199052.280204199</v>
      </c>
      <c r="O1005" s="29">
        <v>0</v>
      </c>
      <c r="P1005" s="29">
        <v>19801517.854670577</v>
      </c>
      <c r="Q1005" s="29">
        <v>7787683.0063746003</v>
      </c>
      <c r="R1005" s="29">
        <v>6396701.2079000007</v>
      </c>
      <c r="S1005" s="1">
        <v>625668.27380000008</v>
      </c>
      <c r="T1005" s="147">
        <v>1188651.3990236199</v>
      </c>
      <c r="U1005" s="28"/>
      <c r="V1005" s="2" t="s">
        <v>824</v>
      </c>
      <c r="W1005" s="9">
        <v>28716936.280000005</v>
      </c>
      <c r="X1005" s="9">
        <v>4754729.1900000004</v>
      </c>
      <c r="Y1005" s="9">
        <v>2700023.23</v>
      </c>
      <c r="Z1005" s="9">
        <v>936504.75</v>
      </c>
      <c r="AA1005" s="9">
        <v>1426015.58</v>
      </c>
      <c r="AB1005" s="9">
        <v>539291.57999999996</v>
      </c>
      <c r="AC1005" s="9">
        <v>0</v>
      </c>
      <c r="AD1005" s="9">
        <v>265464.07</v>
      </c>
      <c r="AE1005" s="9">
        <v>0</v>
      </c>
      <c r="AF1005" s="9">
        <v>3451799.38</v>
      </c>
      <c r="AG1005" s="9">
        <v>0</v>
      </c>
      <c r="AH1005" s="9">
        <v>10930642.48</v>
      </c>
      <c r="AI1005" s="9">
        <v>2665303.33</v>
      </c>
      <c r="AJ1005" s="9">
        <v>452473.43</v>
      </c>
      <c r="AK1005" s="9">
        <v>30000</v>
      </c>
      <c r="AL1005" s="9">
        <v>564689.26</v>
      </c>
      <c r="AN1005" s="28">
        <f t="shared" si="203"/>
        <v>33849891.099999994</v>
      </c>
      <c r="AO1005" s="12">
        <f t="shared" si="173"/>
        <v>5944227.777900001</v>
      </c>
      <c r="AP1005" s="12">
        <f t="shared" si="173"/>
        <v>595668.27380000008</v>
      </c>
      <c r="AQ1005" s="12">
        <f t="shared" si="173"/>
        <v>623962.13902361994</v>
      </c>
      <c r="AR1005" s="12">
        <f t="shared" si="204"/>
        <v>26686032.90927637</v>
      </c>
      <c r="BB1005" s="28" t="e">
        <f>+#REF!-'Прил 2 оконч'!E1005</f>
        <v>#REF!</v>
      </c>
    </row>
    <row r="1006" spans="1:54" ht="15" customHeight="1" x14ac:dyDescent="0.25">
      <c r="A1006" s="5">
        <f t="shared" ref="A1006:B1006" si="218">+A1005+1</f>
        <v>979</v>
      </c>
      <c r="B1006" s="23">
        <f t="shared" si="218"/>
        <v>120</v>
      </c>
      <c r="C1006" s="14" t="s">
        <v>104</v>
      </c>
      <c r="D1006" s="3" t="s">
        <v>825</v>
      </c>
      <c r="E1006" s="27">
        <v>11977900.740000002</v>
      </c>
      <c r="F1006" s="29">
        <v>5664538.8453817805</v>
      </c>
      <c r="G1006" s="29">
        <v>3275957.6718523204</v>
      </c>
      <c r="H1006" s="29">
        <v>0</v>
      </c>
      <c r="I1006" s="29">
        <v>0</v>
      </c>
      <c r="J1006" s="29">
        <v>1054831.0607944198</v>
      </c>
      <c r="K1006" s="29"/>
      <c r="L1006" s="29">
        <v>281469.44334599999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1356591.9744000002</v>
      </c>
      <c r="S1006" s="1">
        <v>119779.00739999999</v>
      </c>
      <c r="T1006" s="147">
        <v>224732.73682547995</v>
      </c>
      <c r="U1006" s="28"/>
      <c r="V1006" s="2" t="s">
        <v>825</v>
      </c>
      <c r="W1006" s="9">
        <v>8480617.5099999998</v>
      </c>
      <c r="X1006" s="9">
        <v>4689042.43</v>
      </c>
      <c r="Y1006" s="9">
        <v>2662722.31</v>
      </c>
      <c r="Z1006" s="9">
        <v>0</v>
      </c>
      <c r="AA1006" s="9">
        <v>0</v>
      </c>
      <c r="AB1006" s="9">
        <v>531841.26</v>
      </c>
      <c r="AC1006" s="9">
        <v>0</v>
      </c>
      <c r="AD1006" s="9">
        <v>261796.69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138982.12</v>
      </c>
      <c r="AK1006" s="9">
        <v>30000</v>
      </c>
      <c r="AL1006" s="9">
        <v>166232.70000000001</v>
      </c>
      <c r="AN1006" s="28">
        <f t="shared" si="203"/>
        <v>3497283.2300000023</v>
      </c>
      <c r="AO1006" s="12">
        <f t="shared" si="173"/>
        <v>1217609.8544000001</v>
      </c>
      <c r="AP1006" s="12">
        <f t="shared" si="173"/>
        <v>89779.007399999988</v>
      </c>
      <c r="AQ1006" s="12">
        <f t="shared" si="173"/>
        <v>58500.03682547994</v>
      </c>
      <c r="AR1006" s="12">
        <f t="shared" si="204"/>
        <v>2131394.3313745223</v>
      </c>
      <c r="BB1006" s="28" t="e">
        <f>+#REF!-'Прил 2 оконч'!E1006</f>
        <v>#REF!</v>
      </c>
    </row>
    <row r="1007" spans="1:54" ht="15" customHeight="1" x14ac:dyDescent="0.25">
      <c r="A1007" s="5">
        <f t="shared" ref="A1007:B1007" si="219">+A1006+1</f>
        <v>980</v>
      </c>
      <c r="B1007" s="23">
        <f t="shared" si="219"/>
        <v>121</v>
      </c>
      <c r="C1007" s="14" t="s">
        <v>104</v>
      </c>
      <c r="D1007" s="3" t="s">
        <v>826</v>
      </c>
      <c r="E1007" s="27">
        <v>12332330.799999999</v>
      </c>
      <c r="F1007" s="29">
        <v>5832154.4327646606</v>
      </c>
      <c r="G1007" s="29">
        <v>3372894.346899</v>
      </c>
      <c r="H1007" s="29">
        <v>0</v>
      </c>
      <c r="I1007" s="29">
        <v>0</v>
      </c>
      <c r="J1007" s="29">
        <v>1086043.8604818601</v>
      </c>
      <c r="K1007" s="29"/>
      <c r="L1007" s="29">
        <v>289798.21791479993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1396733.9808</v>
      </c>
      <c r="S1007" s="1">
        <v>123323.30799999999</v>
      </c>
      <c r="T1007" s="147">
        <v>231382.65313967995</v>
      </c>
      <c r="U1007" s="28"/>
      <c r="V1007" s="2" t="s">
        <v>826</v>
      </c>
      <c r="W1007" s="9">
        <v>8728079.7400000002</v>
      </c>
      <c r="X1007" s="9">
        <v>4828293.57</v>
      </c>
      <c r="Y1007" s="9">
        <v>2741797.54</v>
      </c>
      <c r="Z1007" s="9">
        <v>0</v>
      </c>
      <c r="AA1007" s="9">
        <v>0</v>
      </c>
      <c r="AB1007" s="9">
        <v>547635.42000000004</v>
      </c>
      <c r="AC1007" s="9">
        <v>0</v>
      </c>
      <c r="AD1007" s="9">
        <v>269571.28999999998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139612.56</v>
      </c>
      <c r="AK1007" s="9">
        <v>30000</v>
      </c>
      <c r="AL1007" s="9">
        <v>171169.36</v>
      </c>
      <c r="AN1007" s="28">
        <f t="shared" si="203"/>
        <v>3604251.0599999987</v>
      </c>
      <c r="AO1007" s="12">
        <f t="shared" si="173"/>
        <v>1257121.4208</v>
      </c>
      <c r="AP1007" s="12">
        <f t="shared" si="173"/>
        <v>93323.30799999999</v>
      </c>
      <c r="AQ1007" s="12">
        <f t="shared" si="173"/>
        <v>60213.293139679969</v>
      </c>
      <c r="AR1007" s="12">
        <f t="shared" si="204"/>
        <v>2193593.0380603187</v>
      </c>
      <c r="BB1007" s="28" t="e">
        <f>+#REF!-'Прил 2 оконч'!E1007</f>
        <v>#REF!</v>
      </c>
    </row>
    <row r="1008" spans="1:54" ht="15" customHeight="1" x14ac:dyDescent="0.25">
      <c r="A1008" s="5">
        <f t="shared" ref="A1008:B1008" si="220">+A1007+1</f>
        <v>981</v>
      </c>
      <c r="B1008" s="23">
        <f t="shared" si="220"/>
        <v>122</v>
      </c>
      <c r="C1008" s="14" t="s">
        <v>104</v>
      </c>
      <c r="D1008" s="3" t="s">
        <v>827</v>
      </c>
      <c r="E1008" s="27">
        <v>63420061.129999995</v>
      </c>
      <c r="F1008" s="29">
        <v>5807446.1655264599</v>
      </c>
      <c r="G1008" s="29">
        <v>3358604.8833262799</v>
      </c>
      <c r="H1008" s="29">
        <v>3550294.0375593598</v>
      </c>
      <c r="I1008" s="29">
        <v>2707129.3844263195</v>
      </c>
      <c r="J1008" s="29">
        <v>1081442.7754918202</v>
      </c>
      <c r="K1008" s="29"/>
      <c r="L1008" s="29">
        <v>288570.47026920004</v>
      </c>
      <c r="M1008" s="29">
        <v>0</v>
      </c>
      <c r="N1008" s="29">
        <v>10338138.3710934</v>
      </c>
      <c r="O1008" s="29">
        <v>0</v>
      </c>
      <c r="P1008" s="29">
        <v>20071554.294351</v>
      </c>
      <c r="Q1008" s="29">
        <v>7893884.8726541996</v>
      </c>
      <c r="R1008" s="29">
        <v>6483934.0373000009</v>
      </c>
      <c r="S1008" s="1">
        <v>634200.61129999999</v>
      </c>
      <c r="T1008" s="147">
        <v>1204861.22670196</v>
      </c>
      <c r="U1008" s="28"/>
      <c r="V1008" s="2" t="s">
        <v>827</v>
      </c>
      <c r="W1008" s="9">
        <v>29087201.77</v>
      </c>
      <c r="X1008" s="9">
        <v>4819639.08</v>
      </c>
      <c r="Y1008" s="9">
        <v>2736883</v>
      </c>
      <c r="Z1008" s="9">
        <v>949289.58</v>
      </c>
      <c r="AA1008" s="9">
        <v>1445483.04</v>
      </c>
      <c r="AB1008" s="9">
        <v>546653.80000000005</v>
      </c>
      <c r="AC1008" s="9">
        <v>0</v>
      </c>
      <c r="AD1008" s="9">
        <v>269088.09000000003</v>
      </c>
      <c r="AE1008" s="9">
        <v>0</v>
      </c>
      <c r="AF1008" s="9">
        <v>3498922.12</v>
      </c>
      <c r="AG1008" s="9">
        <v>0</v>
      </c>
      <c r="AH1008" s="9">
        <v>11079863.77</v>
      </c>
      <c r="AI1008" s="9">
        <v>2701689.09</v>
      </c>
      <c r="AJ1008" s="9">
        <v>437291.98000000004</v>
      </c>
      <c r="AK1008" s="9">
        <v>30000</v>
      </c>
      <c r="AL1008" s="9">
        <v>572398.22000000009</v>
      </c>
      <c r="AN1008" s="28">
        <f t="shared" si="203"/>
        <v>34332859.359999999</v>
      </c>
      <c r="AO1008" s="12">
        <f t="shared" si="173"/>
        <v>6046642.0573000005</v>
      </c>
      <c r="AP1008" s="12">
        <f t="shared" si="173"/>
        <v>604200.61129999999</v>
      </c>
      <c r="AQ1008" s="12">
        <f t="shared" si="173"/>
        <v>632463.00670195988</v>
      </c>
      <c r="AR1008" s="12">
        <f t="shared" si="204"/>
        <v>27049553.684698038</v>
      </c>
      <c r="BB1008" s="28" t="e">
        <f>+#REF!-'Прил 2 оконч'!E1008</f>
        <v>#REF!</v>
      </c>
    </row>
    <row r="1009" spans="1:54" ht="15" customHeight="1" x14ac:dyDescent="0.25">
      <c r="A1009" s="5">
        <f t="shared" ref="A1009:B1009" si="221">+A1008+1</f>
        <v>982</v>
      </c>
      <c r="B1009" s="23">
        <f t="shared" si="221"/>
        <v>123</v>
      </c>
      <c r="C1009" s="14" t="s">
        <v>104</v>
      </c>
      <c r="D1009" s="3" t="s">
        <v>828</v>
      </c>
      <c r="E1009" s="27">
        <v>10000151.410000002</v>
      </c>
      <c r="F1009" s="29">
        <v>7149539.5285750804</v>
      </c>
      <c r="G1009" s="29">
        <v>0</v>
      </c>
      <c r="H1009" s="29">
        <v>0</v>
      </c>
      <c r="I1009" s="29">
        <v>0</v>
      </c>
      <c r="J1009" s="29">
        <v>1331362.8144142204</v>
      </c>
      <c r="K1009" s="29"/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1233787.3953999998</v>
      </c>
      <c r="S1009" s="1">
        <v>100001.5141</v>
      </c>
      <c r="T1009" s="147">
        <v>185460.15751070005</v>
      </c>
      <c r="U1009" s="28"/>
      <c r="V1009" s="2" t="s">
        <v>828</v>
      </c>
      <c r="W1009" s="9">
        <v>6820794.96</v>
      </c>
      <c r="X1009" s="9">
        <v>5913265.9699999997</v>
      </c>
      <c r="Y1009" s="9">
        <v>0</v>
      </c>
      <c r="Z1009" s="9">
        <v>0</v>
      </c>
      <c r="AA1009" s="9">
        <v>0</v>
      </c>
      <c r="AB1009" s="9">
        <v>670695.31999999995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72467.11</v>
      </c>
      <c r="AK1009" s="9">
        <v>30000</v>
      </c>
      <c r="AL1009" s="9">
        <v>134366.56</v>
      </c>
      <c r="AN1009" s="28">
        <f t="shared" si="203"/>
        <v>3179356.450000002</v>
      </c>
      <c r="AO1009" s="12">
        <f t="shared" si="173"/>
        <v>1161320.2853999997</v>
      </c>
      <c r="AP1009" s="12">
        <f t="shared" si="173"/>
        <v>70001.5141</v>
      </c>
      <c r="AQ1009" s="12">
        <f t="shared" si="173"/>
        <v>51093.597510700056</v>
      </c>
      <c r="AR1009" s="12">
        <f t="shared" si="204"/>
        <v>1896941.0529893022</v>
      </c>
      <c r="BB1009" s="28" t="e">
        <f>+#REF!-'Прил 2 оконч'!E1009</f>
        <v>#REF!</v>
      </c>
    </row>
    <row r="1010" spans="1:54" ht="15" customHeight="1" x14ac:dyDescent="0.25">
      <c r="A1010" s="5">
        <f t="shared" ref="A1010:B1010" si="222">+A1009+1</f>
        <v>983</v>
      </c>
      <c r="B1010" s="23">
        <f t="shared" si="222"/>
        <v>124</v>
      </c>
      <c r="C1010" s="14" t="s">
        <v>104</v>
      </c>
      <c r="D1010" s="3" t="s">
        <v>829</v>
      </c>
      <c r="E1010" s="27">
        <v>78364413.469999999</v>
      </c>
      <c r="F1010" s="29">
        <v>7175917.2738107406</v>
      </c>
      <c r="G1010" s="29">
        <v>4150029.1384713002</v>
      </c>
      <c r="H1010" s="29">
        <v>4386888.0748530598</v>
      </c>
      <c r="I1010" s="29">
        <v>3345039.4506639596</v>
      </c>
      <c r="J1010" s="29">
        <v>1336274.7838901998</v>
      </c>
      <c r="K1010" s="29"/>
      <c r="L1010" s="29">
        <v>356569.43953259999</v>
      </c>
      <c r="M1010" s="29">
        <v>0</v>
      </c>
      <c r="N1010" s="29">
        <v>12774225.313571399</v>
      </c>
      <c r="O1010" s="29">
        <v>0</v>
      </c>
      <c r="P1010" s="29">
        <v>24801230.902935479</v>
      </c>
      <c r="Q1010" s="29">
        <v>9754006.0220001023</v>
      </c>
      <c r="R1010" s="29">
        <v>8011813.2759000007</v>
      </c>
      <c r="S1010" s="1">
        <v>783644.13470000017</v>
      </c>
      <c r="T1010" s="147">
        <v>1488775.6596711604</v>
      </c>
      <c r="U1010" s="28"/>
      <c r="V1010" s="2" t="s">
        <v>829</v>
      </c>
      <c r="W1010" s="9">
        <v>35853406.269999996</v>
      </c>
      <c r="X1010" s="9">
        <v>5956533.0300000003</v>
      </c>
      <c r="Y1010" s="9">
        <v>3382480.26</v>
      </c>
      <c r="Z1010" s="9">
        <v>1173215.3799999999</v>
      </c>
      <c r="AA1010" s="9">
        <v>1786454.82</v>
      </c>
      <c r="AB1010" s="9">
        <v>675602.75</v>
      </c>
      <c r="AC1010" s="9">
        <v>0</v>
      </c>
      <c r="AD1010" s="9">
        <v>332562.69</v>
      </c>
      <c r="AE1010" s="9">
        <v>0</v>
      </c>
      <c r="AF1010" s="9">
        <v>4324275.09</v>
      </c>
      <c r="AG1010" s="9">
        <v>0</v>
      </c>
      <c r="AH1010" s="9">
        <v>13693468.220000001</v>
      </c>
      <c r="AI1010" s="9">
        <v>3338984.54</v>
      </c>
      <c r="AJ1010" s="9">
        <v>452409.52999999997</v>
      </c>
      <c r="AK1010" s="9">
        <v>30000</v>
      </c>
      <c r="AL1010" s="9">
        <v>707419.96</v>
      </c>
      <c r="AN1010" s="28">
        <f t="shared" si="203"/>
        <v>42511007.200000003</v>
      </c>
      <c r="AO1010" s="12">
        <f t="shared" si="173"/>
        <v>7559403.7459000004</v>
      </c>
      <c r="AP1010" s="12">
        <f t="shared" si="173"/>
        <v>753644.13470000017</v>
      </c>
      <c r="AQ1010" s="12">
        <f t="shared" si="173"/>
        <v>781355.69967116043</v>
      </c>
      <c r="AR1010" s="12">
        <f t="shared" si="204"/>
        <v>33416603.619728845</v>
      </c>
      <c r="BB1010" s="28" t="e">
        <f>+#REF!-'Прил 2 оконч'!E1010</f>
        <v>#REF!</v>
      </c>
    </row>
    <row r="1011" spans="1:54" ht="15" customHeight="1" x14ac:dyDescent="0.25">
      <c r="A1011" s="5">
        <f t="shared" ref="A1011:B1011" si="223">+A1010+1</f>
        <v>984</v>
      </c>
      <c r="B1011" s="23">
        <f t="shared" si="223"/>
        <v>125</v>
      </c>
      <c r="C1011" s="14" t="s">
        <v>104</v>
      </c>
      <c r="D1011" s="3" t="s">
        <v>830</v>
      </c>
      <c r="E1011" s="27">
        <v>112490116.45000002</v>
      </c>
      <c r="F1011" s="29">
        <v>10300846.19123742</v>
      </c>
      <c r="G1011" s="29">
        <v>5957260.9616612401</v>
      </c>
      <c r="H1011" s="29">
        <v>6297265.9176991209</v>
      </c>
      <c r="I1011" s="29">
        <v>4801718.7991861207</v>
      </c>
      <c r="J1011" s="29">
        <v>1918188.3660231601</v>
      </c>
      <c r="K1011" s="29"/>
      <c r="L1011" s="29">
        <v>511846.3343322</v>
      </c>
      <c r="M1011" s="29">
        <v>0</v>
      </c>
      <c r="N1011" s="29">
        <v>18337074.5641356</v>
      </c>
      <c r="O1011" s="29">
        <v>0</v>
      </c>
      <c r="P1011" s="29">
        <v>35601534.275782861</v>
      </c>
      <c r="Q1011" s="29">
        <v>14001626.819054702</v>
      </c>
      <c r="R1011" s="29">
        <v>11500753.575800002</v>
      </c>
      <c r="S1011" s="1">
        <v>1124901.1645</v>
      </c>
      <c r="T1011" s="147">
        <v>2137099.4805875802</v>
      </c>
      <c r="U1011" s="28"/>
      <c r="V1011" s="2" t="s">
        <v>830</v>
      </c>
      <c r="W1011" s="9">
        <v>51344563.150000006</v>
      </c>
      <c r="X1011" s="9">
        <v>8552651.2599999998</v>
      </c>
      <c r="Y1011" s="9">
        <v>4856713.43</v>
      </c>
      <c r="Z1011" s="9">
        <v>1684554.09</v>
      </c>
      <c r="AA1011" s="9">
        <v>2565070.15</v>
      </c>
      <c r="AB1011" s="9">
        <v>970060.07</v>
      </c>
      <c r="AC1011" s="9">
        <v>0</v>
      </c>
      <c r="AD1011" s="9">
        <v>477508.1</v>
      </c>
      <c r="AE1011" s="9">
        <v>0</v>
      </c>
      <c r="AF1011" s="9">
        <v>6208983.7400000002</v>
      </c>
      <c r="AG1011" s="9">
        <v>0</v>
      </c>
      <c r="AH1011" s="9">
        <v>19661681.969999999</v>
      </c>
      <c r="AI1011" s="9">
        <v>4794260.3899999997</v>
      </c>
      <c r="AJ1011" s="9">
        <v>527335.39</v>
      </c>
      <c r="AK1011" s="9">
        <v>30000</v>
      </c>
      <c r="AL1011" s="9">
        <v>1015744.56</v>
      </c>
      <c r="AN1011" s="28">
        <f t="shared" si="203"/>
        <v>61145553.300000012</v>
      </c>
      <c r="AO1011" s="12">
        <f t="shared" si="173"/>
        <v>10973418.185800001</v>
      </c>
      <c r="AP1011" s="12">
        <f t="shared" si="173"/>
        <v>1094901.1645</v>
      </c>
      <c r="AQ1011" s="12">
        <f t="shared" si="173"/>
        <v>1121354.9205875802</v>
      </c>
      <c r="AR1011" s="12">
        <f t="shared" si="204"/>
        <v>47955879.029112436</v>
      </c>
      <c r="BB1011" s="28" t="e">
        <f>+#REF!-'Прил 2 оконч'!E1011</f>
        <v>#REF!</v>
      </c>
    </row>
    <row r="1012" spans="1:54" ht="15" customHeight="1" x14ac:dyDescent="0.25">
      <c r="A1012" s="5">
        <f t="shared" ref="A1012:B1012" si="224">+A1011+1</f>
        <v>985</v>
      </c>
      <c r="B1012" s="23">
        <f t="shared" si="224"/>
        <v>126</v>
      </c>
      <c r="C1012" s="14" t="s">
        <v>104</v>
      </c>
      <c r="D1012" s="3" t="s">
        <v>831</v>
      </c>
      <c r="E1012" s="27">
        <v>12818538.9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/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12317589.348944476</v>
      </c>
      <c r="R1012" s="29">
        <v>155875.03</v>
      </c>
      <c r="S1012" s="29">
        <v>75713.789329170002</v>
      </c>
      <c r="T1012" s="147">
        <v>269360.73172635579</v>
      </c>
      <c r="U1012" s="28"/>
      <c r="V1012" s="2" t="s">
        <v>831</v>
      </c>
      <c r="W1012" s="9">
        <v>4059778.9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3795616.6</v>
      </c>
      <c r="AJ1012" s="9">
        <v>156700.74</v>
      </c>
      <c r="AK1012" s="9">
        <v>30000</v>
      </c>
      <c r="AL1012" s="9">
        <v>77461.56</v>
      </c>
      <c r="AN1012" s="28">
        <f t="shared" si="203"/>
        <v>8758760</v>
      </c>
      <c r="AO1012" s="12">
        <f t="shared" si="173"/>
        <v>-825.70999999999185</v>
      </c>
      <c r="AP1012" s="12">
        <f t="shared" si="173"/>
        <v>45713.789329170002</v>
      </c>
      <c r="AQ1012" s="12">
        <f t="shared" si="173"/>
        <v>191899.17172635579</v>
      </c>
      <c r="AR1012" s="12">
        <f t="shared" si="204"/>
        <v>8521972.7489444762</v>
      </c>
      <c r="BB1012" s="28" t="e">
        <f>+#REF!-'Прил 2 оконч'!E1012</f>
        <v>#REF!</v>
      </c>
    </row>
    <row r="1013" spans="1:54" ht="15" customHeight="1" x14ac:dyDescent="0.25">
      <c r="A1013" s="5">
        <f t="shared" ref="A1013:B1013" si="225">+A1012+1</f>
        <v>986</v>
      </c>
      <c r="B1013" s="23">
        <f t="shared" si="225"/>
        <v>127</v>
      </c>
      <c r="C1013" s="14" t="s">
        <v>104</v>
      </c>
      <c r="D1013" s="3" t="s">
        <v>832</v>
      </c>
      <c r="E1013" s="27">
        <v>1987451.85</v>
      </c>
      <c r="F1013" s="29">
        <v>0</v>
      </c>
      <c r="G1013" s="29">
        <v>0</v>
      </c>
      <c r="H1013" s="29">
        <v>0</v>
      </c>
      <c r="I1013" s="29">
        <v>0</v>
      </c>
      <c r="J1013" s="29">
        <v>1841209.5560880001</v>
      </c>
      <c r="K1013" s="29"/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100418.07</v>
      </c>
      <c r="S1013" s="29">
        <v>5560.7</v>
      </c>
      <c r="T1013" s="147">
        <v>40263.523912000004</v>
      </c>
      <c r="U1013" s="28"/>
      <c r="V1013" s="2" t="s">
        <v>832</v>
      </c>
      <c r="W1013" s="9">
        <v>729398.84</v>
      </c>
      <c r="X1013" s="9">
        <v>0</v>
      </c>
      <c r="Y1013" s="9">
        <v>0</v>
      </c>
      <c r="Z1013" s="9">
        <v>0</v>
      </c>
      <c r="AA1013" s="9">
        <v>0</v>
      </c>
      <c r="AB1013" s="9">
        <v>649670.31999999995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36469.94</v>
      </c>
      <c r="AK1013" s="9">
        <v>30000</v>
      </c>
      <c r="AL1013" s="9">
        <v>13258.58</v>
      </c>
      <c r="AN1013" s="28">
        <f t="shared" si="203"/>
        <v>1258053.0100000002</v>
      </c>
      <c r="AO1013" s="12">
        <f t="shared" si="173"/>
        <v>63948.130000000005</v>
      </c>
      <c r="AP1013" s="12">
        <f t="shared" si="173"/>
        <v>-24439.3</v>
      </c>
      <c r="AQ1013" s="12">
        <f t="shared" si="173"/>
        <v>27004.943912000002</v>
      </c>
      <c r="AR1013" s="12">
        <f t="shared" si="204"/>
        <v>1191539.2360880005</v>
      </c>
      <c r="BB1013" s="28" t="e">
        <f>+#REF!-'Прил 2 оконч'!E1013</f>
        <v>#REF!</v>
      </c>
    </row>
    <row r="1014" spans="1:54" ht="15" customHeight="1" x14ac:dyDescent="0.25">
      <c r="A1014" s="5">
        <f t="shared" ref="A1014:B1014" si="226">+A1013+1</f>
        <v>987</v>
      </c>
      <c r="B1014" s="23">
        <f t="shared" si="226"/>
        <v>128</v>
      </c>
      <c r="C1014" s="14" t="s">
        <v>104</v>
      </c>
      <c r="D1014" s="3" t="s">
        <v>833</v>
      </c>
      <c r="E1014" s="27">
        <v>584253.75</v>
      </c>
      <c r="F1014" s="29">
        <v>0</v>
      </c>
      <c r="G1014" s="29">
        <v>0</v>
      </c>
      <c r="H1014" s="29">
        <v>0</v>
      </c>
      <c r="I1014" s="29">
        <v>0</v>
      </c>
      <c r="J1014" s="29">
        <v>447351.39111600001</v>
      </c>
      <c r="K1014" s="29"/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123296.48</v>
      </c>
      <c r="S1014" s="29">
        <v>3823.21</v>
      </c>
      <c r="T1014" s="147">
        <v>9782.6688840000006</v>
      </c>
      <c r="U1014" s="28"/>
      <c r="V1014" s="2" t="s">
        <v>833</v>
      </c>
      <c r="W1014" s="9">
        <v>187260.59</v>
      </c>
      <c r="X1014" s="9">
        <v>0</v>
      </c>
      <c r="Y1014" s="9">
        <v>0</v>
      </c>
      <c r="Z1014" s="9">
        <v>0</v>
      </c>
      <c r="AA1014" s="9">
        <v>0</v>
      </c>
      <c r="AB1014" s="9">
        <v>144939.6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0</v>
      </c>
      <c r="AJ1014" s="9">
        <v>9363.0300000000007</v>
      </c>
      <c r="AK1014" s="9">
        <v>30000</v>
      </c>
      <c r="AL1014" s="9">
        <v>2957.96</v>
      </c>
      <c r="AN1014" s="28">
        <f t="shared" si="203"/>
        <v>396993.16000000003</v>
      </c>
      <c r="AO1014" s="12">
        <f t="shared" si="173"/>
        <v>113933.45</v>
      </c>
      <c r="AP1014" s="12">
        <f t="shared" si="173"/>
        <v>-26176.79</v>
      </c>
      <c r="AQ1014" s="12">
        <f t="shared" si="173"/>
        <v>6824.7088840000006</v>
      </c>
      <c r="AR1014" s="12">
        <f t="shared" si="204"/>
        <v>302411.79111599998</v>
      </c>
      <c r="BB1014" s="28" t="e">
        <f>+#REF!-'Прил 2 оконч'!E1014</f>
        <v>#REF!</v>
      </c>
    </row>
    <row r="1015" spans="1:54" ht="15" customHeight="1" x14ac:dyDescent="0.25">
      <c r="A1015" s="5">
        <f t="shared" ref="A1015:B1015" si="227">+A1014+1</f>
        <v>988</v>
      </c>
      <c r="B1015" s="23">
        <f t="shared" si="227"/>
        <v>129</v>
      </c>
      <c r="C1015" s="14" t="s">
        <v>104</v>
      </c>
      <c r="D1015" s="3" t="s">
        <v>834</v>
      </c>
      <c r="E1015" s="27">
        <v>1659225.56</v>
      </c>
      <c r="F1015" s="29">
        <v>0</v>
      </c>
      <c r="G1015" s="29">
        <v>0</v>
      </c>
      <c r="H1015" s="29">
        <v>0</v>
      </c>
      <c r="I1015" s="29">
        <v>0</v>
      </c>
      <c r="J1015" s="29">
        <v>1530379.6270980001</v>
      </c>
      <c r="K1015" s="29"/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89786.880000000005</v>
      </c>
      <c r="S1015" s="29">
        <v>5592.75</v>
      </c>
      <c r="T1015" s="147">
        <v>33466.302902000003</v>
      </c>
      <c r="U1015" s="28"/>
      <c r="V1015" s="2" t="s">
        <v>834</v>
      </c>
      <c r="W1015" s="9">
        <v>608939.12999999989</v>
      </c>
      <c r="X1015" s="9">
        <v>0</v>
      </c>
      <c r="Y1015" s="9">
        <v>0</v>
      </c>
      <c r="Z1015" s="9">
        <v>0</v>
      </c>
      <c r="AA1015" s="9">
        <v>0</v>
      </c>
      <c r="AB1015" s="9">
        <v>537522.32999999996</v>
      </c>
      <c r="AC1015" s="9">
        <v>0</v>
      </c>
      <c r="AD1015" s="9">
        <v>0</v>
      </c>
      <c r="AE1015" s="9">
        <v>0</v>
      </c>
      <c r="AF1015" s="9">
        <v>0</v>
      </c>
      <c r="AG1015" s="9">
        <v>0</v>
      </c>
      <c r="AH1015" s="9">
        <v>0</v>
      </c>
      <c r="AI1015" s="9">
        <v>0</v>
      </c>
      <c r="AJ1015" s="9">
        <v>30446.959999999999</v>
      </c>
      <c r="AK1015" s="9">
        <v>30000</v>
      </c>
      <c r="AL1015" s="9">
        <v>10969.84</v>
      </c>
      <c r="AN1015" s="28">
        <f t="shared" si="203"/>
        <v>1050286.4300000002</v>
      </c>
      <c r="AO1015" s="12">
        <f t="shared" si="173"/>
        <v>59339.920000000006</v>
      </c>
      <c r="AP1015" s="12">
        <f t="shared" si="173"/>
        <v>-24407.25</v>
      </c>
      <c r="AQ1015" s="12">
        <f t="shared" si="173"/>
        <v>22496.462902000003</v>
      </c>
      <c r="AR1015" s="12">
        <f t="shared" si="204"/>
        <v>992857.29709800007</v>
      </c>
      <c r="BB1015" s="28" t="e">
        <f>+#REF!-'Прил 2 оконч'!E1015</f>
        <v>#REF!</v>
      </c>
    </row>
    <row r="1016" spans="1:54" ht="15" customHeight="1" x14ac:dyDescent="0.25">
      <c r="A1016" s="5">
        <f t="shared" ref="A1016:B1016" si="228">+A1015+1</f>
        <v>989</v>
      </c>
      <c r="B1016" s="23">
        <f t="shared" si="228"/>
        <v>130</v>
      </c>
      <c r="C1016" s="14" t="s">
        <v>104</v>
      </c>
      <c r="D1016" s="3" t="s">
        <v>835</v>
      </c>
      <c r="E1016" s="27">
        <v>1983123.99</v>
      </c>
      <c r="F1016" s="29">
        <v>0</v>
      </c>
      <c r="G1016" s="29">
        <v>0</v>
      </c>
      <c r="H1016" s="29">
        <v>0</v>
      </c>
      <c r="I1016" s="29">
        <v>0</v>
      </c>
      <c r="J1016" s="29">
        <v>1837223.5910699998</v>
      </c>
      <c r="K1016" s="29"/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100543.85</v>
      </c>
      <c r="S1016" s="29">
        <v>5180.1899999999996</v>
      </c>
      <c r="T1016" s="147">
        <v>40176.358930000002</v>
      </c>
      <c r="U1016" s="28"/>
      <c r="V1016" s="2" t="s">
        <v>835</v>
      </c>
      <c r="W1016" s="9">
        <v>727810.51</v>
      </c>
      <c r="X1016" s="9">
        <v>0</v>
      </c>
      <c r="Y1016" s="9">
        <v>0</v>
      </c>
      <c r="Z1016" s="9">
        <v>0</v>
      </c>
      <c r="AA1016" s="9">
        <v>0</v>
      </c>
      <c r="AB1016" s="9">
        <v>648191.57999999996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36390.53</v>
      </c>
      <c r="AK1016" s="9">
        <v>30000</v>
      </c>
      <c r="AL1016" s="9">
        <v>13228.4</v>
      </c>
      <c r="AN1016" s="28">
        <f t="shared" si="203"/>
        <v>1255313.48</v>
      </c>
      <c r="AO1016" s="12">
        <f t="shared" si="173"/>
        <v>64153.320000000007</v>
      </c>
      <c r="AP1016" s="12">
        <f t="shared" si="173"/>
        <v>-24819.81</v>
      </c>
      <c r="AQ1016" s="12">
        <f t="shared" si="173"/>
        <v>26947.958930000001</v>
      </c>
      <c r="AR1016" s="12">
        <f t="shared" si="204"/>
        <v>1189032.01107</v>
      </c>
      <c r="BB1016" s="28" t="e">
        <f>+#REF!-'Прил 2 оконч'!E1016</f>
        <v>#REF!</v>
      </c>
    </row>
    <row r="1017" spans="1:54" ht="15" customHeight="1" x14ac:dyDescent="0.25">
      <c r="A1017" s="5">
        <f t="shared" ref="A1017:B1017" si="229">+A1016+1</f>
        <v>990</v>
      </c>
      <c r="B1017" s="23">
        <f t="shared" si="229"/>
        <v>131</v>
      </c>
      <c r="C1017" s="14" t="s">
        <v>104</v>
      </c>
      <c r="D1017" s="3" t="s">
        <v>836</v>
      </c>
      <c r="E1017" s="27">
        <v>1964753.63</v>
      </c>
      <c r="F1017" s="29">
        <v>0</v>
      </c>
      <c r="G1017" s="29">
        <v>0</v>
      </c>
      <c r="H1017" s="29">
        <v>0</v>
      </c>
      <c r="I1017" s="29">
        <v>0</v>
      </c>
      <c r="J1017" s="29">
        <v>1819353.1905359998</v>
      </c>
      <c r="K1017" s="29"/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100452.25</v>
      </c>
      <c r="S1017" s="29">
        <v>5162.62</v>
      </c>
      <c r="T1017" s="147">
        <v>39785.569464</v>
      </c>
      <c r="U1017" s="28"/>
      <c r="V1017" s="2" t="s">
        <v>836</v>
      </c>
      <c r="W1017" s="9">
        <v>721068.55</v>
      </c>
      <c r="X1017" s="9">
        <v>0</v>
      </c>
      <c r="Y1017" s="9">
        <v>0</v>
      </c>
      <c r="Z1017" s="9">
        <v>0</v>
      </c>
      <c r="AA1017" s="9">
        <v>0</v>
      </c>
      <c r="AB1017" s="9">
        <v>641914.81999999995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36053.43</v>
      </c>
      <c r="AK1017" s="9">
        <v>30000</v>
      </c>
      <c r="AL1017" s="9">
        <v>13100.3</v>
      </c>
      <c r="AN1017" s="28">
        <f t="shared" si="203"/>
        <v>1243685.0799999998</v>
      </c>
      <c r="AO1017" s="12">
        <f t="shared" ref="AO1017:AQ1076" si="230">+R1017-AJ1017</f>
        <v>64398.82</v>
      </c>
      <c r="AP1017" s="12">
        <f t="shared" si="230"/>
        <v>-24837.38</v>
      </c>
      <c r="AQ1017" s="12">
        <f t="shared" si="230"/>
        <v>26685.269464000001</v>
      </c>
      <c r="AR1017" s="12">
        <f t="shared" si="204"/>
        <v>1177438.3705359998</v>
      </c>
      <c r="BB1017" s="28" t="e">
        <f>+#REF!-'Прил 2 оконч'!E1017</f>
        <v>#REF!</v>
      </c>
    </row>
    <row r="1018" spans="1:54" ht="15" customHeight="1" x14ac:dyDescent="0.25">
      <c r="A1018" s="5">
        <f t="shared" ref="A1018:B1018" si="231">+A1017+1</f>
        <v>991</v>
      </c>
      <c r="B1018" s="23">
        <f t="shared" si="231"/>
        <v>132</v>
      </c>
      <c r="C1018" s="14" t="s">
        <v>104</v>
      </c>
      <c r="D1018" s="3" t="s">
        <v>837</v>
      </c>
      <c r="E1018" s="27">
        <v>1970600.84</v>
      </c>
      <c r="F1018" s="29">
        <v>0</v>
      </c>
      <c r="G1018" s="29">
        <v>0</v>
      </c>
      <c r="H1018" s="29">
        <v>0</v>
      </c>
      <c r="I1018" s="29">
        <v>0</v>
      </c>
      <c r="J1018" s="29">
        <v>1825188.42576</v>
      </c>
      <c r="K1018" s="29"/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100371.58</v>
      </c>
      <c r="S1018" s="29">
        <v>5127.66</v>
      </c>
      <c r="T1018" s="147">
        <v>39913.174240000008</v>
      </c>
      <c r="U1018" s="28"/>
      <c r="V1018" s="2" t="s">
        <v>837</v>
      </c>
      <c r="W1018" s="9">
        <v>723214.48999999987</v>
      </c>
      <c r="X1018" s="9">
        <v>0</v>
      </c>
      <c r="Y1018" s="9">
        <v>0</v>
      </c>
      <c r="Z1018" s="9">
        <v>0</v>
      </c>
      <c r="AA1018" s="9">
        <v>0</v>
      </c>
      <c r="AB1018" s="9">
        <v>643912.68999999994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36160.720000000001</v>
      </c>
      <c r="AK1018" s="9">
        <v>30000</v>
      </c>
      <c r="AL1018" s="9">
        <v>13141.08</v>
      </c>
      <c r="AN1018" s="28">
        <f t="shared" si="203"/>
        <v>1247386.3500000001</v>
      </c>
      <c r="AO1018" s="12">
        <f t="shared" si="230"/>
        <v>64210.86</v>
      </c>
      <c r="AP1018" s="12">
        <f t="shared" si="230"/>
        <v>-24872.34</v>
      </c>
      <c r="AQ1018" s="12">
        <f t="shared" si="230"/>
        <v>26772.094240000006</v>
      </c>
      <c r="AR1018" s="12">
        <f t="shared" si="204"/>
        <v>1181275.7357600001</v>
      </c>
      <c r="BB1018" s="28" t="e">
        <f>+#REF!-'Прил 2 оконч'!E1018</f>
        <v>#REF!</v>
      </c>
    </row>
    <row r="1019" spans="1:54" ht="15" customHeight="1" x14ac:dyDescent="0.25">
      <c r="A1019" s="5">
        <f t="shared" ref="A1019:B1019" si="232">+A1018+1</f>
        <v>992</v>
      </c>
      <c r="B1019" s="23">
        <f t="shared" si="232"/>
        <v>133</v>
      </c>
      <c r="C1019" s="14" t="s">
        <v>104</v>
      </c>
      <c r="D1019" s="3" t="s">
        <v>838</v>
      </c>
      <c r="E1019" s="27">
        <v>49032236.020000011</v>
      </c>
      <c r="F1019" s="29">
        <v>0</v>
      </c>
      <c r="G1019" s="29">
        <v>0</v>
      </c>
      <c r="H1019" s="29">
        <v>4479661.5288129607</v>
      </c>
      <c r="I1019" s="29">
        <v>0</v>
      </c>
      <c r="J1019" s="29">
        <v>0</v>
      </c>
      <c r="K1019" s="29"/>
      <c r="L1019" s="29">
        <v>0</v>
      </c>
      <c r="M1019" s="29">
        <v>0</v>
      </c>
      <c r="N1019" s="29">
        <v>13044373.2933948</v>
      </c>
      <c r="O1019" s="29">
        <v>0</v>
      </c>
      <c r="P1019" s="29">
        <v>25325724.749393042</v>
      </c>
      <c r="Q1019" s="29">
        <v>0</v>
      </c>
      <c r="R1019" s="29">
        <v>4755116.6318000006</v>
      </c>
      <c r="S1019" s="1">
        <v>490322.3602</v>
      </c>
      <c r="T1019" s="147">
        <v>937037.45639919979</v>
      </c>
      <c r="U1019" s="28"/>
      <c r="V1019" s="2" t="s">
        <v>838</v>
      </c>
      <c r="W1019" s="9">
        <v>20504255.509999998</v>
      </c>
      <c r="X1019" s="9">
        <v>0</v>
      </c>
      <c r="Y1019" s="9">
        <v>0</v>
      </c>
      <c r="Z1019" s="9">
        <v>1197275.83</v>
      </c>
      <c r="AA1019" s="9">
        <v>0</v>
      </c>
      <c r="AB1019" s="9">
        <v>0</v>
      </c>
      <c r="AC1019" s="9">
        <v>0</v>
      </c>
      <c r="AD1019" s="9">
        <v>339382.93</v>
      </c>
      <c r="AE1019" s="9">
        <v>0</v>
      </c>
      <c r="AF1019" s="9">
        <v>4412957.8</v>
      </c>
      <c r="AG1019" s="9">
        <v>0</v>
      </c>
      <c r="AH1019" s="9">
        <v>13974295.359999999</v>
      </c>
      <c r="AI1019" s="9">
        <v>0</v>
      </c>
      <c r="AJ1019" s="9">
        <v>143733.15</v>
      </c>
      <c r="AK1019" s="9">
        <v>30000</v>
      </c>
      <c r="AL1019" s="9">
        <v>406610.44</v>
      </c>
      <c r="AN1019" s="28">
        <f t="shared" si="203"/>
        <v>28527980.510000013</v>
      </c>
      <c r="AO1019" s="12">
        <f t="shared" si="230"/>
        <v>4611383.4818000002</v>
      </c>
      <c r="AP1019" s="12">
        <f t="shared" si="230"/>
        <v>460322.3602</v>
      </c>
      <c r="AQ1019" s="12">
        <f t="shared" si="230"/>
        <v>530427.01639919984</v>
      </c>
      <c r="AR1019" s="12">
        <f t="shared" si="204"/>
        <v>22925847.651600812</v>
      </c>
      <c r="BB1019" s="28" t="e">
        <f>+#REF!-'Прил 2 оконч'!E1019</f>
        <v>#REF!</v>
      </c>
    </row>
    <row r="1020" spans="1:54" ht="15" customHeight="1" x14ac:dyDescent="0.25">
      <c r="A1020" s="5">
        <f t="shared" ref="A1020:B1020" si="233">+A1019+1</f>
        <v>993</v>
      </c>
      <c r="B1020" s="23">
        <f t="shared" si="233"/>
        <v>134</v>
      </c>
      <c r="C1020" s="14" t="s">
        <v>104</v>
      </c>
      <c r="D1020" s="3" t="s">
        <v>150</v>
      </c>
      <c r="E1020" s="27">
        <v>1922792.17</v>
      </c>
      <c r="F1020" s="29">
        <v>0</v>
      </c>
      <c r="G1020" s="29">
        <v>1674663.5316301798</v>
      </c>
      <c r="H1020" s="29">
        <v>0</v>
      </c>
      <c r="I1020" s="29">
        <v>0</v>
      </c>
      <c r="J1020" s="29">
        <v>0</v>
      </c>
      <c r="K1020" s="29"/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192279.217</v>
      </c>
      <c r="S1020" s="1">
        <v>19227.921699999999</v>
      </c>
      <c r="T1020" s="147">
        <v>36621.499669819998</v>
      </c>
      <c r="U1020" s="28"/>
      <c r="V1020" s="2" t="s">
        <v>150</v>
      </c>
      <c r="W1020" s="9">
        <v>2122636.6100000003</v>
      </c>
      <c r="X1020" s="9">
        <v>0</v>
      </c>
      <c r="Y1020" s="9">
        <v>1401848.07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59391.55</v>
      </c>
      <c r="AK1020" s="9">
        <v>5326.26</v>
      </c>
      <c r="AL1020" s="9">
        <v>40664.9</v>
      </c>
      <c r="AN1020" s="28">
        <f t="shared" si="203"/>
        <v>-199844.44000000041</v>
      </c>
      <c r="AO1020" s="12">
        <f t="shared" si="230"/>
        <v>132887.66700000002</v>
      </c>
      <c r="AP1020" s="12">
        <f t="shared" si="230"/>
        <v>13901.661699999999</v>
      </c>
      <c r="AQ1020" s="12">
        <f t="shared" si="230"/>
        <v>-4043.4003301800039</v>
      </c>
      <c r="AR1020" s="12">
        <f t="shared" si="204"/>
        <v>-342590.36836982041</v>
      </c>
      <c r="BB1020" s="28" t="e">
        <f>+#REF!-'Прил 2 оконч'!E1020</f>
        <v>#REF!</v>
      </c>
    </row>
    <row r="1021" spans="1:54" ht="15" customHeight="1" x14ac:dyDescent="0.25">
      <c r="A1021" s="5">
        <f t="shared" ref="A1021:B1021" si="234">+A1020+1</f>
        <v>994</v>
      </c>
      <c r="B1021" s="23">
        <f t="shared" si="234"/>
        <v>135</v>
      </c>
      <c r="C1021" s="14" t="s">
        <v>104</v>
      </c>
      <c r="D1021" s="3" t="s">
        <v>839</v>
      </c>
      <c r="E1021" s="27">
        <v>2299959.7400000002</v>
      </c>
      <c r="F1021" s="29">
        <v>0</v>
      </c>
      <c r="G1021" s="29">
        <v>0</v>
      </c>
      <c r="H1021" s="29">
        <v>0</v>
      </c>
      <c r="I1021" s="29">
        <v>0</v>
      </c>
      <c r="J1021" s="29">
        <v>2156118.2507340005</v>
      </c>
      <c r="K1021" s="29"/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90857.4</v>
      </c>
      <c r="S1021" s="29">
        <v>5834.15</v>
      </c>
      <c r="T1021" s="147">
        <v>47149.939266000009</v>
      </c>
      <c r="U1021" s="28"/>
      <c r="V1021" s="2" t="s">
        <v>839</v>
      </c>
      <c r="W1021" s="9">
        <v>844089.87</v>
      </c>
      <c r="X1021" s="9">
        <v>0</v>
      </c>
      <c r="Y1021" s="9">
        <v>0</v>
      </c>
      <c r="Z1021" s="9">
        <v>0</v>
      </c>
      <c r="AA1021" s="9">
        <v>0</v>
      </c>
      <c r="AB1021" s="9">
        <v>756447.68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42204.49</v>
      </c>
      <c r="AK1021" s="9">
        <v>30000</v>
      </c>
      <c r="AL1021" s="9">
        <v>15437.7</v>
      </c>
      <c r="AN1021" s="28">
        <f t="shared" si="203"/>
        <v>1455869.87</v>
      </c>
      <c r="AO1021" s="12">
        <f t="shared" si="230"/>
        <v>48652.909999999996</v>
      </c>
      <c r="AP1021" s="12">
        <f t="shared" si="230"/>
        <v>-24165.85</v>
      </c>
      <c r="AQ1021" s="12">
        <f t="shared" si="230"/>
        <v>31712.239266000008</v>
      </c>
      <c r="AR1021" s="12">
        <f t="shared" si="204"/>
        <v>1399670.5707340003</v>
      </c>
      <c r="BB1021" s="28" t="e">
        <f>+#REF!-'Прил 2 оконч'!E1021</f>
        <v>#REF!</v>
      </c>
    </row>
    <row r="1022" spans="1:54" ht="15" customHeight="1" x14ac:dyDescent="0.25">
      <c r="A1022" s="5">
        <f t="shared" ref="A1022:B1022" si="235">+A1021+1</f>
        <v>995</v>
      </c>
      <c r="B1022" s="23">
        <f t="shared" si="235"/>
        <v>136</v>
      </c>
      <c r="C1022" s="14" t="s">
        <v>104</v>
      </c>
      <c r="D1022" s="3" t="s">
        <v>840</v>
      </c>
      <c r="E1022" s="27">
        <v>1607265</v>
      </c>
      <c r="F1022" s="29">
        <v>0</v>
      </c>
      <c r="G1022" s="29">
        <v>0</v>
      </c>
      <c r="H1022" s="29">
        <v>0</v>
      </c>
      <c r="I1022" s="29">
        <v>0</v>
      </c>
      <c r="J1022" s="29">
        <v>1460685.5846520001</v>
      </c>
      <c r="K1022" s="29"/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107698.68</v>
      </c>
      <c r="S1022" s="29">
        <v>6938.5</v>
      </c>
      <c r="T1022" s="147">
        <v>31942.235348000006</v>
      </c>
      <c r="U1022" s="28"/>
      <c r="V1022" s="2" t="s">
        <v>840</v>
      </c>
      <c r="W1022" s="9">
        <v>498530.23000000004</v>
      </c>
      <c r="X1022" s="9">
        <v>0</v>
      </c>
      <c r="Y1022" s="9">
        <v>0</v>
      </c>
      <c r="Z1022" s="9">
        <v>0</v>
      </c>
      <c r="AA1022" s="9">
        <v>0</v>
      </c>
      <c r="AB1022" s="9">
        <v>434731.64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24926.51</v>
      </c>
      <c r="AK1022" s="9">
        <v>30000</v>
      </c>
      <c r="AL1022" s="9">
        <v>8872.08</v>
      </c>
      <c r="AN1022" s="28">
        <f t="shared" si="203"/>
        <v>1108734.77</v>
      </c>
      <c r="AO1022" s="12">
        <f t="shared" si="230"/>
        <v>82772.17</v>
      </c>
      <c r="AP1022" s="12">
        <f t="shared" si="230"/>
        <v>-23061.5</v>
      </c>
      <c r="AQ1022" s="12">
        <f t="shared" si="230"/>
        <v>23070.155348000008</v>
      </c>
      <c r="AR1022" s="12">
        <f t="shared" si="204"/>
        <v>1025953.9446520001</v>
      </c>
      <c r="BB1022" s="28" t="e">
        <f>+#REF!-'Прил 2 оконч'!E1022</f>
        <v>#REF!</v>
      </c>
    </row>
    <row r="1023" spans="1:54" ht="15" customHeight="1" x14ac:dyDescent="0.25">
      <c r="A1023" s="5">
        <f t="shared" ref="A1023:B1023" si="236">+A1022+1</f>
        <v>996</v>
      </c>
      <c r="B1023" s="23">
        <f t="shared" si="236"/>
        <v>137</v>
      </c>
      <c r="C1023" s="14" t="s">
        <v>104</v>
      </c>
      <c r="D1023" s="3" t="s">
        <v>841</v>
      </c>
      <c r="E1023" s="27">
        <v>1999560.63</v>
      </c>
      <c r="F1023" s="29">
        <v>0</v>
      </c>
      <c r="G1023" s="29">
        <v>0</v>
      </c>
      <c r="H1023" s="29">
        <v>0</v>
      </c>
      <c r="I1023" s="29">
        <v>0</v>
      </c>
      <c r="J1023" s="29">
        <v>1743453.669342</v>
      </c>
      <c r="K1023" s="29"/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212866.15000000002</v>
      </c>
      <c r="S1023" s="29">
        <v>5115.01</v>
      </c>
      <c r="T1023" s="147">
        <v>38125.800658</v>
      </c>
      <c r="U1023" s="28"/>
      <c r="V1023" s="2" t="s">
        <v>841</v>
      </c>
      <c r="W1023" s="9">
        <v>733842.79</v>
      </c>
      <c r="X1023" s="9">
        <v>0</v>
      </c>
      <c r="Y1023" s="9">
        <v>0</v>
      </c>
      <c r="Z1023" s="9">
        <v>0</v>
      </c>
      <c r="AA1023" s="9">
        <v>0</v>
      </c>
      <c r="AB1023" s="9">
        <v>653807.63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36692.14</v>
      </c>
      <c r="AK1023" s="9">
        <v>30000</v>
      </c>
      <c r="AL1023" s="9">
        <v>13343.02</v>
      </c>
      <c r="AN1023" s="28">
        <f t="shared" si="203"/>
        <v>1265717.8399999999</v>
      </c>
      <c r="AO1023" s="12">
        <f t="shared" si="230"/>
        <v>176174.01</v>
      </c>
      <c r="AP1023" s="12">
        <f t="shared" si="230"/>
        <v>-24884.989999999998</v>
      </c>
      <c r="AQ1023" s="12">
        <f t="shared" si="230"/>
        <v>24782.780658</v>
      </c>
      <c r="AR1023" s="12">
        <f t="shared" si="204"/>
        <v>1089646.0393419999</v>
      </c>
      <c r="BB1023" s="28" t="e">
        <f>+#REF!-'Прил 2 оконч'!E1023</f>
        <v>#REF!</v>
      </c>
    </row>
    <row r="1024" spans="1:54" ht="15" customHeight="1" x14ac:dyDescent="0.25">
      <c r="A1024" s="5">
        <f t="shared" ref="A1024:B1024" si="237">+A1023+1</f>
        <v>997</v>
      </c>
      <c r="B1024" s="23">
        <f t="shared" si="237"/>
        <v>138</v>
      </c>
      <c r="C1024" s="14" t="s">
        <v>104</v>
      </c>
      <c r="D1024" s="3" t="s">
        <v>842</v>
      </c>
      <c r="E1024" s="27">
        <v>34989133.449999996</v>
      </c>
      <c r="F1024" s="29">
        <v>10381481.975843159</v>
      </c>
      <c r="G1024" s="29">
        <v>6003894.8349029999</v>
      </c>
      <c r="H1024" s="29">
        <v>6346561.3828171799</v>
      </c>
      <c r="I1024" s="29">
        <v>4839307.0097500803</v>
      </c>
      <c r="J1024" s="29">
        <v>1933204.0846683602</v>
      </c>
      <c r="K1024" s="29"/>
      <c r="L1024" s="29">
        <v>515853.10536480002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3962456.5102000004</v>
      </c>
      <c r="S1024" s="1">
        <v>349891.33450000006</v>
      </c>
      <c r="T1024" s="147">
        <v>656483.21195342008</v>
      </c>
      <c r="U1024" s="28"/>
      <c r="V1024" s="2" t="s">
        <v>842</v>
      </c>
      <c r="W1024" s="9">
        <v>19981003.650000002</v>
      </c>
      <c r="X1024" s="9">
        <v>8611533.3399999999</v>
      </c>
      <c r="Y1024" s="9">
        <v>4890150.25</v>
      </c>
      <c r="Z1024" s="9">
        <v>1696151.68</v>
      </c>
      <c r="AA1024" s="9">
        <v>2582729.7799999998</v>
      </c>
      <c r="AB1024" s="9">
        <v>976738.59</v>
      </c>
      <c r="AC1024" s="9">
        <v>0</v>
      </c>
      <c r="AD1024" s="9">
        <v>480795.57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320290.16000000003</v>
      </c>
      <c r="AK1024" s="9">
        <v>30000</v>
      </c>
      <c r="AL1024" s="9">
        <v>392614.28</v>
      </c>
      <c r="AN1024" s="28">
        <f t="shared" si="203"/>
        <v>15008129.799999993</v>
      </c>
      <c r="AO1024" s="12">
        <f t="shared" si="230"/>
        <v>3642166.3502000002</v>
      </c>
      <c r="AP1024" s="12">
        <f t="shared" si="230"/>
        <v>319891.33450000006</v>
      </c>
      <c r="AQ1024" s="12">
        <f t="shared" si="230"/>
        <v>263868.93195342005</v>
      </c>
      <c r="AR1024" s="12">
        <f t="shared" si="204"/>
        <v>10782203.183346571</v>
      </c>
      <c r="BB1024" s="28" t="e">
        <f>+#REF!-'Прил 2 оконч'!E1024</f>
        <v>#REF!</v>
      </c>
    </row>
    <row r="1025" spans="1:54" ht="15" customHeight="1" x14ac:dyDescent="0.25">
      <c r="A1025" s="5">
        <f t="shared" ref="A1025:B1025" si="238">+A1024+1</f>
        <v>998</v>
      </c>
      <c r="B1025" s="23">
        <f t="shared" si="238"/>
        <v>139</v>
      </c>
      <c r="C1025" s="14" t="s">
        <v>104</v>
      </c>
      <c r="D1025" s="3" t="s">
        <v>843</v>
      </c>
      <c r="E1025" s="27">
        <v>2843763.8</v>
      </c>
      <c r="F1025" s="29">
        <v>0</v>
      </c>
      <c r="G1025" s="29">
        <v>0</v>
      </c>
      <c r="H1025" s="29">
        <v>0</v>
      </c>
      <c r="I1025" s="29">
        <v>0</v>
      </c>
      <c r="J1025" s="29">
        <v>2549852.7252239999</v>
      </c>
      <c r="K1025" s="29"/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232171.65</v>
      </c>
      <c r="S1025" s="29">
        <v>5979.31</v>
      </c>
      <c r="T1025" s="147">
        <v>55760.114776000002</v>
      </c>
      <c r="U1025" s="28"/>
      <c r="V1025" s="2" t="s">
        <v>843</v>
      </c>
      <c r="W1025" s="9">
        <v>1043667.06</v>
      </c>
      <c r="X1025" s="9">
        <v>0</v>
      </c>
      <c r="Y1025" s="9">
        <v>0</v>
      </c>
      <c r="Z1025" s="9">
        <v>0</v>
      </c>
      <c r="AA1025" s="9">
        <v>0</v>
      </c>
      <c r="AB1025" s="9">
        <v>942254.03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52183.35</v>
      </c>
      <c r="AK1025" s="9">
        <v>30000</v>
      </c>
      <c r="AL1025" s="9">
        <v>19229.68</v>
      </c>
      <c r="AN1025" s="28">
        <f t="shared" si="203"/>
        <v>1800096.7399999998</v>
      </c>
      <c r="AO1025" s="12">
        <f t="shared" si="230"/>
        <v>179988.3</v>
      </c>
      <c r="AP1025" s="12">
        <f t="shared" si="230"/>
        <v>-24020.69</v>
      </c>
      <c r="AQ1025" s="12">
        <f t="shared" si="230"/>
        <v>36530.434776000002</v>
      </c>
      <c r="AR1025" s="12">
        <f t="shared" si="204"/>
        <v>1607598.6952239997</v>
      </c>
      <c r="BB1025" s="28" t="e">
        <f>+#REF!-'Прил 2 оконч'!E1025</f>
        <v>#REF!</v>
      </c>
    </row>
    <row r="1026" spans="1:54" ht="15" customHeight="1" x14ac:dyDescent="0.25">
      <c r="A1026" s="5">
        <f t="shared" ref="A1026:B1026" si="239">+A1025+1</f>
        <v>999</v>
      </c>
      <c r="B1026" s="23">
        <f t="shared" si="239"/>
        <v>140</v>
      </c>
      <c r="C1026" s="14" t="s">
        <v>104</v>
      </c>
      <c r="D1026" s="3" t="s">
        <v>844</v>
      </c>
      <c r="E1026" s="27">
        <v>3401210.6845643353</v>
      </c>
      <c r="F1026" s="29">
        <v>0</v>
      </c>
      <c r="G1026" s="29">
        <v>1379299.4009521424</v>
      </c>
      <c r="H1026" s="29">
        <v>0</v>
      </c>
      <c r="I1026" s="29">
        <v>923467.08456419234</v>
      </c>
      <c r="J1026" s="29">
        <v>677323.96666199993</v>
      </c>
      <c r="K1026" s="29"/>
      <c r="L1026" s="29">
        <v>142086.04594799998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164690.01</v>
      </c>
      <c r="S1026" s="29">
        <v>46068.5</v>
      </c>
      <c r="T1026" s="147">
        <v>68275.67643800001</v>
      </c>
      <c r="U1026" s="28"/>
      <c r="V1026" s="2" t="s">
        <v>1373</v>
      </c>
      <c r="W1026" s="9">
        <v>2275392.61</v>
      </c>
      <c r="X1026" s="9">
        <v>0</v>
      </c>
      <c r="Y1026" s="9">
        <v>1083271.1000000001</v>
      </c>
      <c r="Z1026" s="9">
        <v>0</v>
      </c>
      <c r="AA1026" s="9">
        <v>677312.15</v>
      </c>
      <c r="AB1026" s="9">
        <v>218262.67</v>
      </c>
      <c r="AC1026" s="9">
        <v>0</v>
      </c>
      <c r="AD1026" s="9">
        <v>128180.69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95365.440000000002</v>
      </c>
      <c r="AK1026" s="9">
        <v>30000</v>
      </c>
      <c r="AL1026" s="9">
        <v>43000.56</v>
      </c>
      <c r="AN1026" s="28">
        <f t="shared" si="203"/>
        <v>1125818.0745643354</v>
      </c>
      <c r="AO1026" s="12">
        <f t="shared" si="230"/>
        <v>69324.570000000007</v>
      </c>
      <c r="AP1026" s="12">
        <f t="shared" si="230"/>
        <v>16068.5</v>
      </c>
      <c r="AQ1026" s="12">
        <f t="shared" si="230"/>
        <v>25275.116438000012</v>
      </c>
      <c r="AR1026" s="12">
        <f t="shared" si="204"/>
        <v>1015149.8881263353</v>
      </c>
      <c r="BB1026" s="28" t="e">
        <f>+#REF!-'Прил 2 оконч'!E1026</f>
        <v>#REF!</v>
      </c>
    </row>
    <row r="1027" spans="1:54" ht="15" customHeight="1" x14ac:dyDescent="0.25">
      <c r="A1027" s="5">
        <f t="shared" ref="A1027:B1027" si="240">+A1026+1</f>
        <v>1000</v>
      </c>
      <c r="B1027" s="23">
        <f t="shared" si="240"/>
        <v>141</v>
      </c>
      <c r="C1027" s="14" t="s">
        <v>104</v>
      </c>
      <c r="D1027" s="3" t="s">
        <v>845</v>
      </c>
      <c r="E1027" s="27">
        <v>2003612.24</v>
      </c>
      <c r="F1027" s="29">
        <v>0</v>
      </c>
      <c r="G1027" s="29">
        <v>0</v>
      </c>
      <c r="H1027" s="29">
        <v>0</v>
      </c>
      <c r="I1027" s="29">
        <v>0</v>
      </c>
      <c r="J1027" s="29">
        <v>1857825.9394380001</v>
      </c>
      <c r="K1027" s="29"/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99984.47</v>
      </c>
      <c r="S1027" s="29">
        <v>5174.9399999999996</v>
      </c>
      <c r="T1027" s="147">
        <v>40626.890562000008</v>
      </c>
      <c r="U1027" s="28"/>
      <c r="V1027" s="2" t="s">
        <v>845</v>
      </c>
      <c r="W1027" s="9">
        <v>735329.74</v>
      </c>
      <c r="X1027" s="9">
        <v>0</v>
      </c>
      <c r="Y1027" s="9">
        <v>0</v>
      </c>
      <c r="Z1027" s="9">
        <v>0</v>
      </c>
      <c r="AA1027" s="9">
        <v>0</v>
      </c>
      <c r="AB1027" s="9">
        <v>655191.99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36766.49</v>
      </c>
      <c r="AK1027" s="9">
        <v>30000</v>
      </c>
      <c r="AL1027" s="9">
        <v>13371.26</v>
      </c>
      <c r="AN1027" s="28">
        <f t="shared" si="203"/>
        <v>1268282.5</v>
      </c>
      <c r="AO1027" s="12">
        <f t="shared" si="230"/>
        <v>63217.98</v>
      </c>
      <c r="AP1027" s="12">
        <f t="shared" si="230"/>
        <v>-24825.06</v>
      </c>
      <c r="AQ1027" s="12">
        <f t="shared" si="230"/>
        <v>27255.630562000006</v>
      </c>
      <c r="AR1027" s="12">
        <f t="shared" si="204"/>
        <v>1202633.9494380001</v>
      </c>
      <c r="BB1027" s="28" t="e">
        <f>+#REF!-'Прил 2 оконч'!E1027</f>
        <v>#REF!</v>
      </c>
    </row>
    <row r="1028" spans="1:54" ht="15" customHeight="1" x14ac:dyDescent="0.25">
      <c r="A1028" s="5">
        <f t="shared" ref="A1028:B1028" si="241">+A1027+1</f>
        <v>1001</v>
      </c>
      <c r="B1028" s="23">
        <f t="shared" si="241"/>
        <v>142</v>
      </c>
      <c r="C1028" s="14" t="s">
        <v>104</v>
      </c>
      <c r="D1028" s="3" t="s">
        <v>846</v>
      </c>
      <c r="E1028" s="27">
        <v>2005269.71</v>
      </c>
      <c r="F1028" s="29">
        <v>0</v>
      </c>
      <c r="G1028" s="29">
        <v>0</v>
      </c>
      <c r="H1028" s="29">
        <v>0</v>
      </c>
      <c r="I1028" s="29">
        <v>0</v>
      </c>
      <c r="J1028" s="29">
        <v>1855611.1229879998</v>
      </c>
      <c r="K1028" s="29"/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103902.76</v>
      </c>
      <c r="S1028" s="29">
        <v>5177.37</v>
      </c>
      <c r="T1028" s="147">
        <v>40578.457011999999</v>
      </c>
      <c r="U1028" s="28"/>
      <c r="V1028" s="2" t="s">
        <v>846</v>
      </c>
      <c r="W1028" s="9">
        <v>735938.03999999992</v>
      </c>
      <c r="X1028" s="9">
        <v>0</v>
      </c>
      <c r="Y1028" s="9">
        <v>0</v>
      </c>
      <c r="Z1028" s="9">
        <v>0</v>
      </c>
      <c r="AA1028" s="9">
        <v>0</v>
      </c>
      <c r="AB1028" s="9">
        <v>655758.31999999995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36796.9</v>
      </c>
      <c r="AK1028" s="9">
        <v>30000</v>
      </c>
      <c r="AL1028" s="9">
        <v>13382.82</v>
      </c>
      <c r="AN1028" s="28">
        <f t="shared" si="203"/>
        <v>1269331.67</v>
      </c>
      <c r="AO1028" s="12">
        <f t="shared" si="230"/>
        <v>67105.859999999986</v>
      </c>
      <c r="AP1028" s="12">
        <f t="shared" si="230"/>
        <v>-24822.63</v>
      </c>
      <c r="AQ1028" s="12">
        <f t="shared" si="230"/>
        <v>27195.637011999999</v>
      </c>
      <c r="AR1028" s="12">
        <f t="shared" si="204"/>
        <v>1199852.802988</v>
      </c>
      <c r="BB1028" s="28" t="e">
        <f>+#REF!-'Прил 2 оконч'!E1028</f>
        <v>#REF!</v>
      </c>
    </row>
    <row r="1029" spans="1:54" ht="15" customHeight="1" x14ac:dyDescent="0.25">
      <c r="A1029" s="5">
        <f t="shared" ref="A1029:B1029" si="242">+A1028+1</f>
        <v>1002</v>
      </c>
      <c r="B1029" s="23">
        <f t="shared" si="242"/>
        <v>143</v>
      </c>
      <c r="C1029" s="14" t="s">
        <v>104</v>
      </c>
      <c r="D1029" s="3" t="s">
        <v>847</v>
      </c>
      <c r="E1029" s="27">
        <v>27354360.319999997</v>
      </c>
      <c r="F1029" s="29">
        <v>0</v>
      </c>
      <c r="G1029" s="29">
        <v>0</v>
      </c>
      <c r="H1029" s="29">
        <v>0</v>
      </c>
      <c r="I1029" s="29">
        <v>0</v>
      </c>
      <c r="J1029" s="29">
        <v>1320450.7628806198</v>
      </c>
      <c r="K1029" s="29"/>
      <c r="L1029" s="29">
        <v>0</v>
      </c>
      <c r="M1029" s="29">
        <v>0</v>
      </c>
      <c r="N1029" s="29">
        <v>12622954.3257006</v>
      </c>
      <c r="O1029" s="29">
        <v>0</v>
      </c>
      <c r="P1029" s="29">
        <v>0</v>
      </c>
      <c r="Q1029" s="29">
        <v>9638500.1460678</v>
      </c>
      <c r="R1029" s="29">
        <v>2983222.9760999996</v>
      </c>
      <c r="S1029" s="1">
        <v>273543.60320000001</v>
      </c>
      <c r="T1029" s="147">
        <v>515688.50605098007</v>
      </c>
      <c r="U1029" s="28"/>
      <c r="V1029" s="2" t="s">
        <v>847</v>
      </c>
      <c r="W1029" s="9">
        <v>8631282.160000002</v>
      </c>
      <c r="X1029" s="9">
        <v>0</v>
      </c>
      <c r="Y1029" s="9">
        <v>0</v>
      </c>
      <c r="Z1029" s="9">
        <v>0</v>
      </c>
      <c r="AA1029" s="9">
        <v>0</v>
      </c>
      <c r="AB1029" s="9">
        <v>665786.63</v>
      </c>
      <c r="AC1029" s="9">
        <v>0</v>
      </c>
      <c r="AD1029" s="9">
        <v>0</v>
      </c>
      <c r="AE1029" s="9">
        <v>0</v>
      </c>
      <c r="AF1029" s="9">
        <v>4261445.79</v>
      </c>
      <c r="AG1029" s="9">
        <v>0</v>
      </c>
      <c r="AH1029" s="9">
        <v>0</v>
      </c>
      <c r="AI1029" s="9">
        <v>3290470.97</v>
      </c>
      <c r="AJ1029" s="9">
        <v>215870.55000000002</v>
      </c>
      <c r="AK1029" s="9">
        <v>30000</v>
      </c>
      <c r="AL1029" s="9">
        <v>167708.22</v>
      </c>
      <c r="AN1029" s="28">
        <f t="shared" si="203"/>
        <v>18723078.159999996</v>
      </c>
      <c r="AO1029" s="12">
        <f t="shared" si="230"/>
        <v>2767352.4260999998</v>
      </c>
      <c r="AP1029" s="12">
        <f t="shared" si="230"/>
        <v>243543.60320000001</v>
      </c>
      <c r="AQ1029" s="12">
        <f t="shared" si="230"/>
        <v>347980.2860509801</v>
      </c>
      <c r="AR1029" s="12">
        <f t="shared" si="204"/>
        <v>15364201.844649015</v>
      </c>
      <c r="BB1029" s="28" t="e">
        <f>+#REF!-'Прил 2 оконч'!E1029</f>
        <v>#REF!</v>
      </c>
    </row>
    <row r="1030" spans="1:54" ht="15" customHeight="1" x14ac:dyDescent="0.25">
      <c r="A1030" s="5">
        <f t="shared" ref="A1030:B1030" si="243">+A1029+1</f>
        <v>1003</v>
      </c>
      <c r="B1030" s="23">
        <f t="shared" si="243"/>
        <v>144</v>
      </c>
      <c r="C1030" s="14" t="s">
        <v>104</v>
      </c>
      <c r="D1030" s="3" t="s">
        <v>848</v>
      </c>
      <c r="E1030" s="27">
        <v>2192026.2000000007</v>
      </c>
      <c r="F1030" s="29">
        <v>1123485.5533902</v>
      </c>
      <c r="G1030" s="29">
        <v>401685.82251293998</v>
      </c>
      <c r="H1030" s="29">
        <v>154909.82066742002</v>
      </c>
      <c r="I1030" s="29">
        <v>0</v>
      </c>
      <c r="J1030" s="29">
        <v>0</v>
      </c>
      <c r="K1030" s="29"/>
      <c r="L1030" s="29">
        <v>279426.38763648004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167747.8916</v>
      </c>
      <c r="S1030" s="1">
        <v>21920.262000000002</v>
      </c>
      <c r="T1030" s="147">
        <v>42850.462192960011</v>
      </c>
      <c r="U1030" s="28"/>
      <c r="V1030" s="2" t="s">
        <v>848</v>
      </c>
      <c r="W1030" s="9">
        <v>2107767.83</v>
      </c>
      <c r="X1030" s="9">
        <v>1112452.95</v>
      </c>
      <c r="Y1030" s="9">
        <v>406679.09</v>
      </c>
      <c r="Z1030" s="9">
        <v>156837.53</v>
      </c>
      <c r="AA1030" s="9">
        <v>0</v>
      </c>
      <c r="AB1030" s="9">
        <v>0</v>
      </c>
      <c r="AC1030" s="9">
        <v>0</v>
      </c>
      <c r="AD1030" s="9">
        <v>256918.18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105433.40000000001</v>
      </c>
      <c r="AK1030" s="9">
        <v>30000</v>
      </c>
      <c r="AL1030" s="9">
        <v>39446.68</v>
      </c>
      <c r="AN1030" s="28">
        <f t="shared" si="203"/>
        <v>84258.370000000577</v>
      </c>
      <c r="AO1030" s="12">
        <f t="shared" ref="AO1030:AQ1031" si="244">+R1030-AJ1030</f>
        <v>62314.491599999994</v>
      </c>
      <c r="AP1030" s="12">
        <f t="shared" si="244"/>
        <v>-8079.7379999999976</v>
      </c>
      <c r="AQ1030" s="12">
        <f t="shared" si="244"/>
        <v>3403.7821929600104</v>
      </c>
      <c r="AR1030" s="12">
        <f t="shared" si="204"/>
        <v>26619.834207040571</v>
      </c>
      <c r="BB1030" s="28" t="e">
        <f>+#REF!-'Прил 2 оконч'!E1030</f>
        <v>#REF!</v>
      </c>
    </row>
    <row r="1031" spans="1:54" ht="15" customHeight="1" x14ac:dyDescent="0.25">
      <c r="A1031" s="5">
        <f t="shared" ref="A1031:B1031" si="245">+A1030+1</f>
        <v>1004</v>
      </c>
      <c r="B1031" s="23">
        <f t="shared" si="245"/>
        <v>145</v>
      </c>
      <c r="C1031" s="14" t="s">
        <v>104</v>
      </c>
      <c r="D1031" s="3" t="s">
        <v>849</v>
      </c>
      <c r="E1031" s="27">
        <v>3168341.17</v>
      </c>
      <c r="F1031" s="29">
        <v>1143195.8236007399</v>
      </c>
      <c r="G1031" s="29">
        <v>408732.93777497998</v>
      </c>
      <c r="H1031" s="29">
        <v>157627.53681948001</v>
      </c>
      <c r="I1031" s="29">
        <v>610291.96575899993</v>
      </c>
      <c r="J1031" s="29">
        <v>143621.00236007999</v>
      </c>
      <c r="K1031" s="29"/>
      <c r="L1031" s="29">
        <v>284328.61270296003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328771.10489999998</v>
      </c>
      <c r="S1031" s="1">
        <v>31683.411700000001</v>
      </c>
      <c r="T1031" s="147">
        <v>60088.774382759992</v>
      </c>
      <c r="U1031" s="28"/>
      <c r="V1031" s="2" t="s">
        <v>849</v>
      </c>
      <c r="W1031" s="9">
        <v>3046534.2600000002</v>
      </c>
      <c r="X1031" s="9">
        <v>1137275.26</v>
      </c>
      <c r="Y1031" s="9">
        <v>415753.37</v>
      </c>
      <c r="Z1031" s="9">
        <v>160337.07</v>
      </c>
      <c r="AA1031" s="9">
        <v>642429.65</v>
      </c>
      <c r="AB1031" s="9">
        <v>188432.35</v>
      </c>
      <c r="AC1031" s="9">
        <v>0</v>
      </c>
      <c r="AD1031" s="9">
        <v>262650.82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152372.52000000002</v>
      </c>
      <c r="AK1031" s="9">
        <v>30000</v>
      </c>
      <c r="AL1031" s="9">
        <v>57283.22</v>
      </c>
      <c r="AN1031" s="28">
        <f t="shared" si="203"/>
        <v>121806.90999999968</v>
      </c>
      <c r="AO1031" s="12">
        <f t="shared" si="244"/>
        <v>176398.58489999996</v>
      </c>
      <c r="AP1031" s="12">
        <f t="shared" si="244"/>
        <v>1683.4117000000006</v>
      </c>
      <c r="AQ1031" s="12">
        <f t="shared" si="244"/>
        <v>2805.5543827599904</v>
      </c>
      <c r="AR1031" s="12">
        <f t="shared" si="204"/>
        <v>-59080.640982760262</v>
      </c>
      <c r="BB1031" s="28" t="e">
        <f>+#REF!-'Прил 2 оконч'!E1031</f>
        <v>#REF!</v>
      </c>
    </row>
    <row r="1032" spans="1:54" ht="15" customHeight="1" x14ac:dyDescent="0.25">
      <c r="A1032" s="5">
        <f t="shared" ref="A1032:B1032" si="246">+A1031+1</f>
        <v>1005</v>
      </c>
      <c r="B1032" s="23">
        <f t="shared" si="246"/>
        <v>146</v>
      </c>
      <c r="C1032" s="14" t="s">
        <v>104</v>
      </c>
      <c r="D1032" s="3" t="s">
        <v>850</v>
      </c>
      <c r="E1032" s="27">
        <v>3132323.6500000013</v>
      </c>
      <c r="F1032" s="29">
        <v>1130200.0392828602</v>
      </c>
      <c r="G1032" s="29">
        <v>404086.48528037994</v>
      </c>
      <c r="H1032" s="29">
        <v>155835.63605988002</v>
      </c>
      <c r="I1032" s="29">
        <v>603354.2018053201</v>
      </c>
      <c r="J1032" s="29">
        <v>141988.32706211999</v>
      </c>
      <c r="K1032" s="29"/>
      <c r="L1032" s="29">
        <v>281096.38145400002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325033.65390000003</v>
      </c>
      <c r="S1032" s="1">
        <v>31323.236500000003</v>
      </c>
      <c r="T1032" s="147">
        <v>59405.688655440004</v>
      </c>
      <c r="U1032" s="28"/>
      <c r="V1032" s="2" t="s">
        <v>850</v>
      </c>
      <c r="W1032" s="9">
        <v>3011901.43</v>
      </c>
      <c r="X1032" s="9">
        <v>1124211.3700000001</v>
      </c>
      <c r="Y1032" s="9">
        <v>410977.61</v>
      </c>
      <c r="Z1032" s="9">
        <v>158495.26999999999</v>
      </c>
      <c r="AA1032" s="9">
        <v>635050.04</v>
      </c>
      <c r="AB1032" s="9">
        <v>186267.83</v>
      </c>
      <c r="AC1032" s="9">
        <v>0</v>
      </c>
      <c r="AD1032" s="9">
        <v>259633.75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150640.36000000002</v>
      </c>
      <c r="AK1032" s="9">
        <v>30000</v>
      </c>
      <c r="AL1032" s="9">
        <v>56625.200000000004</v>
      </c>
      <c r="AN1032" s="28">
        <f t="shared" si="203"/>
        <v>120422.22000000114</v>
      </c>
      <c r="AO1032" s="12">
        <f t="shared" si="230"/>
        <v>174393.29390000002</v>
      </c>
      <c r="AP1032" s="12">
        <f t="shared" si="230"/>
        <v>1323.2365000000027</v>
      </c>
      <c r="AQ1032" s="12">
        <f t="shared" si="230"/>
        <v>2780.48865544</v>
      </c>
      <c r="AR1032" s="12">
        <f t="shared" si="204"/>
        <v>-58074.799055438882</v>
      </c>
      <c r="BB1032" s="28" t="e">
        <f>+#REF!-'Прил 2 оконч'!E1032</f>
        <v>#REF!</v>
      </c>
    </row>
    <row r="1033" spans="1:54" ht="15" customHeight="1" x14ac:dyDescent="0.25">
      <c r="A1033" s="5">
        <f t="shared" ref="A1033:B1033" si="247">+A1032+1</f>
        <v>1006</v>
      </c>
      <c r="B1033" s="23">
        <f t="shared" si="247"/>
        <v>147</v>
      </c>
      <c r="C1033" s="14" t="s">
        <v>104</v>
      </c>
      <c r="D1033" s="3" t="s">
        <v>851</v>
      </c>
      <c r="E1033" s="27">
        <v>2867893.89</v>
      </c>
      <c r="F1033" s="29">
        <v>0</v>
      </c>
      <c r="G1033" s="29">
        <v>0</v>
      </c>
      <c r="H1033" s="29">
        <v>0</v>
      </c>
      <c r="I1033" s="29">
        <v>0</v>
      </c>
      <c r="J1033" s="29">
        <v>2690504.5154400002</v>
      </c>
      <c r="K1033" s="29"/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112538.59</v>
      </c>
      <c r="S1033" s="29">
        <v>6014.9</v>
      </c>
      <c r="T1033" s="147">
        <v>58835.884560000013</v>
      </c>
      <c r="U1033" s="28"/>
      <c r="V1033" s="2" t="s">
        <v>851</v>
      </c>
      <c r="W1033" s="9">
        <v>1052522.8500000001</v>
      </c>
      <c r="X1033" s="9">
        <v>0</v>
      </c>
      <c r="Y1033" s="9">
        <v>0</v>
      </c>
      <c r="Z1033" s="9">
        <v>0</v>
      </c>
      <c r="AA1033" s="9">
        <v>0</v>
      </c>
      <c r="AB1033" s="9">
        <v>950498.77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52626.14</v>
      </c>
      <c r="AK1033" s="9">
        <v>30000</v>
      </c>
      <c r="AL1033" s="9">
        <v>19397.939999999999</v>
      </c>
      <c r="AN1033" s="28">
        <f t="shared" si="203"/>
        <v>1815371.04</v>
      </c>
      <c r="AO1033" s="12">
        <f t="shared" si="230"/>
        <v>59912.45</v>
      </c>
      <c r="AP1033" s="12">
        <f t="shared" si="230"/>
        <v>-23985.1</v>
      </c>
      <c r="AQ1033" s="12">
        <f t="shared" si="230"/>
        <v>39437.944560000018</v>
      </c>
      <c r="AR1033" s="12">
        <f t="shared" si="204"/>
        <v>1740005.7454400002</v>
      </c>
      <c r="BB1033" s="28" t="e">
        <f>+#REF!-'Прил 2 оконч'!E1033</f>
        <v>#REF!</v>
      </c>
    </row>
    <row r="1034" spans="1:54" ht="15" customHeight="1" x14ac:dyDescent="0.25">
      <c r="A1034" s="5">
        <f t="shared" ref="A1034:B1034" si="248">+A1033+1</f>
        <v>1007</v>
      </c>
      <c r="B1034" s="23">
        <f t="shared" si="248"/>
        <v>148</v>
      </c>
      <c r="C1034" s="14" t="s">
        <v>104</v>
      </c>
      <c r="D1034" s="3" t="s">
        <v>1116</v>
      </c>
      <c r="E1034" s="27">
        <v>2048475</v>
      </c>
      <c r="F1034" s="29">
        <v>0</v>
      </c>
      <c r="G1034" s="29">
        <v>0</v>
      </c>
      <c r="H1034" s="29">
        <v>0</v>
      </c>
      <c r="I1034" s="29">
        <v>0</v>
      </c>
      <c r="J1034" s="29">
        <v>1912131.50667</v>
      </c>
      <c r="K1034" s="29"/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89183.56</v>
      </c>
      <c r="S1034" s="29">
        <v>5345.49</v>
      </c>
      <c r="T1034" s="147">
        <v>41814.443330000002</v>
      </c>
      <c r="U1034" s="28"/>
      <c r="V1034" s="2" t="s">
        <v>1116</v>
      </c>
      <c r="W1034" s="9">
        <v>635381.65999999992</v>
      </c>
      <c r="X1034" s="9">
        <v>0</v>
      </c>
      <c r="Y1034" s="9">
        <v>0</v>
      </c>
      <c r="Z1034" s="9">
        <v>0</v>
      </c>
      <c r="AA1034" s="9">
        <v>0</v>
      </c>
      <c r="AB1034" s="9">
        <v>562140.31999999995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31769.08</v>
      </c>
      <c r="AK1034" s="9">
        <v>30000</v>
      </c>
      <c r="AL1034" s="9">
        <v>11472.26</v>
      </c>
      <c r="AN1034" s="28">
        <f t="shared" si="203"/>
        <v>1413093.34</v>
      </c>
      <c r="AO1034" s="12">
        <f t="shared" si="230"/>
        <v>57414.479999999996</v>
      </c>
      <c r="AP1034" s="12">
        <f t="shared" si="230"/>
        <v>-24654.510000000002</v>
      </c>
      <c r="AQ1034" s="12">
        <f t="shared" si="230"/>
        <v>30342.18333</v>
      </c>
      <c r="AR1034" s="12">
        <f t="shared" si="204"/>
        <v>1349991.1866700002</v>
      </c>
      <c r="BB1034" s="28" t="e">
        <f>+#REF!-'Прил 2 оконч'!E1034</f>
        <v>#REF!</v>
      </c>
    </row>
    <row r="1035" spans="1:54" ht="15" customHeight="1" x14ac:dyDescent="0.25">
      <c r="A1035" s="5">
        <f t="shared" ref="A1035:B1035" si="249">+A1034+1</f>
        <v>1008</v>
      </c>
      <c r="B1035" s="23">
        <f t="shared" si="249"/>
        <v>149</v>
      </c>
      <c r="C1035" s="14" t="s">
        <v>104</v>
      </c>
      <c r="D1035" s="3" t="s">
        <v>499</v>
      </c>
      <c r="E1035" s="27">
        <v>45233514.650000006</v>
      </c>
      <c r="F1035" s="29">
        <v>12649079.980151162</v>
      </c>
      <c r="G1035" s="29">
        <v>6869704.5973592401</v>
      </c>
      <c r="H1035" s="29">
        <v>8171118.1097511007</v>
      </c>
      <c r="I1035" s="29">
        <v>3937651.5042933603</v>
      </c>
      <c r="J1035" s="29">
        <v>0</v>
      </c>
      <c r="K1035" s="29"/>
      <c r="L1035" s="29">
        <v>952026.39550956013</v>
      </c>
      <c r="M1035" s="29">
        <v>0</v>
      </c>
      <c r="N1035" s="29">
        <v>7123957.835589</v>
      </c>
      <c r="O1035" s="29">
        <v>0</v>
      </c>
      <c r="P1035" s="29">
        <v>0</v>
      </c>
      <c r="Q1035" s="29">
        <v>0</v>
      </c>
      <c r="R1035" s="29">
        <v>4209405.1087999996</v>
      </c>
      <c r="S1035" s="1">
        <v>452335.14650000009</v>
      </c>
      <c r="T1035" s="147">
        <v>868235.97204658017</v>
      </c>
      <c r="U1035" s="28"/>
      <c r="V1035" s="2" t="s">
        <v>499</v>
      </c>
      <c r="W1035" s="9">
        <v>32715514.25</v>
      </c>
      <c r="X1035" s="9">
        <v>12577731.48</v>
      </c>
      <c r="Y1035" s="9">
        <v>7054291.8600000003</v>
      </c>
      <c r="Z1035" s="9">
        <v>2292530.7000000002</v>
      </c>
      <c r="AA1035" s="9">
        <v>3032240.15</v>
      </c>
      <c r="AB1035" s="9">
        <v>0</v>
      </c>
      <c r="AC1035" s="9">
        <v>0</v>
      </c>
      <c r="AD1035" s="9">
        <v>887806.42</v>
      </c>
      <c r="AE1035" s="9">
        <v>0</v>
      </c>
      <c r="AF1035" s="9">
        <v>5564706.9000000004</v>
      </c>
      <c r="AG1035" s="9">
        <v>0</v>
      </c>
      <c r="AH1035" s="9">
        <v>0</v>
      </c>
      <c r="AI1035" s="9">
        <v>0</v>
      </c>
      <c r="AJ1035" s="9">
        <v>635200.46000000008</v>
      </c>
      <c r="AK1035" s="9">
        <v>30000</v>
      </c>
      <c r="AL1035" s="9">
        <v>641006.28</v>
      </c>
      <c r="AN1035" s="28">
        <f t="shared" si="203"/>
        <v>12518000.400000006</v>
      </c>
      <c r="AO1035" s="12">
        <f t="shared" si="230"/>
        <v>3574204.6487999996</v>
      </c>
      <c r="AP1035" s="12">
        <f t="shared" si="230"/>
        <v>422335.14650000009</v>
      </c>
      <c r="AQ1035" s="12">
        <f t="shared" si="230"/>
        <v>227229.69204658014</v>
      </c>
      <c r="AR1035" s="12">
        <f t="shared" si="204"/>
        <v>8294230.9126534248</v>
      </c>
      <c r="BB1035" s="28" t="e">
        <f>+#REF!-'Прил 2 оконч'!E1035</f>
        <v>#REF!</v>
      </c>
    </row>
    <row r="1036" spans="1:54" ht="15" customHeight="1" x14ac:dyDescent="0.25">
      <c r="A1036" s="5">
        <f t="shared" ref="A1036:B1036" si="250">+A1035+1</f>
        <v>1009</v>
      </c>
      <c r="B1036" s="23">
        <f t="shared" si="250"/>
        <v>150</v>
      </c>
      <c r="C1036" s="14" t="s">
        <v>104</v>
      </c>
      <c r="D1036" s="3" t="s">
        <v>156</v>
      </c>
      <c r="E1036" s="27">
        <v>14135263.039999999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/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13564306.146929998</v>
      </c>
      <c r="R1036" s="29">
        <v>193212.03</v>
      </c>
      <c r="S1036" s="29">
        <v>81120.959999999992</v>
      </c>
      <c r="T1036" s="147">
        <v>296623.90307</v>
      </c>
      <c r="U1036" s="28"/>
      <c r="V1036" s="2" t="s">
        <v>156</v>
      </c>
      <c r="W1036" s="9">
        <v>56801668.900000006</v>
      </c>
      <c r="X1036" s="9">
        <v>9445571.4600000009</v>
      </c>
      <c r="Y1036" s="9">
        <v>5297602.18</v>
      </c>
      <c r="Z1036" s="9">
        <v>1721634.99</v>
      </c>
      <c r="AA1036" s="9">
        <v>2277138.85</v>
      </c>
      <c r="AB1036" s="9">
        <v>725467.62</v>
      </c>
      <c r="AC1036" s="9">
        <v>0</v>
      </c>
      <c r="AD1036" s="9">
        <v>0</v>
      </c>
      <c r="AE1036" s="9">
        <v>0</v>
      </c>
      <c r="AF1036" s="9">
        <v>4178960</v>
      </c>
      <c r="AG1036" s="9">
        <v>0</v>
      </c>
      <c r="AH1036" s="9">
        <v>30735681.07</v>
      </c>
      <c r="AI1036" s="9">
        <v>0</v>
      </c>
      <c r="AJ1036" s="9">
        <v>1279774.8500000001</v>
      </c>
      <c r="AK1036" s="9">
        <v>30000</v>
      </c>
      <c r="AL1036" s="9">
        <v>1109837.8799999999</v>
      </c>
      <c r="AN1036" s="28">
        <f t="shared" si="203"/>
        <v>-42666405.860000007</v>
      </c>
      <c r="AO1036" s="12">
        <f t="shared" si="230"/>
        <v>-1086562.82</v>
      </c>
      <c r="AP1036" s="12">
        <f t="shared" si="230"/>
        <v>51120.959999999992</v>
      </c>
      <c r="AQ1036" s="12">
        <f t="shared" si="230"/>
        <v>-813213.97692999989</v>
      </c>
      <c r="AR1036" s="12">
        <f t="shared" si="204"/>
        <v>-40817750.023070008</v>
      </c>
      <c r="BB1036" s="28" t="e">
        <f>+#REF!-'Прил 2 оконч'!E1036</f>
        <v>#REF!</v>
      </c>
    </row>
    <row r="1037" spans="1:54" ht="15" customHeight="1" x14ac:dyDescent="0.25">
      <c r="A1037" s="5">
        <f t="shared" ref="A1037:B1037" si="251">+A1036+1</f>
        <v>1010</v>
      </c>
      <c r="B1037" s="23">
        <f t="shared" si="251"/>
        <v>151</v>
      </c>
      <c r="C1037" s="14" t="s">
        <v>104</v>
      </c>
      <c r="D1037" s="3" t="s">
        <v>1119</v>
      </c>
      <c r="E1037" s="27">
        <v>1012261.8</v>
      </c>
      <c r="F1037" s="29">
        <v>0</v>
      </c>
      <c r="G1037" s="29">
        <v>0</v>
      </c>
      <c r="H1037" s="29">
        <v>0</v>
      </c>
      <c r="I1037" s="29">
        <v>0</v>
      </c>
      <c r="J1037" s="29">
        <v>916283.07493800006</v>
      </c>
      <c r="K1037" s="29"/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69857</v>
      </c>
      <c r="S1037" s="29">
        <v>6084.47</v>
      </c>
      <c r="T1037" s="147">
        <v>20037.255062</v>
      </c>
      <c r="U1037" s="28"/>
      <c r="V1037" s="2" t="s">
        <v>1119</v>
      </c>
      <c r="W1037" s="9">
        <v>313976.28999999998</v>
      </c>
      <c r="X1037" s="9">
        <v>0</v>
      </c>
      <c r="Y1037" s="9">
        <v>0</v>
      </c>
      <c r="Z1037" s="9">
        <v>0</v>
      </c>
      <c r="AA1037" s="9">
        <v>0</v>
      </c>
      <c r="AB1037" s="9">
        <v>262911.94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15698.81</v>
      </c>
      <c r="AK1037" s="9">
        <v>30000</v>
      </c>
      <c r="AL1037" s="9">
        <v>5365.54</v>
      </c>
      <c r="AN1037" s="28">
        <f t="shared" si="203"/>
        <v>698285.51</v>
      </c>
      <c r="AO1037" s="12">
        <f t="shared" si="230"/>
        <v>54158.19</v>
      </c>
      <c r="AP1037" s="12">
        <f t="shared" si="230"/>
        <v>-23915.53</v>
      </c>
      <c r="AQ1037" s="12">
        <f t="shared" si="230"/>
        <v>14671.715061999999</v>
      </c>
      <c r="AR1037" s="12">
        <f t="shared" si="204"/>
        <v>653371.13493800012</v>
      </c>
      <c r="BB1037" s="28" t="e">
        <f>+#REF!-'Прил 2 оконч'!E1037</f>
        <v>#REF!</v>
      </c>
    </row>
    <row r="1038" spans="1:54" ht="15" customHeight="1" x14ac:dyDescent="0.25">
      <c r="A1038" s="5">
        <f t="shared" ref="A1038:B1038" si="252">+A1037+1</f>
        <v>1011</v>
      </c>
      <c r="B1038" s="23">
        <f t="shared" si="252"/>
        <v>152</v>
      </c>
      <c r="C1038" s="14" t="s">
        <v>104</v>
      </c>
      <c r="D1038" s="3" t="s">
        <v>853</v>
      </c>
      <c r="E1038" s="27">
        <v>14475624.07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/>
      <c r="L1038" s="29">
        <v>0</v>
      </c>
      <c r="M1038" s="29">
        <v>0</v>
      </c>
      <c r="N1038" s="29">
        <v>13731245.256708002</v>
      </c>
      <c r="O1038" s="29">
        <v>0</v>
      </c>
      <c r="P1038" s="29">
        <v>0</v>
      </c>
      <c r="Q1038" s="29">
        <v>0</v>
      </c>
      <c r="R1038" s="29">
        <v>414638.11</v>
      </c>
      <c r="S1038" s="29">
        <v>29466.18</v>
      </c>
      <c r="T1038" s="147">
        <v>300274.52329200006</v>
      </c>
      <c r="U1038" s="28"/>
      <c r="V1038" s="2" t="s">
        <v>853</v>
      </c>
      <c r="W1038" s="9">
        <v>4491073.6199999992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4290084.8</v>
      </c>
      <c r="AG1038" s="9">
        <v>0</v>
      </c>
      <c r="AH1038" s="9">
        <v>0</v>
      </c>
      <c r="AI1038" s="9">
        <v>0</v>
      </c>
      <c r="AJ1038" s="9">
        <v>83436.06</v>
      </c>
      <c r="AK1038" s="9">
        <v>30000</v>
      </c>
      <c r="AL1038" s="9">
        <v>87552.76</v>
      </c>
      <c r="AN1038" s="28">
        <f t="shared" si="203"/>
        <v>9984550.4500000011</v>
      </c>
      <c r="AO1038" s="12">
        <f t="shared" si="230"/>
        <v>331202.05</v>
      </c>
      <c r="AP1038" s="12">
        <f t="shared" si="230"/>
        <v>-533.81999999999971</v>
      </c>
      <c r="AQ1038" s="12">
        <f t="shared" si="230"/>
        <v>212721.76329200005</v>
      </c>
      <c r="AR1038" s="12">
        <f t="shared" si="204"/>
        <v>9441160.456708001</v>
      </c>
      <c r="BB1038" s="28" t="e">
        <f>+#REF!-'Прил 2 оконч'!E1038</f>
        <v>#REF!</v>
      </c>
    </row>
    <row r="1039" spans="1:54" ht="15" customHeight="1" x14ac:dyDescent="0.25">
      <c r="A1039" s="5">
        <f t="shared" ref="A1039:B1039" si="253">+A1038+1</f>
        <v>1012</v>
      </c>
      <c r="B1039" s="23">
        <f t="shared" si="253"/>
        <v>153</v>
      </c>
      <c r="C1039" s="14" t="s">
        <v>104</v>
      </c>
      <c r="D1039" s="3" t="s">
        <v>854</v>
      </c>
      <c r="E1039" s="27">
        <v>29390081.470000003</v>
      </c>
      <c r="F1039" s="29">
        <v>11814199.4679345</v>
      </c>
      <c r="G1039" s="29">
        <v>4209884.9643870592</v>
      </c>
      <c r="H1039" s="29">
        <v>4398393.0636496209</v>
      </c>
      <c r="I1039" s="29">
        <v>2753672.1595983598</v>
      </c>
      <c r="J1039" s="29">
        <v>1684797.1438548602</v>
      </c>
      <c r="K1039" s="29"/>
      <c r="L1039" s="29">
        <v>453343.1808108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3228318.4233000004</v>
      </c>
      <c r="S1039" s="1">
        <v>293900.81470000005</v>
      </c>
      <c r="T1039" s="147">
        <v>553572.25176480005</v>
      </c>
      <c r="U1039" s="28"/>
      <c r="V1039" s="2" t="s">
        <v>854</v>
      </c>
      <c r="W1039" s="9">
        <v>15641140.99</v>
      </c>
      <c r="X1039" s="9">
        <v>6621784.6600000001</v>
      </c>
      <c r="Y1039" s="9">
        <v>3569095.27</v>
      </c>
      <c r="Z1039" s="9">
        <v>1503999.74</v>
      </c>
      <c r="AA1039" s="9">
        <v>2231566.58</v>
      </c>
      <c r="AB1039" s="9">
        <v>719118.49</v>
      </c>
      <c r="AC1039" s="9">
        <v>0</v>
      </c>
      <c r="AD1039" s="9">
        <v>422321.9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235746.44999999998</v>
      </c>
      <c r="AK1039" s="9">
        <v>30000</v>
      </c>
      <c r="AL1039" s="9">
        <v>307507.90000000002</v>
      </c>
      <c r="AN1039" s="28">
        <f t="shared" si="203"/>
        <v>13748940.480000002</v>
      </c>
      <c r="AO1039" s="12">
        <f t="shared" si="230"/>
        <v>2992571.9733000002</v>
      </c>
      <c r="AP1039" s="12">
        <f t="shared" si="230"/>
        <v>263900.81470000005</v>
      </c>
      <c r="AQ1039" s="12">
        <f t="shared" si="230"/>
        <v>246064.35176480003</v>
      </c>
      <c r="AR1039" s="12">
        <f t="shared" si="204"/>
        <v>10246403.340235202</v>
      </c>
      <c r="BB1039" s="28" t="e">
        <f>+#REF!-'Прил 2 оконч'!E1039</f>
        <v>#REF!</v>
      </c>
    </row>
    <row r="1040" spans="1:54" ht="15" customHeight="1" x14ac:dyDescent="0.25">
      <c r="A1040" s="5">
        <f t="shared" ref="A1040:B1040" si="254">+A1039+1</f>
        <v>1013</v>
      </c>
      <c r="B1040" s="23">
        <f t="shared" si="254"/>
        <v>154</v>
      </c>
      <c r="C1040" s="14" t="s">
        <v>104</v>
      </c>
      <c r="D1040" s="3" t="s">
        <v>855</v>
      </c>
      <c r="E1040" s="27">
        <v>1256969.47</v>
      </c>
      <c r="F1040" s="29">
        <v>0</v>
      </c>
      <c r="G1040" s="29">
        <v>0</v>
      </c>
      <c r="H1040" s="29">
        <v>0</v>
      </c>
      <c r="I1040" s="29">
        <v>0</v>
      </c>
      <c r="J1040" s="29">
        <v>1131302.8088459999</v>
      </c>
      <c r="K1040" s="29"/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96164.31</v>
      </c>
      <c r="S1040" s="29">
        <v>4763.05</v>
      </c>
      <c r="T1040" s="147">
        <v>24739.301154000001</v>
      </c>
      <c r="U1040" s="28"/>
      <c r="V1040" s="2" t="s">
        <v>855</v>
      </c>
      <c r="W1040" s="9">
        <v>389878.01</v>
      </c>
      <c r="X1040" s="9">
        <v>0</v>
      </c>
      <c r="Y1040" s="9">
        <v>0</v>
      </c>
      <c r="Z1040" s="9">
        <v>0</v>
      </c>
      <c r="AA1040" s="9">
        <v>0</v>
      </c>
      <c r="AB1040" s="9">
        <v>333576.43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19493.900000000001</v>
      </c>
      <c r="AK1040" s="9">
        <v>30000</v>
      </c>
      <c r="AL1040" s="9">
        <v>6807.68</v>
      </c>
      <c r="AN1040" s="28">
        <f t="shared" si="203"/>
        <v>867091.46</v>
      </c>
      <c r="AO1040" s="12">
        <f t="shared" si="230"/>
        <v>76670.41</v>
      </c>
      <c r="AP1040" s="12">
        <f t="shared" si="230"/>
        <v>-25236.95</v>
      </c>
      <c r="AQ1040" s="12">
        <f t="shared" si="230"/>
        <v>17931.621154</v>
      </c>
      <c r="AR1040" s="12">
        <f t="shared" si="204"/>
        <v>797726.37884599983</v>
      </c>
      <c r="BB1040" s="28" t="e">
        <f>+#REF!-'Прил 2 оконч'!E1040</f>
        <v>#REF!</v>
      </c>
    </row>
    <row r="1041" spans="1:54" ht="15" customHeight="1" x14ac:dyDescent="0.25">
      <c r="A1041" s="5">
        <f t="shared" ref="A1041:B1041" si="255">+A1040+1</f>
        <v>1014</v>
      </c>
      <c r="B1041" s="23">
        <f t="shared" si="255"/>
        <v>155</v>
      </c>
      <c r="C1041" s="14" t="s">
        <v>104</v>
      </c>
      <c r="D1041" s="3" t="s">
        <v>856</v>
      </c>
      <c r="E1041" s="27">
        <v>1323932.54</v>
      </c>
      <c r="F1041" s="29">
        <v>0</v>
      </c>
      <c r="G1041" s="29">
        <v>0</v>
      </c>
      <c r="H1041" s="29">
        <v>0</v>
      </c>
      <c r="I1041" s="29">
        <v>0</v>
      </c>
      <c r="J1041" s="29">
        <v>1219019.4339119999</v>
      </c>
      <c r="K1041" s="29"/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73281.789999999994</v>
      </c>
      <c r="S1041" s="29">
        <v>4973.83</v>
      </c>
      <c r="T1041" s="147">
        <v>26657.486088000001</v>
      </c>
      <c r="U1041" s="28"/>
      <c r="V1041" s="2" t="s">
        <v>856</v>
      </c>
      <c r="W1041" s="9">
        <v>410648.14999999997</v>
      </c>
      <c r="X1041" s="9">
        <v>0</v>
      </c>
      <c r="Y1041" s="9">
        <v>0</v>
      </c>
      <c r="Z1041" s="9">
        <v>0</v>
      </c>
      <c r="AA1041" s="9">
        <v>0</v>
      </c>
      <c r="AB1041" s="9">
        <v>352913.42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20532.41</v>
      </c>
      <c r="AK1041" s="9">
        <v>30000</v>
      </c>
      <c r="AL1041" s="9">
        <v>7202.32</v>
      </c>
      <c r="AN1041" s="28">
        <f t="shared" si="203"/>
        <v>913284.39000000013</v>
      </c>
      <c r="AO1041" s="12">
        <f t="shared" si="230"/>
        <v>52749.37999999999</v>
      </c>
      <c r="AP1041" s="12">
        <f t="shared" si="230"/>
        <v>-25026.17</v>
      </c>
      <c r="AQ1041" s="12">
        <f t="shared" si="230"/>
        <v>19455.166088000002</v>
      </c>
      <c r="AR1041" s="12">
        <f t="shared" si="204"/>
        <v>866106.01391200011</v>
      </c>
      <c r="BB1041" s="28" t="e">
        <f>+#REF!-'Прил 2 оконч'!E1041</f>
        <v>#REF!</v>
      </c>
    </row>
    <row r="1042" spans="1:54" ht="15" customHeight="1" x14ac:dyDescent="0.25">
      <c r="A1042" s="5">
        <f t="shared" ref="A1042:B1042" si="256">+A1041+1</f>
        <v>1015</v>
      </c>
      <c r="B1042" s="23">
        <f t="shared" si="256"/>
        <v>156</v>
      </c>
      <c r="C1042" s="14" t="s">
        <v>104</v>
      </c>
      <c r="D1042" s="3" t="s">
        <v>857</v>
      </c>
      <c r="E1042" s="27">
        <v>2866420.58</v>
      </c>
      <c r="F1042" s="29">
        <v>0</v>
      </c>
      <c r="G1042" s="29">
        <v>0</v>
      </c>
      <c r="H1042" s="29">
        <v>0</v>
      </c>
      <c r="I1042" s="29">
        <v>0</v>
      </c>
      <c r="J1042" s="29">
        <v>2682538.3102140003</v>
      </c>
      <c r="K1042" s="29"/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119204.8</v>
      </c>
      <c r="S1042" s="29">
        <v>6015.79</v>
      </c>
      <c r="T1042" s="147">
        <v>58661.679786000008</v>
      </c>
      <c r="U1042" s="28"/>
      <c r="V1042" s="2" t="s">
        <v>857</v>
      </c>
      <c r="W1042" s="9">
        <v>1051982.1399999999</v>
      </c>
      <c r="X1042" s="9">
        <v>0</v>
      </c>
      <c r="Y1042" s="9">
        <v>0</v>
      </c>
      <c r="Z1042" s="9">
        <v>0</v>
      </c>
      <c r="AA1042" s="9">
        <v>0</v>
      </c>
      <c r="AB1042" s="9">
        <v>949995.37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52599.11</v>
      </c>
      <c r="AK1042" s="9">
        <v>30000</v>
      </c>
      <c r="AL1042" s="9">
        <v>19387.66</v>
      </c>
      <c r="AN1042" s="28">
        <f t="shared" si="203"/>
        <v>1814438.4400000002</v>
      </c>
      <c r="AO1042" s="12">
        <f t="shared" si="230"/>
        <v>66605.69</v>
      </c>
      <c r="AP1042" s="12">
        <f t="shared" si="230"/>
        <v>-23984.21</v>
      </c>
      <c r="AQ1042" s="12">
        <f t="shared" si="230"/>
        <v>39274.019786000004</v>
      </c>
      <c r="AR1042" s="12">
        <f t="shared" si="204"/>
        <v>1732542.9402140002</v>
      </c>
      <c r="BB1042" s="28" t="e">
        <f>+#REF!-'Прил 2 оконч'!E1042</f>
        <v>#REF!</v>
      </c>
    </row>
    <row r="1043" spans="1:54" ht="15" customHeight="1" x14ac:dyDescent="0.25">
      <c r="A1043" s="5">
        <f t="shared" ref="A1043:B1043" si="257">+A1042+1</f>
        <v>1016</v>
      </c>
      <c r="B1043" s="23">
        <f t="shared" si="257"/>
        <v>157</v>
      </c>
      <c r="C1043" s="14" t="s">
        <v>104</v>
      </c>
      <c r="D1043" s="3" t="s">
        <v>858</v>
      </c>
      <c r="E1043" s="27">
        <v>28377467.889999997</v>
      </c>
      <c r="F1043" s="29">
        <v>8419761.85982568</v>
      </c>
      <c r="G1043" s="29">
        <v>4869378.4663003199</v>
      </c>
      <c r="H1043" s="29">
        <v>5147293.5732838195</v>
      </c>
      <c r="I1043" s="29">
        <v>3924855.112857</v>
      </c>
      <c r="J1043" s="29">
        <v>1567899.2698021799</v>
      </c>
      <c r="K1043" s="29"/>
      <c r="L1043" s="29">
        <v>418375.75401383999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3213697.2617000001</v>
      </c>
      <c r="S1043" s="1">
        <v>283774.6789</v>
      </c>
      <c r="T1043" s="147">
        <v>532431.91331715998</v>
      </c>
      <c r="U1043" s="28"/>
      <c r="V1043" s="2" t="s">
        <v>858</v>
      </c>
      <c r="W1043" s="9">
        <v>16180625.609999999</v>
      </c>
      <c r="X1043" s="9">
        <v>6981781.9199999999</v>
      </c>
      <c r="Y1043" s="9">
        <v>3964678.68</v>
      </c>
      <c r="Z1043" s="9">
        <v>1375151.28</v>
      </c>
      <c r="AA1043" s="9">
        <v>2093942.56</v>
      </c>
      <c r="AB1043" s="9">
        <v>791888.68</v>
      </c>
      <c r="AC1043" s="9">
        <v>0</v>
      </c>
      <c r="AD1043" s="9">
        <v>389803.97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235067.36</v>
      </c>
      <c r="AK1043" s="9">
        <v>30000</v>
      </c>
      <c r="AL1043" s="9">
        <v>318311.16000000003</v>
      </c>
      <c r="AN1043" s="28">
        <f t="shared" si="203"/>
        <v>12196842.279999997</v>
      </c>
      <c r="AO1043" s="12">
        <f t="shared" si="230"/>
        <v>2978629.9017000003</v>
      </c>
      <c r="AP1043" s="12">
        <f t="shared" si="230"/>
        <v>253774.6789</v>
      </c>
      <c r="AQ1043" s="12">
        <f t="shared" si="230"/>
        <v>214120.75331715995</v>
      </c>
      <c r="AR1043" s="12">
        <f t="shared" si="204"/>
        <v>8750316.946082836</v>
      </c>
      <c r="BB1043" s="28" t="e">
        <f>+#REF!-'Прил 2 оконч'!E1043</f>
        <v>#REF!</v>
      </c>
    </row>
    <row r="1044" spans="1:54" ht="15" customHeight="1" x14ac:dyDescent="0.25">
      <c r="A1044" s="5">
        <f t="shared" ref="A1044:B1044" si="258">+A1043+1</f>
        <v>1017</v>
      </c>
      <c r="B1044" s="23">
        <f t="shared" si="258"/>
        <v>158</v>
      </c>
      <c r="C1044" s="14" t="s">
        <v>104</v>
      </c>
      <c r="D1044" s="3" t="s">
        <v>859</v>
      </c>
      <c r="E1044" s="27">
        <v>28192630.469999995</v>
      </c>
      <c r="F1044" s="29">
        <v>8364919.510725962</v>
      </c>
      <c r="G1044" s="29">
        <v>4837661.63124552</v>
      </c>
      <c r="H1044" s="29">
        <v>5113766.538725879</v>
      </c>
      <c r="I1044" s="29">
        <v>3899290.4561225995</v>
      </c>
      <c r="J1044" s="29">
        <v>1557686.7201785401</v>
      </c>
      <c r="K1044" s="29"/>
      <c r="L1044" s="29">
        <v>415650.64718099998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3192764.7577999998</v>
      </c>
      <c r="S1044" s="1">
        <v>281926.30469999998</v>
      </c>
      <c r="T1044" s="147">
        <v>528963.90332049993</v>
      </c>
      <c r="U1044" s="28"/>
      <c r="V1044" s="2" t="s">
        <v>859</v>
      </c>
      <c r="W1044" s="9">
        <v>16075853.23</v>
      </c>
      <c r="X1044" s="9">
        <v>6936220.1600000001</v>
      </c>
      <c r="Y1044" s="9">
        <v>3938805.94</v>
      </c>
      <c r="Z1044" s="9">
        <v>1366177.32</v>
      </c>
      <c r="AA1044" s="9">
        <v>2080277.88</v>
      </c>
      <c r="AB1044" s="9">
        <v>786720.97</v>
      </c>
      <c r="AC1044" s="9">
        <v>0</v>
      </c>
      <c r="AD1044" s="9">
        <v>387260.19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234156.83</v>
      </c>
      <c r="AK1044" s="9">
        <v>30000</v>
      </c>
      <c r="AL1044" s="9">
        <v>316233.94</v>
      </c>
      <c r="AN1044" s="28">
        <f t="shared" si="203"/>
        <v>12116777.239999995</v>
      </c>
      <c r="AO1044" s="12">
        <f t="shared" si="230"/>
        <v>2958607.9277999997</v>
      </c>
      <c r="AP1044" s="12">
        <f t="shared" si="230"/>
        <v>251926.30469999998</v>
      </c>
      <c r="AQ1044" s="12">
        <f t="shared" si="230"/>
        <v>212729.96332049993</v>
      </c>
      <c r="AR1044" s="12">
        <f t="shared" si="204"/>
        <v>8693513.0441794954</v>
      </c>
      <c r="BB1044" s="28" t="e">
        <f>+#REF!-'Прил 2 оконч'!E1044</f>
        <v>#REF!</v>
      </c>
    </row>
    <row r="1045" spans="1:54" ht="15" customHeight="1" x14ac:dyDescent="0.25">
      <c r="A1045" s="5">
        <f t="shared" ref="A1045:B1045" si="259">+A1044+1</f>
        <v>1018</v>
      </c>
      <c r="B1045" s="23">
        <f t="shared" si="259"/>
        <v>159</v>
      </c>
      <c r="C1045" s="14" t="s">
        <v>104</v>
      </c>
      <c r="D1045" s="3" t="s">
        <v>860</v>
      </c>
      <c r="E1045" s="27">
        <v>18855188.25</v>
      </c>
      <c r="F1045" s="29">
        <v>0</v>
      </c>
      <c r="G1045" s="29">
        <v>4852018.6895581791</v>
      </c>
      <c r="H1045" s="29">
        <v>5128943.0079808198</v>
      </c>
      <c r="I1045" s="29">
        <v>3910862.6451854394</v>
      </c>
      <c r="J1045" s="29">
        <v>1562309.5679603999</v>
      </c>
      <c r="K1045" s="29"/>
      <c r="L1045" s="29">
        <v>416884.20653627999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2448551.2283000001</v>
      </c>
      <c r="S1045" s="1">
        <v>188551.88250000004</v>
      </c>
      <c r="T1045" s="147">
        <v>347067.0219788801</v>
      </c>
      <c r="U1045" s="28"/>
      <c r="V1045" s="2" t="s">
        <v>860</v>
      </c>
      <c r="W1045" s="9">
        <v>8946914.870000001</v>
      </c>
      <c r="X1045" s="9">
        <v>0</v>
      </c>
      <c r="Y1045" s="9">
        <v>3944461.45</v>
      </c>
      <c r="Z1045" s="9">
        <v>1368138.94</v>
      </c>
      <c r="AA1045" s="9">
        <v>2083264.85</v>
      </c>
      <c r="AB1045" s="9">
        <v>787850.59</v>
      </c>
      <c r="AC1045" s="9">
        <v>0</v>
      </c>
      <c r="AD1045" s="9">
        <v>387816.22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170453.6</v>
      </c>
      <c r="AK1045" s="9">
        <v>30000</v>
      </c>
      <c r="AL1045" s="9">
        <v>174929.21999999997</v>
      </c>
      <c r="AN1045" s="28">
        <f t="shared" si="203"/>
        <v>9908273.379999999</v>
      </c>
      <c r="AO1045" s="12">
        <f t="shared" si="230"/>
        <v>2278097.6283</v>
      </c>
      <c r="AP1045" s="12">
        <f t="shared" si="230"/>
        <v>158551.88250000004</v>
      </c>
      <c r="AQ1045" s="12">
        <f t="shared" si="230"/>
        <v>172137.80197888013</v>
      </c>
      <c r="AR1045" s="12">
        <f t="shared" si="204"/>
        <v>7299486.0672211181</v>
      </c>
      <c r="BB1045" s="28" t="e">
        <f>+#REF!-'Прил 2 оконч'!E1045</f>
        <v>#REF!</v>
      </c>
    </row>
    <row r="1046" spans="1:54" ht="15" customHeight="1" x14ac:dyDescent="0.25">
      <c r="A1046" s="5">
        <f t="shared" ref="A1046:B1046" si="260">+A1045+1</f>
        <v>1019</v>
      </c>
      <c r="B1046" s="23">
        <f t="shared" si="260"/>
        <v>160</v>
      </c>
      <c r="C1046" s="14" t="s">
        <v>104</v>
      </c>
      <c r="D1046" s="3" t="s">
        <v>861</v>
      </c>
      <c r="E1046" s="27">
        <v>989671.85</v>
      </c>
      <c r="F1046" s="29">
        <v>0</v>
      </c>
      <c r="G1046" s="29">
        <v>0</v>
      </c>
      <c r="H1046" s="29">
        <v>0</v>
      </c>
      <c r="I1046" s="29">
        <v>0</v>
      </c>
      <c r="J1046" s="29">
        <v>877787.916096</v>
      </c>
      <c r="K1046" s="29"/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88154.14</v>
      </c>
      <c r="S1046" s="29">
        <v>4534.3500000000004</v>
      </c>
      <c r="T1046" s="147">
        <v>19195.443904</v>
      </c>
      <c r="U1046" s="28"/>
      <c r="V1046" s="2" t="s">
        <v>861</v>
      </c>
      <c r="W1046" s="9">
        <v>306969.49999999994</v>
      </c>
      <c r="X1046" s="9">
        <v>0</v>
      </c>
      <c r="Y1046" s="9">
        <v>0</v>
      </c>
      <c r="Z1046" s="9">
        <v>0</v>
      </c>
      <c r="AA1046" s="9">
        <v>0</v>
      </c>
      <c r="AB1046" s="9">
        <v>256388.61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15348.47</v>
      </c>
      <c r="AK1046" s="9">
        <v>30000</v>
      </c>
      <c r="AL1046" s="9">
        <v>5232.42</v>
      </c>
      <c r="AN1046" s="28">
        <f t="shared" si="203"/>
        <v>682702.35000000009</v>
      </c>
      <c r="AO1046" s="12">
        <f t="shared" si="230"/>
        <v>72805.67</v>
      </c>
      <c r="AP1046" s="12">
        <f t="shared" si="230"/>
        <v>-25465.65</v>
      </c>
      <c r="AQ1046" s="12">
        <f t="shared" si="230"/>
        <v>13963.023904</v>
      </c>
      <c r="AR1046" s="12">
        <f t="shared" si="204"/>
        <v>621399.30609600013</v>
      </c>
      <c r="BB1046" s="28" t="e">
        <f>+#REF!-'Прил 2 оконч'!E1046</f>
        <v>#REF!</v>
      </c>
    </row>
    <row r="1047" spans="1:54" ht="15" customHeight="1" x14ac:dyDescent="0.25">
      <c r="A1047" s="5">
        <f t="shared" ref="A1047:B1047" si="261">+A1046+1</f>
        <v>1020</v>
      </c>
      <c r="B1047" s="23">
        <f t="shared" si="261"/>
        <v>161</v>
      </c>
      <c r="C1047" s="14" t="s">
        <v>104</v>
      </c>
      <c r="D1047" s="3" t="s">
        <v>862</v>
      </c>
      <c r="E1047" s="27">
        <v>4102628.5261912653</v>
      </c>
      <c r="F1047" s="29">
        <v>0</v>
      </c>
      <c r="G1047" s="29">
        <v>2393856.5125572649</v>
      </c>
      <c r="H1047" s="29">
        <v>0</v>
      </c>
      <c r="I1047" s="29">
        <v>0</v>
      </c>
      <c r="J1047" s="29">
        <v>1207579.472694</v>
      </c>
      <c r="K1047" s="29"/>
      <c r="L1047" s="29">
        <v>243268.38316200001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129490.79000000001</v>
      </c>
      <c r="S1047" s="29">
        <v>44357.47</v>
      </c>
      <c r="T1047" s="147">
        <v>84075.897777999999</v>
      </c>
      <c r="U1047" s="28"/>
      <c r="V1047" s="2" t="s">
        <v>862</v>
      </c>
      <c r="W1047" s="9">
        <v>2589253.44</v>
      </c>
      <c r="X1047" s="9">
        <v>0</v>
      </c>
      <c r="Y1047" s="9">
        <v>1858293.43</v>
      </c>
      <c r="Z1047" s="9">
        <v>0</v>
      </c>
      <c r="AA1047" s="9">
        <v>0</v>
      </c>
      <c r="AB1047" s="9">
        <v>374417.9</v>
      </c>
      <c r="AC1047" s="9">
        <v>0</v>
      </c>
      <c r="AD1047" s="9">
        <v>219887.09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56601.98</v>
      </c>
      <c r="AK1047" s="9">
        <v>30000</v>
      </c>
      <c r="AL1047" s="9">
        <v>50053.04</v>
      </c>
      <c r="AN1047" s="28">
        <f t="shared" si="203"/>
        <v>1513375.0861912654</v>
      </c>
      <c r="AO1047" s="12">
        <f t="shared" si="230"/>
        <v>72888.81</v>
      </c>
      <c r="AP1047" s="12">
        <f t="shared" si="230"/>
        <v>14357.470000000001</v>
      </c>
      <c r="AQ1047" s="12">
        <f t="shared" si="230"/>
        <v>34022.857777999998</v>
      </c>
      <c r="AR1047" s="12">
        <f t="shared" si="204"/>
        <v>1392105.9484132654</v>
      </c>
      <c r="BB1047" s="28" t="e">
        <f>+#REF!-'Прил 2 оконч'!E1047</f>
        <v>#REF!</v>
      </c>
    </row>
    <row r="1048" spans="1:54" ht="15" customHeight="1" x14ac:dyDescent="0.25">
      <c r="A1048" s="5">
        <f t="shared" ref="A1048:B1048" si="262">+A1047+1</f>
        <v>1021</v>
      </c>
      <c r="B1048" s="23">
        <f t="shared" si="262"/>
        <v>162</v>
      </c>
      <c r="C1048" s="14" t="s">
        <v>104</v>
      </c>
      <c r="D1048" s="3" t="s">
        <v>863</v>
      </c>
      <c r="E1048" s="27">
        <v>25083426.917270374</v>
      </c>
      <c r="F1048" s="29">
        <v>4525107.225966936</v>
      </c>
      <c r="G1048" s="29">
        <v>2796445.9111580672</v>
      </c>
      <c r="H1048" s="29">
        <v>1312542.3519563093</v>
      </c>
      <c r="I1048" s="29">
        <v>1144056.1189434747</v>
      </c>
      <c r="J1048" s="29">
        <v>736445.82143999997</v>
      </c>
      <c r="K1048" s="29"/>
      <c r="L1048" s="29">
        <v>433409.41392000002</v>
      </c>
      <c r="M1048" s="29">
        <v>0</v>
      </c>
      <c r="N1048" s="29">
        <v>13331310.272431584</v>
      </c>
      <c r="O1048" s="29">
        <v>0</v>
      </c>
      <c r="P1048" s="29">
        <v>0</v>
      </c>
      <c r="Q1048" s="29">
        <v>0</v>
      </c>
      <c r="R1048" s="29">
        <v>225241.67</v>
      </c>
      <c r="S1048" s="29">
        <v>47928.639999999999</v>
      </c>
      <c r="T1048" s="147">
        <v>530939.491454</v>
      </c>
      <c r="U1048" s="28"/>
      <c r="V1048" s="2" t="s">
        <v>863</v>
      </c>
      <c r="W1048" s="9">
        <v>7475810.1599999992</v>
      </c>
      <c r="X1048" s="9">
        <v>2083392.97</v>
      </c>
      <c r="Y1048" s="9">
        <v>1058125.3700000001</v>
      </c>
      <c r="Z1048" s="9">
        <v>407186.63</v>
      </c>
      <c r="AA1048" s="9">
        <v>656918.85</v>
      </c>
      <c r="AB1048" s="9">
        <v>322111.3</v>
      </c>
      <c r="AC1048" s="9">
        <v>0</v>
      </c>
      <c r="AD1048" s="9">
        <v>394845.26</v>
      </c>
      <c r="AE1048" s="9">
        <v>0</v>
      </c>
      <c r="AF1048" s="9">
        <v>2204230.7000000002</v>
      </c>
      <c r="AG1048" s="9">
        <v>0</v>
      </c>
      <c r="AH1048" s="9">
        <v>0</v>
      </c>
      <c r="AI1048" s="9">
        <v>0</v>
      </c>
      <c r="AJ1048" s="9">
        <v>173553.96000000002</v>
      </c>
      <c r="AK1048" s="9">
        <v>30000</v>
      </c>
      <c r="AL1048" s="9">
        <v>145445.12</v>
      </c>
      <c r="AN1048" s="28">
        <f t="shared" si="203"/>
        <v>17607616.757270373</v>
      </c>
      <c r="AO1048" s="12">
        <f t="shared" si="230"/>
        <v>51687.709999999992</v>
      </c>
      <c r="AP1048" s="12">
        <f t="shared" si="230"/>
        <v>17928.64</v>
      </c>
      <c r="AQ1048" s="12">
        <f t="shared" si="230"/>
        <v>385494.37145400001</v>
      </c>
      <c r="AR1048" s="12">
        <f t="shared" si="204"/>
        <v>17152506.035816371</v>
      </c>
      <c r="BB1048" s="28" t="e">
        <f>+#REF!-'Прил 2 оконч'!E1048</f>
        <v>#REF!</v>
      </c>
    </row>
    <row r="1049" spans="1:54" ht="15" customHeight="1" x14ac:dyDescent="0.25">
      <c r="A1049" s="5">
        <f t="shared" ref="A1049:B1049" si="263">+A1048+1</f>
        <v>1022</v>
      </c>
      <c r="B1049" s="23">
        <f t="shared" si="263"/>
        <v>163</v>
      </c>
      <c r="C1049" s="14" t="s">
        <v>104</v>
      </c>
      <c r="D1049" s="3" t="s">
        <v>865</v>
      </c>
      <c r="E1049" s="27">
        <v>79806524.310000002</v>
      </c>
      <c r="F1049" s="29">
        <v>7307972.9825192997</v>
      </c>
      <c r="G1049" s="29">
        <v>4226400.5602551596</v>
      </c>
      <c r="H1049" s="29">
        <v>4467618.3252825597</v>
      </c>
      <c r="I1049" s="29">
        <v>3406596.95492088</v>
      </c>
      <c r="J1049" s="29">
        <v>1360865.74605282</v>
      </c>
      <c r="K1049" s="29"/>
      <c r="L1049" s="29">
        <v>363131.25296279998</v>
      </c>
      <c r="M1049" s="29">
        <v>0</v>
      </c>
      <c r="N1049" s="29">
        <v>13009304.578170599</v>
      </c>
      <c r="O1049" s="29">
        <v>0</v>
      </c>
      <c r="P1049" s="29">
        <v>25257638.634625319</v>
      </c>
      <c r="Q1049" s="29">
        <v>9933505.3301777989</v>
      </c>
      <c r="R1049" s="29">
        <v>8159251.6634999998</v>
      </c>
      <c r="S1049" s="1">
        <v>798065.24310000008</v>
      </c>
      <c r="T1049" s="147">
        <v>1516173.0384327602</v>
      </c>
      <c r="U1049" s="28"/>
      <c r="V1049" s="2" t="s">
        <v>1374</v>
      </c>
      <c r="W1049" s="9">
        <v>37949966.32</v>
      </c>
      <c r="X1049" s="9">
        <v>6066241.8399999999</v>
      </c>
      <c r="Y1049" s="9">
        <v>3444779.56</v>
      </c>
      <c r="Z1049" s="9">
        <v>1194823.95</v>
      </c>
      <c r="AA1049" s="9">
        <v>1819358.17</v>
      </c>
      <c r="AB1049" s="9">
        <v>688046.17</v>
      </c>
      <c r="AC1049" s="9">
        <v>0</v>
      </c>
      <c r="AD1049" s="9">
        <v>338687.91</v>
      </c>
      <c r="AE1049" s="9">
        <v>0</v>
      </c>
      <c r="AF1049" s="9">
        <v>4403920.59</v>
      </c>
      <c r="AG1049" s="9">
        <v>0</v>
      </c>
      <c r="AH1049" s="9">
        <v>13945677.710000001</v>
      </c>
      <c r="AI1049" s="9">
        <v>3400482.75</v>
      </c>
      <c r="AJ1049" s="9">
        <v>1897498.31</v>
      </c>
      <c r="AK1049" s="9">
        <v>30000</v>
      </c>
      <c r="AL1049" s="9">
        <v>720449.36</v>
      </c>
      <c r="AN1049" s="28">
        <f t="shared" si="203"/>
        <v>41856557.990000002</v>
      </c>
      <c r="AO1049" s="12">
        <f t="shared" si="230"/>
        <v>6261753.3534999993</v>
      </c>
      <c r="AP1049" s="12">
        <f t="shared" si="230"/>
        <v>768065.24310000008</v>
      </c>
      <c r="AQ1049" s="12">
        <f t="shared" si="230"/>
        <v>795723.67843276018</v>
      </c>
      <c r="AR1049" s="12">
        <f t="shared" si="204"/>
        <v>34031015.714967236</v>
      </c>
      <c r="BB1049" s="28" t="e">
        <f>+#REF!-'Прил 2 оконч'!E1049</f>
        <v>#REF!</v>
      </c>
    </row>
    <row r="1050" spans="1:54" ht="15" customHeight="1" x14ac:dyDescent="0.25">
      <c r="A1050" s="5">
        <f t="shared" ref="A1050:B1050" si="264">+A1049+1</f>
        <v>1023</v>
      </c>
      <c r="B1050" s="23">
        <f t="shared" si="264"/>
        <v>164</v>
      </c>
      <c r="C1050" s="14" t="s">
        <v>104</v>
      </c>
      <c r="D1050" s="3" t="s">
        <v>866</v>
      </c>
      <c r="E1050" s="27">
        <v>2937922.25</v>
      </c>
      <c r="F1050" s="29">
        <v>0</v>
      </c>
      <c r="G1050" s="29">
        <v>0</v>
      </c>
      <c r="H1050" s="29">
        <v>0</v>
      </c>
      <c r="I1050" s="29">
        <v>0</v>
      </c>
      <c r="J1050" s="29">
        <v>2718368.0366639998</v>
      </c>
      <c r="K1050" s="29"/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154057.04</v>
      </c>
      <c r="S1050" s="29">
        <v>6051.97</v>
      </c>
      <c r="T1050" s="147">
        <v>59445.203335999999</v>
      </c>
      <c r="U1050" s="28"/>
      <c r="V1050" s="2" t="s">
        <v>1375</v>
      </c>
      <c r="W1050" s="9">
        <v>763556.70000000007</v>
      </c>
      <c r="X1050" s="9">
        <v>0</v>
      </c>
      <c r="Y1050" s="9">
        <v>0</v>
      </c>
      <c r="Z1050" s="9">
        <v>0</v>
      </c>
      <c r="AA1050" s="9">
        <v>0</v>
      </c>
      <c r="AB1050" s="9">
        <v>666052.61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53911.17</v>
      </c>
      <c r="AK1050" s="9">
        <v>30000</v>
      </c>
      <c r="AL1050" s="9">
        <v>13592.92</v>
      </c>
      <c r="AN1050" s="28">
        <f t="shared" si="203"/>
        <v>2174365.5499999998</v>
      </c>
      <c r="AO1050" s="12">
        <f t="shared" si="230"/>
        <v>100145.87000000001</v>
      </c>
      <c r="AP1050" s="12">
        <f t="shared" si="230"/>
        <v>-23948.03</v>
      </c>
      <c r="AQ1050" s="12">
        <f t="shared" si="230"/>
        <v>45852.283336</v>
      </c>
      <c r="AR1050" s="12">
        <f t="shared" si="204"/>
        <v>2052315.4266639994</v>
      </c>
      <c r="BB1050" s="28" t="e">
        <f>+#REF!-'Прил 2 оконч'!E1050</f>
        <v>#REF!</v>
      </c>
    </row>
    <row r="1051" spans="1:54" ht="15" customHeight="1" x14ac:dyDescent="0.25">
      <c r="A1051" s="5">
        <f t="shared" ref="A1051:B1051" si="265">+A1050+1</f>
        <v>1024</v>
      </c>
      <c r="B1051" s="23">
        <f t="shared" si="265"/>
        <v>165</v>
      </c>
      <c r="C1051" s="14" t="s">
        <v>104</v>
      </c>
      <c r="D1051" s="3" t="s">
        <v>867</v>
      </c>
      <c r="E1051" s="27">
        <v>1989615.77</v>
      </c>
      <c r="F1051" s="29">
        <v>0</v>
      </c>
      <c r="G1051" s="29">
        <v>0</v>
      </c>
      <c r="H1051" s="29">
        <v>0</v>
      </c>
      <c r="I1051" s="29">
        <v>0</v>
      </c>
      <c r="J1051" s="29">
        <v>1840374.3405600002</v>
      </c>
      <c r="K1051" s="29"/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103764.71</v>
      </c>
      <c r="S1051" s="29">
        <v>5231.46</v>
      </c>
      <c r="T1051" s="147">
        <v>40245.259440000009</v>
      </c>
      <c r="U1051" s="28"/>
      <c r="V1051" s="2" t="s">
        <v>867</v>
      </c>
      <c r="W1051" s="9">
        <v>730193.01</v>
      </c>
      <c r="X1051" s="9">
        <v>0</v>
      </c>
      <c r="Y1051" s="9">
        <v>0</v>
      </c>
      <c r="Z1051" s="9">
        <v>0</v>
      </c>
      <c r="AA1051" s="9">
        <v>0</v>
      </c>
      <c r="AB1051" s="9">
        <v>650409.69999999995</v>
      </c>
      <c r="AC1051" s="9">
        <v>0</v>
      </c>
      <c r="AD1051" s="9">
        <v>0</v>
      </c>
      <c r="AE1051" s="9">
        <v>0</v>
      </c>
      <c r="AF1051" s="9">
        <v>0</v>
      </c>
      <c r="AG1051" s="9">
        <v>0</v>
      </c>
      <c r="AH1051" s="9">
        <v>0</v>
      </c>
      <c r="AI1051" s="9">
        <v>0</v>
      </c>
      <c r="AJ1051" s="9">
        <v>36509.65</v>
      </c>
      <c r="AK1051" s="9">
        <v>30000</v>
      </c>
      <c r="AL1051" s="9">
        <v>13273.66</v>
      </c>
      <c r="AN1051" s="28">
        <f t="shared" si="203"/>
        <v>1259422.76</v>
      </c>
      <c r="AO1051" s="12">
        <f t="shared" si="230"/>
        <v>67255.06</v>
      </c>
      <c r="AP1051" s="12">
        <f t="shared" si="230"/>
        <v>-24768.54</v>
      </c>
      <c r="AQ1051" s="12">
        <f t="shared" si="230"/>
        <v>26971.599440000009</v>
      </c>
      <c r="AR1051" s="12">
        <f t="shared" si="204"/>
        <v>1189964.64056</v>
      </c>
      <c r="BB1051" s="28" t="e">
        <f>+#REF!-'Прил 2 оконч'!E1051</f>
        <v>#REF!</v>
      </c>
    </row>
    <row r="1052" spans="1:54" ht="15" customHeight="1" x14ac:dyDescent="0.25">
      <c r="A1052" s="5">
        <f t="shared" ref="A1052:B1052" si="266">+A1051+1</f>
        <v>1025</v>
      </c>
      <c r="B1052" s="23">
        <f t="shared" si="266"/>
        <v>166</v>
      </c>
      <c r="C1052" s="14" t="s">
        <v>104</v>
      </c>
      <c r="D1052" s="3" t="s">
        <v>868</v>
      </c>
      <c r="E1052" s="27">
        <v>78714458.100000009</v>
      </c>
      <c r="F1052" s="29">
        <v>7207971.2584861796</v>
      </c>
      <c r="G1052" s="29">
        <v>4168566.8282411997</v>
      </c>
      <c r="H1052" s="29">
        <v>4406483.7908326201</v>
      </c>
      <c r="I1052" s="29">
        <v>3359981.3480309998</v>
      </c>
      <c r="J1052" s="29">
        <v>1342243.77142212</v>
      </c>
      <c r="K1052" s="29"/>
      <c r="L1052" s="29">
        <v>358162.19323499996</v>
      </c>
      <c r="M1052" s="29">
        <v>0</v>
      </c>
      <c r="N1052" s="29">
        <v>12831286.273936201</v>
      </c>
      <c r="O1052" s="29">
        <v>0</v>
      </c>
      <c r="P1052" s="29">
        <v>24912015.084657121</v>
      </c>
      <c r="Q1052" s="29">
        <v>9797576.0184224993</v>
      </c>
      <c r="R1052" s="29">
        <v>8047601.1061000004</v>
      </c>
      <c r="S1052" s="1">
        <v>787144.58100000001</v>
      </c>
      <c r="T1052" s="147">
        <v>1495425.8456360602</v>
      </c>
      <c r="U1052" s="28"/>
      <c r="V1052" s="2" t="s">
        <v>868</v>
      </c>
      <c r="W1052" s="9">
        <v>36027675.620000005</v>
      </c>
      <c r="X1052" s="9">
        <v>5983162.7300000004</v>
      </c>
      <c r="Y1052" s="9">
        <v>3397602.21</v>
      </c>
      <c r="Z1052" s="9">
        <v>1178460.45</v>
      </c>
      <c r="AA1052" s="9">
        <v>1794441.47</v>
      </c>
      <c r="AB1052" s="9">
        <v>678623.15</v>
      </c>
      <c r="AC1052" s="9">
        <v>0</v>
      </c>
      <c r="AD1052" s="9">
        <v>334049.46000000002</v>
      </c>
      <c r="AE1052" s="9">
        <v>0</v>
      </c>
      <c r="AF1052" s="9">
        <v>4343607.5</v>
      </c>
      <c r="AG1052" s="9">
        <v>0</v>
      </c>
      <c r="AH1052" s="9">
        <v>13754687.210000001</v>
      </c>
      <c r="AI1052" s="9">
        <v>3353912.05</v>
      </c>
      <c r="AJ1052" s="9">
        <v>468546.79000000004</v>
      </c>
      <c r="AK1052" s="9">
        <v>30000</v>
      </c>
      <c r="AL1052" s="9">
        <v>710582.60000000009</v>
      </c>
      <c r="AN1052" s="28">
        <f t="shared" si="203"/>
        <v>42686782.480000004</v>
      </c>
      <c r="AO1052" s="12">
        <f t="shared" si="230"/>
        <v>7579054.3161000004</v>
      </c>
      <c r="AP1052" s="12">
        <f t="shared" si="230"/>
        <v>757144.58100000001</v>
      </c>
      <c r="AQ1052" s="12">
        <f t="shared" si="230"/>
        <v>784843.24563606014</v>
      </c>
      <c r="AR1052" s="12">
        <f t="shared" si="204"/>
        <v>33565740.337263942</v>
      </c>
      <c r="BB1052" s="28" t="e">
        <f>+#REF!-'Прил 2 оконч'!E1052</f>
        <v>#REF!</v>
      </c>
    </row>
    <row r="1053" spans="1:54" ht="15" customHeight="1" x14ac:dyDescent="0.25">
      <c r="A1053" s="5">
        <f t="shared" ref="A1053:B1053" si="267">+A1052+1</f>
        <v>1026</v>
      </c>
      <c r="B1053" s="23">
        <f t="shared" si="267"/>
        <v>167</v>
      </c>
      <c r="C1053" s="14" t="s">
        <v>104</v>
      </c>
      <c r="D1053" s="3" t="s">
        <v>869</v>
      </c>
      <c r="E1053" s="27">
        <v>1980407.57</v>
      </c>
      <c r="F1053" s="29">
        <v>0</v>
      </c>
      <c r="G1053" s="29">
        <v>0</v>
      </c>
      <c r="H1053" s="29">
        <v>0</v>
      </c>
      <c r="I1053" s="29">
        <v>0</v>
      </c>
      <c r="J1053" s="29">
        <v>1835716.1360579999</v>
      </c>
      <c r="K1053" s="29"/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2">
        <v>99438.44</v>
      </c>
      <c r="S1053" s="29">
        <v>5109.6000000000004</v>
      </c>
      <c r="T1053" s="147">
        <v>40143.393942000002</v>
      </c>
      <c r="U1053" s="28"/>
      <c r="V1053" s="2" t="s">
        <v>1376</v>
      </c>
      <c r="W1053" s="9">
        <v>726813.58</v>
      </c>
      <c r="X1053" s="9">
        <v>0</v>
      </c>
      <c r="Y1053" s="9">
        <v>0</v>
      </c>
      <c r="Z1053" s="9">
        <v>0</v>
      </c>
      <c r="AA1053" s="9">
        <v>0</v>
      </c>
      <c r="AB1053" s="9">
        <v>647263.43999999994</v>
      </c>
      <c r="AC1053" s="9">
        <v>0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36340.68</v>
      </c>
      <c r="AK1053" s="9">
        <v>30000</v>
      </c>
      <c r="AL1053" s="9">
        <v>13209.46</v>
      </c>
      <c r="AN1053" s="28">
        <f t="shared" si="203"/>
        <v>1253593.9900000002</v>
      </c>
      <c r="AO1053" s="12">
        <f t="shared" si="230"/>
        <v>63097.760000000002</v>
      </c>
      <c r="AP1053" s="12">
        <f t="shared" si="230"/>
        <v>-24890.400000000001</v>
      </c>
      <c r="AQ1053" s="12">
        <f t="shared" si="230"/>
        <v>26933.933942000003</v>
      </c>
      <c r="AR1053" s="12">
        <f t="shared" si="204"/>
        <v>1188452.6960580002</v>
      </c>
      <c r="BB1053" s="28" t="e">
        <f>+#REF!-'Прил 2 оконч'!E1053</f>
        <v>#REF!</v>
      </c>
    </row>
    <row r="1054" spans="1:54" ht="15" customHeight="1" x14ac:dyDescent="0.25">
      <c r="A1054" s="5">
        <f t="shared" ref="A1054:B1054" si="268">+A1053+1</f>
        <v>1027</v>
      </c>
      <c r="B1054" s="23">
        <f t="shared" si="268"/>
        <v>168</v>
      </c>
      <c r="C1054" s="14" t="s">
        <v>104</v>
      </c>
      <c r="D1054" s="3" t="s">
        <v>870</v>
      </c>
      <c r="E1054" s="27">
        <v>19622588.440000001</v>
      </c>
      <c r="F1054" s="29">
        <v>5822137.5647799</v>
      </c>
      <c r="G1054" s="29">
        <v>3367101.3183015599</v>
      </c>
      <c r="H1054" s="29">
        <v>3559275.4023027602</v>
      </c>
      <c r="I1054" s="29">
        <v>2713977.7540528802</v>
      </c>
      <c r="J1054" s="29">
        <v>1084178.5535662202</v>
      </c>
      <c r="K1054" s="29"/>
      <c r="L1054" s="29">
        <v>289300.48238279991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2222222.8914000001</v>
      </c>
      <c r="S1054" s="1">
        <v>196225.88440000007</v>
      </c>
      <c r="T1054" s="147">
        <v>368168.58881388011</v>
      </c>
      <c r="U1054" s="28"/>
      <c r="V1054" s="2" t="s">
        <v>870</v>
      </c>
      <c r="W1054" s="9">
        <v>11225720.619999999</v>
      </c>
      <c r="X1054" s="9">
        <v>4823736.0999999996</v>
      </c>
      <c r="Y1054" s="9">
        <v>2739209.54</v>
      </c>
      <c r="Z1054" s="9">
        <v>950096.56</v>
      </c>
      <c r="AA1054" s="9">
        <v>1446711.8</v>
      </c>
      <c r="AB1054" s="9">
        <v>547118.51</v>
      </c>
      <c r="AC1054" s="9">
        <v>0</v>
      </c>
      <c r="AD1054" s="9">
        <v>269316.84000000003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199609.03</v>
      </c>
      <c r="AK1054" s="9">
        <v>30000</v>
      </c>
      <c r="AL1054" s="9">
        <v>219922.24</v>
      </c>
      <c r="AN1054" s="28">
        <f t="shared" si="203"/>
        <v>8396867.8200000022</v>
      </c>
      <c r="AO1054" s="12">
        <f t="shared" si="230"/>
        <v>2022613.8614000001</v>
      </c>
      <c r="AP1054" s="12">
        <f t="shared" si="230"/>
        <v>166225.88440000007</v>
      </c>
      <c r="AQ1054" s="12">
        <f t="shared" si="230"/>
        <v>148246.34881388012</v>
      </c>
      <c r="AR1054" s="12">
        <f t="shared" si="204"/>
        <v>6059781.7253861222</v>
      </c>
      <c r="BB1054" s="28" t="e">
        <f>+#REF!-'Прил 2 оконч'!E1054</f>
        <v>#REF!</v>
      </c>
    </row>
    <row r="1055" spans="1:54" ht="15" customHeight="1" x14ac:dyDescent="0.25">
      <c r="A1055" s="5">
        <f t="shared" ref="A1055:B1055" si="269">+A1054+1</f>
        <v>1028</v>
      </c>
      <c r="B1055" s="23">
        <f t="shared" si="269"/>
        <v>169</v>
      </c>
      <c r="C1055" s="14" t="s">
        <v>104</v>
      </c>
      <c r="D1055" s="3" t="s">
        <v>871</v>
      </c>
      <c r="E1055" s="27">
        <v>19409336.159999996</v>
      </c>
      <c r="F1055" s="29">
        <v>5758864.3566909004</v>
      </c>
      <c r="G1055" s="29">
        <v>3330508.6911448804</v>
      </c>
      <c r="H1055" s="29">
        <v>3520594.2884208602</v>
      </c>
      <c r="I1055" s="29">
        <v>2684483.0712293996</v>
      </c>
      <c r="J1055" s="29">
        <v>1072396.0376261999</v>
      </c>
      <c r="K1055" s="29"/>
      <c r="L1055" s="29">
        <v>286156.45293899998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2198072.4550000001</v>
      </c>
      <c r="S1055" s="1">
        <v>194093.3616</v>
      </c>
      <c r="T1055" s="147">
        <v>364167.44534875994</v>
      </c>
      <c r="U1055" s="28"/>
      <c r="V1055" s="2" t="s">
        <v>871</v>
      </c>
      <c r="W1055" s="9">
        <v>11105500.099999998</v>
      </c>
      <c r="X1055" s="9">
        <v>4771170.1900000004</v>
      </c>
      <c r="Y1055" s="9">
        <v>2709359.44</v>
      </c>
      <c r="Z1055" s="9">
        <v>939743.03</v>
      </c>
      <c r="AA1055" s="9">
        <v>1430946.49</v>
      </c>
      <c r="AB1055" s="9">
        <v>541156.37</v>
      </c>
      <c r="AC1055" s="9">
        <v>0</v>
      </c>
      <c r="AD1055" s="9">
        <v>266382.01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199216.94999999998</v>
      </c>
      <c r="AK1055" s="9">
        <v>30000</v>
      </c>
      <c r="AL1055" s="9">
        <v>217525.62000000002</v>
      </c>
      <c r="AN1055" s="28">
        <f t="shared" ref="AN1055:AN1117" si="270">+E1055-W1055</f>
        <v>8303836.0599999987</v>
      </c>
      <c r="AO1055" s="12">
        <f t="shared" si="230"/>
        <v>1998855.5050000001</v>
      </c>
      <c r="AP1055" s="12">
        <f t="shared" si="230"/>
        <v>164093.3616</v>
      </c>
      <c r="AQ1055" s="12">
        <f t="shared" si="230"/>
        <v>146641.82534875991</v>
      </c>
      <c r="AR1055" s="12">
        <f t="shared" ref="AR1055:AR1117" si="271">+AN1055-AO1055-AP1055-AQ1055</f>
        <v>5994245.3680512384</v>
      </c>
      <c r="BB1055" s="28" t="e">
        <f>+#REF!-'Прил 2 оконч'!E1055</f>
        <v>#REF!</v>
      </c>
    </row>
    <row r="1056" spans="1:54" ht="15" customHeight="1" x14ac:dyDescent="0.25">
      <c r="A1056" s="5">
        <f t="shared" ref="A1056:B1056" si="272">+A1055+1</f>
        <v>1029</v>
      </c>
      <c r="B1056" s="23">
        <f t="shared" si="272"/>
        <v>170</v>
      </c>
      <c r="C1056" s="14" t="s">
        <v>104</v>
      </c>
      <c r="D1056" s="3" t="s">
        <v>872</v>
      </c>
      <c r="E1056" s="27">
        <v>19594173.580000002</v>
      </c>
      <c r="F1056" s="29">
        <v>5813706.7057906203</v>
      </c>
      <c r="G1056" s="29">
        <v>3362225.5261996798</v>
      </c>
      <c r="H1056" s="29">
        <v>3554121.3229787997</v>
      </c>
      <c r="I1056" s="29">
        <v>2710047.7279637996</v>
      </c>
      <c r="J1056" s="29">
        <v>1082608.5872498399</v>
      </c>
      <c r="K1056" s="29"/>
      <c r="L1056" s="29">
        <v>288881.55977184005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2219004.9588999995</v>
      </c>
      <c r="S1056" s="1">
        <v>195941.73580000002</v>
      </c>
      <c r="T1056" s="147">
        <v>367635.45534541999</v>
      </c>
      <c r="U1056" s="28"/>
      <c r="V1056" s="2" t="s">
        <v>872</v>
      </c>
      <c r="W1056" s="9">
        <v>11209499.060000001</v>
      </c>
      <c r="X1056" s="9">
        <v>4816731.93</v>
      </c>
      <c r="Y1056" s="9">
        <v>2735232.16</v>
      </c>
      <c r="Z1056" s="9">
        <v>948716.98</v>
      </c>
      <c r="AA1056" s="9">
        <v>1444611.14</v>
      </c>
      <c r="AB1056" s="9">
        <v>546324.06000000006</v>
      </c>
      <c r="AC1056" s="9">
        <v>0</v>
      </c>
      <c r="AD1056" s="9">
        <v>268925.78999999998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199354.08</v>
      </c>
      <c r="AK1056" s="9">
        <v>30000</v>
      </c>
      <c r="AL1056" s="9">
        <v>219602.91999999998</v>
      </c>
      <c r="AN1056" s="28">
        <f t="shared" si="270"/>
        <v>8384674.5200000014</v>
      </c>
      <c r="AO1056" s="12">
        <f t="shared" si="230"/>
        <v>2019650.8788999994</v>
      </c>
      <c r="AP1056" s="12">
        <f t="shared" si="230"/>
        <v>165941.73580000002</v>
      </c>
      <c r="AQ1056" s="12">
        <f t="shared" si="230"/>
        <v>148032.53534542001</v>
      </c>
      <c r="AR1056" s="12">
        <f t="shared" si="271"/>
        <v>6051049.3699545823</v>
      </c>
      <c r="BB1056" s="28" t="e">
        <f>+#REF!-'Прил 2 оконч'!E1056</f>
        <v>#REF!</v>
      </c>
    </row>
    <row r="1057" spans="1:55" ht="15" customHeight="1" x14ac:dyDescent="0.25">
      <c r="A1057" s="5">
        <f t="shared" ref="A1057:B1057" si="273">+A1056+1</f>
        <v>1030</v>
      </c>
      <c r="B1057" s="23">
        <f t="shared" si="273"/>
        <v>171</v>
      </c>
      <c r="C1057" s="14" t="s">
        <v>104</v>
      </c>
      <c r="D1057" s="3" t="s">
        <v>873</v>
      </c>
      <c r="E1057" s="27">
        <v>2029717.49</v>
      </c>
      <c r="F1057" s="29">
        <v>0</v>
      </c>
      <c r="G1057" s="29">
        <v>0</v>
      </c>
      <c r="H1057" s="29">
        <v>0</v>
      </c>
      <c r="I1057" s="29">
        <v>0</v>
      </c>
      <c r="J1057" s="29">
        <v>1900270.365798</v>
      </c>
      <c r="K1057" s="29"/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82719.05</v>
      </c>
      <c r="S1057" s="29">
        <v>5173.01</v>
      </c>
      <c r="T1057" s="147">
        <v>41555.064202000001</v>
      </c>
      <c r="U1057" s="28"/>
      <c r="V1057" s="2" t="s">
        <v>873</v>
      </c>
      <c r="W1057" s="9">
        <v>744910.42</v>
      </c>
      <c r="X1057" s="9">
        <v>0</v>
      </c>
      <c r="Y1057" s="9">
        <v>0</v>
      </c>
      <c r="Z1057" s="9">
        <v>0</v>
      </c>
      <c r="AA1057" s="9">
        <v>0</v>
      </c>
      <c r="AB1057" s="9">
        <v>664111.6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37245.519999999997</v>
      </c>
      <c r="AK1057" s="9">
        <v>30000</v>
      </c>
      <c r="AL1057" s="9">
        <v>13553.3</v>
      </c>
      <c r="AN1057" s="28">
        <f t="shared" si="270"/>
        <v>1284807.0699999998</v>
      </c>
      <c r="AO1057" s="12">
        <f t="shared" si="230"/>
        <v>45473.530000000006</v>
      </c>
      <c r="AP1057" s="12">
        <f t="shared" si="230"/>
        <v>-24826.989999999998</v>
      </c>
      <c r="AQ1057" s="12">
        <f t="shared" si="230"/>
        <v>28001.764202000002</v>
      </c>
      <c r="AR1057" s="12">
        <f t="shared" si="271"/>
        <v>1236158.7657979997</v>
      </c>
      <c r="BB1057" s="28" t="e">
        <f>+#REF!-'Прил 2 оконч'!E1057</f>
        <v>#REF!</v>
      </c>
    </row>
    <row r="1058" spans="1:55" ht="15" customHeight="1" x14ac:dyDescent="0.25">
      <c r="A1058" s="5">
        <f t="shared" ref="A1058:B1058" si="274">+A1057+1</f>
        <v>1031</v>
      </c>
      <c r="B1058" s="23">
        <f t="shared" si="274"/>
        <v>172</v>
      </c>
      <c r="C1058" s="14" t="s">
        <v>104</v>
      </c>
      <c r="D1058" s="3" t="s">
        <v>874</v>
      </c>
      <c r="E1058" s="27">
        <v>4885248.5954377148</v>
      </c>
      <c r="F1058" s="29">
        <v>3936147.9321097154</v>
      </c>
      <c r="G1058" s="29">
        <v>0</v>
      </c>
      <c r="H1058" s="29">
        <v>0</v>
      </c>
      <c r="I1058" s="29">
        <v>0</v>
      </c>
      <c r="J1058" s="29">
        <v>687978.38608799991</v>
      </c>
      <c r="K1058" s="29"/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114738.14</v>
      </c>
      <c r="S1058" s="29">
        <v>45263.86</v>
      </c>
      <c r="T1058" s="147">
        <v>101120.27724</v>
      </c>
      <c r="U1058" s="28"/>
      <c r="V1058" s="2" t="s">
        <v>874</v>
      </c>
      <c r="W1058" s="9">
        <v>2375238.59</v>
      </c>
      <c r="X1058" s="9">
        <v>2029872.52</v>
      </c>
      <c r="Y1058" s="9">
        <v>0</v>
      </c>
      <c r="Z1058" s="9">
        <v>0</v>
      </c>
      <c r="AA1058" s="9">
        <v>0</v>
      </c>
      <c r="AB1058" s="9">
        <v>220441.9</v>
      </c>
      <c r="AC1058" s="9">
        <v>0</v>
      </c>
      <c r="AD1058" s="9">
        <v>0</v>
      </c>
      <c r="AE1058" s="9">
        <v>0</v>
      </c>
      <c r="AF1058" s="9">
        <v>0</v>
      </c>
      <c r="AG1058" s="9">
        <v>0</v>
      </c>
      <c r="AH1058" s="9">
        <v>0</v>
      </c>
      <c r="AI1058" s="9">
        <v>0</v>
      </c>
      <c r="AJ1058" s="9">
        <v>48999.39</v>
      </c>
      <c r="AK1058" s="9">
        <v>30000</v>
      </c>
      <c r="AL1058" s="9">
        <v>45924.78</v>
      </c>
      <c r="AN1058" s="28">
        <f t="shared" si="270"/>
        <v>2510010.005437715</v>
      </c>
      <c r="AO1058" s="12">
        <f t="shared" si="230"/>
        <v>65738.75</v>
      </c>
      <c r="AP1058" s="12">
        <f t="shared" si="230"/>
        <v>15263.86</v>
      </c>
      <c r="AQ1058" s="12">
        <f t="shared" si="230"/>
        <v>55195.497239999997</v>
      </c>
      <c r="AR1058" s="12">
        <f t="shared" si="271"/>
        <v>2373811.8981977152</v>
      </c>
      <c r="BB1058" s="28" t="e">
        <f>+#REF!-'Прил 2 оконч'!E1058</f>
        <v>#REF!</v>
      </c>
    </row>
    <row r="1059" spans="1:55" ht="15" customHeight="1" x14ac:dyDescent="0.25">
      <c r="A1059" s="5">
        <f t="shared" ref="A1059:B1059" si="275">+A1058+1</f>
        <v>1032</v>
      </c>
      <c r="B1059" s="23">
        <f t="shared" si="275"/>
        <v>173</v>
      </c>
      <c r="C1059" s="14" t="s">
        <v>104</v>
      </c>
      <c r="D1059" s="3" t="s">
        <v>875</v>
      </c>
      <c r="E1059" s="27">
        <v>4819950.573373301</v>
      </c>
      <c r="F1059" s="29">
        <v>3881391.7568713003</v>
      </c>
      <c r="G1059" s="29">
        <v>0</v>
      </c>
      <c r="H1059" s="29">
        <v>0</v>
      </c>
      <c r="I1059" s="29">
        <v>0</v>
      </c>
      <c r="J1059" s="29">
        <v>673980.27639599994</v>
      </c>
      <c r="K1059" s="29"/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119126.95999999999</v>
      </c>
      <c r="S1059" s="29">
        <v>45834.82</v>
      </c>
      <c r="T1059" s="147">
        <v>99616.760106000002</v>
      </c>
      <c r="U1059" s="28"/>
      <c r="V1059" s="2" t="s">
        <v>875</v>
      </c>
      <c r="W1059" s="9">
        <v>2344621.2000000002</v>
      </c>
      <c r="X1059" s="9">
        <v>2002386.01</v>
      </c>
      <c r="Y1059" s="9">
        <v>0</v>
      </c>
      <c r="Z1059" s="9">
        <v>0</v>
      </c>
      <c r="AA1059" s="9">
        <v>0</v>
      </c>
      <c r="AB1059" s="9">
        <v>217456.9</v>
      </c>
      <c r="AC1059" s="9">
        <v>0</v>
      </c>
      <c r="AD1059" s="9">
        <v>0</v>
      </c>
      <c r="AE1059" s="9">
        <v>0</v>
      </c>
      <c r="AF1059" s="9">
        <v>0</v>
      </c>
      <c r="AG1059" s="9">
        <v>0</v>
      </c>
      <c r="AH1059" s="9">
        <v>0</v>
      </c>
      <c r="AI1059" s="9">
        <v>0</v>
      </c>
      <c r="AJ1059" s="9">
        <v>49475.37</v>
      </c>
      <c r="AK1059" s="9">
        <v>30000</v>
      </c>
      <c r="AL1059" s="9">
        <v>45302.92</v>
      </c>
      <c r="AN1059" s="28">
        <f t="shared" si="270"/>
        <v>2475329.3733733008</v>
      </c>
      <c r="AO1059" s="12">
        <f t="shared" si="230"/>
        <v>69651.59</v>
      </c>
      <c r="AP1059" s="12">
        <f t="shared" si="230"/>
        <v>15834.82</v>
      </c>
      <c r="AQ1059" s="12">
        <f t="shared" si="230"/>
        <v>54313.840106000003</v>
      </c>
      <c r="AR1059" s="12">
        <f t="shared" si="271"/>
        <v>2335529.1232673009</v>
      </c>
      <c r="BB1059" s="28" t="e">
        <f>+#REF!-'Прил 2 оконч'!E1059</f>
        <v>#REF!</v>
      </c>
    </row>
    <row r="1060" spans="1:55" ht="15" customHeight="1" x14ac:dyDescent="0.25">
      <c r="A1060" s="5">
        <f t="shared" ref="A1060:B1060" si="276">+A1059+1</f>
        <v>1033</v>
      </c>
      <c r="B1060" s="23">
        <f t="shared" si="276"/>
        <v>174</v>
      </c>
      <c r="C1060" s="14" t="s">
        <v>104</v>
      </c>
      <c r="D1060" s="3" t="s">
        <v>876</v>
      </c>
      <c r="E1060" s="27">
        <v>62685332.069999993</v>
      </c>
      <c r="F1060" s="29">
        <v>5740166.195995139</v>
      </c>
      <c r="G1060" s="29">
        <v>3319695.0395049001</v>
      </c>
      <c r="H1060" s="29">
        <v>3509163.4526478597</v>
      </c>
      <c r="I1060" s="29">
        <v>2675766.9644319597</v>
      </c>
      <c r="J1060" s="29">
        <v>1068914.1259818</v>
      </c>
      <c r="K1060" s="29"/>
      <c r="L1060" s="29">
        <v>285227.34661260003</v>
      </c>
      <c r="M1060" s="29">
        <v>0</v>
      </c>
      <c r="N1060" s="29">
        <v>10218369.797231399</v>
      </c>
      <c r="O1060" s="29">
        <v>0</v>
      </c>
      <c r="P1060" s="29">
        <v>19839022.919366278</v>
      </c>
      <c r="Q1060" s="29">
        <v>7802433.2655801</v>
      </c>
      <c r="R1060" s="29">
        <v>6408816.8779000007</v>
      </c>
      <c r="S1060" s="1">
        <v>626853.32070000004</v>
      </c>
      <c r="T1060" s="147">
        <v>1190902.7640479603</v>
      </c>
      <c r="U1060" s="28"/>
      <c r="V1060" s="2" t="s">
        <v>876</v>
      </c>
      <c r="W1060" s="9">
        <v>28694779.449999999</v>
      </c>
      <c r="X1060" s="9">
        <v>4763744.4400000004</v>
      </c>
      <c r="Y1060" s="9">
        <v>2705142.64</v>
      </c>
      <c r="Z1060" s="9">
        <v>938280.42</v>
      </c>
      <c r="AA1060" s="9">
        <v>1428719.39</v>
      </c>
      <c r="AB1060" s="9">
        <v>540314.12</v>
      </c>
      <c r="AC1060" s="9">
        <v>0</v>
      </c>
      <c r="AD1060" s="9">
        <v>265967.42</v>
      </c>
      <c r="AE1060" s="9">
        <v>0</v>
      </c>
      <c r="AF1060" s="9">
        <v>3458344.2</v>
      </c>
      <c r="AG1060" s="9">
        <v>0</v>
      </c>
      <c r="AH1060" s="9">
        <v>10951367.66</v>
      </c>
      <c r="AI1060" s="9">
        <v>2670356.9</v>
      </c>
      <c r="AJ1060" s="9">
        <v>376782.3</v>
      </c>
      <c r="AK1060" s="9">
        <v>30000</v>
      </c>
      <c r="AL1060" s="9">
        <v>565759.96</v>
      </c>
      <c r="AN1060" s="28">
        <f t="shared" si="270"/>
        <v>33990552.61999999</v>
      </c>
      <c r="AO1060" s="12">
        <f t="shared" si="230"/>
        <v>6032034.5779000008</v>
      </c>
      <c r="AP1060" s="12">
        <f t="shared" si="230"/>
        <v>596853.32070000004</v>
      </c>
      <c r="AQ1060" s="12">
        <f t="shared" si="230"/>
        <v>625142.80404796032</v>
      </c>
      <c r="AR1060" s="12">
        <f t="shared" si="271"/>
        <v>26736521.917352028</v>
      </c>
      <c r="BB1060" s="28" t="e">
        <f>+#REF!-'Прил 2 оконч'!E1060</f>
        <v>#REF!</v>
      </c>
    </row>
    <row r="1061" spans="1:55" ht="15" customHeight="1" x14ac:dyDescent="0.25">
      <c r="A1061" s="5">
        <f t="shared" ref="A1061:B1061" si="277">+A1060+1</f>
        <v>1034</v>
      </c>
      <c r="B1061" s="23">
        <f t="shared" si="277"/>
        <v>175</v>
      </c>
      <c r="C1061" s="14" t="s">
        <v>104</v>
      </c>
      <c r="D1061" s="3" t="s">
        <v>877</v>
      </c>
      <c r="E1061" s="27">
        <v>7985643.379999999</v>
      </c>
      <c r="F1061" s="29">
        <v>5709280.8574947594</v>
      </c>
      <c r="G1061" s="29">
        <v>0</v>
      </c>
      <c r="H1061" s="29">
        <v>0</v>
      </c>
      <c r="I1061" s="29">
        <v>0</v>
      </c>
      <c r="J1061" s="29">
        <v>1063162.7663680802</v>
      </c>
      <c r="K1061" s="29"/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985243.69680000003</v>
      </c>
      <c r="S1061" s="1">
        <v>79856.433799999999</v>
      </c>
      <c r="T1061" s="147">
        <v>148099.62553716</v>
      </c>
      <c r="U1061" s="28"/>
      <c r="V1061" s="2" t="s">
        <v>877</v>
      </c>
      <c r="W1061" s="9">
        <v>5445448.0199999996</v>
      </c>
      <c r="X1061" s="9">
        <v>4716732.6100000003</v>
      </c>
      <c r="Y1061" s="9">
        <v>0</v>
      </c>
      <c r="Z1061" s="9">
        <v>0</v>
      </c>
      <c r="AA1061" s="9">
        <v>0</v>
      </c>
      <c r="AB1061" s="9">
        <v>534981.93000000005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56555.64</v>
      </c>
      <c r="AK1061" s="9">
        <v>30000</v>
      </c>
      <c r="AL1061" s="9">
        <v>107177.84</v>
      </c>
      <c r="AN1061" s="28">
        <f t="shared" si="270"/>
        <v>2540195.3599999994</v>
      </c>
      <c r="AO1061" s="12">
        <f t="shared" si="230"/>
        <v>928688.05680000002</v>
      </c>
      <c r="AP1061" s="12">
        <f t="shared" si="230"/>
        <v>49856.433799999999</v>
      </c>
      <c r="AQ1061" s="12">
        <f t="shared" si="230"/>
        <v>40921.785537160002</v>
      </c>
      <c r="AR1061" s="12">
        <f t="shared" si="271"/>
        <v>1520729.0838628395</v>
      </c>
      <c r="BB1061" s="28" t="e">
        <f>+#REF!-'Прил 2 оконч'!E1061</f>
        <v>#REF!</v>
      </c>
    </row>
    <row r="1062" spans="1:55" ht="15" customHeight="1" x14ac:dyDescent="0.25">
      <c r="A1062" s="5">
        <f t="shared" ref="A1062:B1062" si="278">+A1061+1</f>
        <v>1035</v>
      </c>
      <c r="B1062" s="23">
        <f t="shared" si="278"/>
        <v>176</v>
      </c>
      <c r="C1062" s="14" t="s">
        <v>104</v>
      </c>
      <c r="D1062" s="3" t="s">
        <v>878</v>
      </c>
      <c r="E1062" s="27">
        <v>20418803.97526928</v>
      </c>
      <c r="F1062" s="29">
        <v>3233669.8007460004</v>
      </c>
      <c r="G1062" s="29">
        <v>1144519.81959</v>
      </c>
      <c r="H1062" s="29">
        <v>1220789.9808032832</v>
      </c>
      <c r="I1062" s="29">
        <v>768385.93582799996</v>
      </c>
      <c r="J1062" s="29">
        <v>553182.05875800003</v>
      </c>
      <c r="K1062" s="29"/>
      <c r="L1062" s="29">
        <v>117081.436122</v>
      </c>
      <c r="M1062" s="29">
        <v>0</v>
      </c>
      <c r="N1062" s="29">
        <v>5981715.0371580003</v>
      </c>
      <c r="O1062" s="29">
        <v>0</v>
      </c>
      <c r="P1062" s="29">
        <v>3107129.5399619997</v>
      </c>
      <c r="Q1062" s="29">
        <v>3344141.2588049173</v>
      </c>
      <c r="R1062" s="29">
        <v>451116.49</v>
      </c>
      <c r="S1062" s="29">
        <v>71289.704895854607</v>
      </c>
      <c r="T1062" s="147">
        <v>425782.9126012288</v>
      </c>
      <c r="U1062" s="28"/>
      <c r="V1062" s="2" t="s">
        <v>878</v>
      </c>
      <c r="W1062" s="9">
        <v>7901514.4899999993</v>
      </c>
      <c r="X1062" s="9">
        <v>1672516.62</v>
      </c>
      <c r="Y1062" s="9">
        <v>901474.68</v>
      </c>
      <c r="Z1062" s="9">
        <v>379877.13</v>
      </c>
      <c r="AA1062" s="9">
        <v>563644.47</v>
      </c>
      <c r="AB1062" s="9">
        <v>181633.46</v>
      </c>
      <c r="AC1062" s="9">
        <v>0</v>
      </c>
      <c r="AD1062" s="9">
        <v>106669.19</v>
      </c>
      <c r="AE1062" s="9">
        <v>0</v>
      </c>
      <c r="AF1062" s="9">
        <v>1512003.62</v>
      </c>
      <c r="AG1062" s="9">
        <v>0</v>
      </c>
      <c r="AH1062" s="9">
        <v>968509.69</v>
      </c>
      <c r="AI1062" s="9">
        <v>1044650</v>
      </c>
      <c r="AJ1062" s="9">
        <v>390923.82999999996</v>
      </c>
      <c r="AK1062" s="9">
        <v>30000</v>
      </c>
      <c r="AL1062" s="9">
        <v>149611.79999999999</v>
      </c>
      <c r="AN1062" s="28">
        <f t="shared" si="270"/>
        <v>12517289.485269282</v>
      </c>
      <c r="AO1062" s="12">
        <f t="shared" si="230"/>
        <v>60192.660000000033</v>
      </c>
      <c r="AP1062" s="12">
        <f t="shared" si="230"/>
        <v>41289.704895854607</v>
      </c>
      <c r="AQ1062" s="12">
        <f t="shared" si="230"/>
        <v>276171.11260122882</v>
      </c>
      <c r="AR1062" s="12">
        <f t="shared" si="271"/>
        <v>12139636.0077722</v>
      </c>
      <c r="BB1062" s="28" t="e">
        <f>+#REF!-'Прил 2 оконч'!E1062</f>
        <v>#REF!</v>
      </c>
    </row>
    <row r="1063" spans="1:55" ht="15" customHeight="1" x14ac:dyDescent="0.25">
      <c r="A1063" s="5">
        <f t="shared" ref="A1063:B1063" si="279">+A1062+1</f>
        <v>1036</v>
      </c>
      <c r="B1063" s="23">
        <f t="shared" si="279"/>
        <v>177</v>
      </c>
      <c r="C1063" s="14" t="s">
        <v>104</v>
      </c>
      <c r="D1063" s="3" t="s">
        <v>879</v>
      </c>
      <c r="E1063" s="27">
        <v>73758689.839999989</v>
      </c>
      <c r="F1063" s="29">
        <v>6929151.7355478602</v>
      </c>
      <c r="G1063" s="29">
        <v>4007317.8733992605</v>
      </c>
      <c r="H1063" s="29">
        <v>4236031.7089398</v>
      </c>
      <c r="I1063" s="29">
        <v>3230010.1851276006</v>
      </c>
      <c r="J1063" s="29">
        <v>0</v>
      </c>
      <c r="K1063" s="29"/>
      <c r="L1063" s="29">
        <v>344307.72949692002</v>
      </c>
      <c r="M1063" s="29">
        <v>0</v>
      </c>
      <c r="N1063" s="29">
        <v>12334945.070788199</v>
      </c>
      <c r="O1063" s="29">
        <v>0</v>
      </c>
      <c r="P1063" s="29">
        <v>23948365.833656877</v>
      </c>
      <c r="Q1063" s="29">
        <v>9418585.1320217997</v>
      </c>
      <c r="R1063" s="29">
        <v>7163024.8004000001</v>
      </c>
      <c r="S1063" s="1">
        <v>737586.89840000006</v>
      </c>
      <c r="T1063" s="147">
        <v>1409362.8722216799</v>
      </c>
      <c r="U1063" s="28"/>
      <c r="V1063" s="2" t="s">
        <v>879</v>
      </c>
      <c r="W1063" s="9">
        <v>34261719.600000001</v>
      </c>
      <c r="X1063" s="9">
        <v>5751425.5300000003</v>
      </c>
      <c r="Y1063" s="9">
        <v>3266007.79</v>
      </c>
      <c r="Z1063" s="9">
        <v>1132816.8400000001</v>
      </c>
      <c r="AA1063" s="9">
        <v>1724939.96</v>
      </c>
      <c r="AB1063" s="9">
        <v>0</v>
      </c>
      <c r="AC1063" s="9">
        <v>0</v>
      </c>
      <c r="AD1063" s="9">
        <v>321111.21000000002</v>
      </c>
      <c r="AE1063" s="9">
        <v>0</v>
      </c>
      <c r="AF1063" s="9">
        <v>4175372.82</v>
      </c>
      <c r="AG1063" s="9">
        <v>0</v>
      </c>
      <c r="AH1063" s="9">
        <v>13221946.800000001</v>
      </c>
      <c r="AI1063" s="9">
        <v>3224009.81</v>
      </c>
      <c r="AJ1063" s="9">
        <v>744341.24</v>
      </c>
      <c r="AK1063" s="9">
        <v>30000</v>
      </c>
      <c r="AL1063" s="9">
        <v>669747.6</v>
      </c>
      <c r="AN1063" s="28">
        <f t="shared" si="270"/>
        <v>39496970.239999987</v>
      </c>
      <c r="AO1063" s="12">
        <f t="shared" si="230"/>
        <v>6418683.5603999998</v>
      </c>
      <c r="AP1063" s="12">
        <f t="shared" si="230"/>
        <v>707586.89840000006</v>
      </c>
      <c r="AQ1063" s="12">
        <f t="shared" si="230"/>
        <v>739615.27222167992</v>
      </c>
      <c r="AR1063" s="12">
        <f t="shared" si="271"/>
        <v>31631084.508978304</v>
      </c>
      <c r="BB1063" s="28" t="e">
        <f>+#REF!-'Прил 2 оконч'!E1063</f>
        <v>#REF!</v>
      </c>
    </row>
    <row r="1064" spans="1:55" ht="15" customHeight="1" x14ac:dyDescent="0.25">
      <c r="A1064" s="5">
        <f t="shared" ref="A1064:B1064" si="280">+A1063+1</f>
        <v>1037</v>
      </c>
      <c r="B1064" s="23">
        <f t="shared" si="280"/>
        <v>178</v>
      </c>
      <c r="C1064" s="14" t="s">
        <v>104</v>
      </c>
      <c r="D1064" s="3" t="s">
        <v>880</v>
      </c>
      <c r="E1064" s="27">
        <v>37346887.229999997</v>
      </c>
      <c r="F1064" s="29">
        <v>6507682.1298052203</v>
      </c>
      <c r="G1064" s="29">
        <v>2318954.6795356199</v>
      </c>
      <c r="H1064" s="29">
        <v>2422791.6618380998</v>
      </c>
      <c r="I1064" s="29">
        <v>1516820.7665175602</v>
      </c>
      <c r="J1064" s="29">
        <v>928046.31598097994</v>
      </c>
      <c r="K1064" s="29"/>
      <c r="L1064" s="29">
        <v>249717.57989135996</v>
      </c>
      <c r="M1064" s="29">
        <v>0</v>
      </c>
      <c r="N1064" s="29">
        <v>11897033.101632001</v>
      </c>
      <c r="O1064" s="29">
        <v>0</v>
      </c>
      <c r="P1064" s="29">
        <v>0</v>
      </c>
      <c r="Q1064" s="29">
        <v>6662611.7855203198</v>
      </c>
      <c r="R1064" s="29">
        <v>3758971.1671000002</v>
      </c>
      <c r="S1064" s="1">
        <v>373468.87229999999</v>
      </c>
      <c r="T1064" s="147">
        <v>710789.16987883998</v>
      </c>
      <c r="U1064" s="28"/>
      <c r="V1064" s="2" t="s">
        <v>880</v>
      </c>
      <c r="W1064" s="9">
        <v>13995563.660000002</v>
      </c>
      <c r="X1064" s="9">
        <v>3772095.29</v>
      </c>
      <c r="Y1064" s="9">
        <v>2142024.19</v>
      </c>
      <c r="Z1064" s="9">
        <v>742962.43</v>
      </c>
      <c r="AA1064" s="9">
        <v>1131308.73</v>
      </c>
      <c r="AB1064" s="9">
        <v>427839.13</v>
      </c>
      <c r="AC1064" s="9">
        <v>0</v>
      </c>
      <c r="AD1064" s="9">
        <v>210602.07</v>
      </c>
      <c r="AE1064" s="9">
        <v>0</v>
      </c>
      <c r="AF1064" s="9">
        <v>2738434.87</v>
      </c>
      <c r="AG1064" s="9">
        <v>0</v>
      </c>
      <c r="AH1064" s="9">
        <v>0</v>
      </c>
      <c r="AI1064" s="9">
        <v>2114479.66</v>
      </c>
      <c r="AJ1064" s="9">
        <v>414802.05</v>
      </c>
      <c r="AK1064" s="9">
        <v>30000</v>
      </c>
      <c r="AL1064" s="9">
        <v>271015.24000000005</v>
      </c>
      <c r="AN1064" s="28">
        <f t="shared" si="270"/>
        <v>23351323.569999993</v>
      </c>
      <c r="AO1064" s="12">
        <f t="shared" si="230"/>
        <v>3344169.1171000004</v>
      </c>
      <c r="AP1064" s="12">
        <f t="shared" si="230"/>
        <v>343468.87229999999</v>
      </c>
      <c r="AQ1064" s="12">
        <f t="shared" si="230"/>
        <v>439773.92987883993</v>
      </c>
      <c r="AR1064" s="12">
        <f t="shared" si="271"/>
        <v>19223911.650721155</v>
      </c>
      <c r="BB1064" s="28" t="e">
        <f>+#REF!-'Прил 2 оконч'!E1064</f>
        <v>#REF!</v>
      </c>
    </row>
    <row r="1065" spans="1:55" ht="15" customHeight="1" x14ac:dyDescent="0.25">
      <c r="A1065" s="5">
        <f t="shared" ref="A1065:B1065" si="281">+A1064+1</f>
        <v>1038</v>
      </c>
      <c r="B1065" s="23">
        <f t="shared" si="281"/>
        <v>179</v>
      </c>
      <c r="C1065" s="14" t="s">
        <v>104</v>
      </c>
      <c r="D1065" s="3" t="s">
        <v>881</v>
      </c>
      <c r="E1065" s="27">
        <v>44376055.650000006</v>
      </c>
      <c r="F1065" s="29">
        <v>6705846.8643129608</v>
      </c>
      <c r="G1065" s="29">
        <v>2389568.92118868</v>
      </c>
      <c r="H1065" s="29">
        <v>2496567.8323118398</v>
      </c>
      <c r="I1065" s="29">
        <v>1563009.3139332</v>
      </c>
      <c r="J1065" s="29">
        <v>0</v>
      </c>
      <c r="K1065" s="29"/>
      <c r="L1065" s="29">
        <v>257321.70331307995</v>
      </c>
      <c r="M1065" s="29">
        <v>0</v>
      </c>
      <c r="N1065" s="29">
        <v>12259308.387853799</v>
      </c>
      <c r="O1065" s="29">
        <v>0</v>
      </c>
      <c r="P1065" s="29">
        <v>6365089.67499342</v>
      </c>
      <c r="Q1065" s="29">
        <v>6865494.2663706001</v>
      </c>
      <c r="R1065" s="29">
        <v>4179375.6532000005</v>
      </c>
      <c r="S1065" s="1">
        <v>443760.55650000001</v>
      </c>
      <c r="T1065" s="147">
        <v>850712.47602241999</v>
      </c>
      <c r="U1065" s="28"/>
      <c r="V1065" s="2" t="s">
        <v>881</v>
      </c>
      <c r="W1065" s="9">
        <v>17195407.989999998</v>
      </c>
      <c r="X1065" s="9">
        <v>3759040.89</v>
      </c>
      <c r="Y1065" s="9">
        <v>2026096.56</v>
      </c>
      <c r="Z1065" s="9">
        <v>853787.43</v>
      </c>
      <c r="AA1065" s="9">
        <v>1266811.06</v>
      </c>
      <c r="AB1065" s="9">
        <v>0</v>
      </c>
      <c r="AC1065" s="9">
        <v>0</v>
      </c>
      <c r="AD1065" s="9">
        <v>239742.81</v>
      </c>
      <c r="AE1065" s="9">
        <v>0</v>
      </c>
      <c r="AF1065" s="9">
        <v>3398282.18</v>
      </c>
      <c r="AG1065" s="9">
        <v>0</v>
      </c>
      <c r="AH1065" s="9">
        <v>2176760.11</v>
      </c>
      <c r="AI1065" s="9">
        <v>2347888.2000000002</v>
      </c>
      <c r="AJ1065" s="9">
        <v>769072.03</v>
      </c>
      <c r="AK1065" s="9">
        <v>30000</v>
      </c>
      <c r="AL1065" s="9">
        <v>327926.71999999997</v>
      </c>
      <c r="AN1065" s="28">
        <f t="shared" si="270"/>
        <v>27180647.660000008</v>
      </c>
      <c r="AO1065" s="12">
        <f t="shared" si="230"/>
        <v>3410303.6232000003</v>
      </c>
      <c r="AP1065" s="12">
        <f t="shared" si="230"/>
        <v>413760.55650000001</v>
      </c>
      <c r="AQ1065" s="12">
        <f t="shared" si="230"/>
        <v>522785.75602242001</v>
      </c>
      <c r="AR1065" s="12">
        <f t="shared" si="271"/>
        <v>22833797.724277589</v>
      </c>
      <c r="BB1065" s="28" t="e">
        <f>+#REF!-'Прил 2 оконч'!E1065</f>
        <v>#REF!</v>
      </c>
    </row>
    <row r="1066" spans="1:55" ht="15" customHeight="1" x14ac:dyDescent="0.25">
      <c r="A1066" s="5">
        <f t="shared" ref="A1066:B1066" si="282">+A1065+1</f>
        <v>1039</v>
      </c>
      <c r="B1066" s="23">
        <f t="shared" si="282"/>
        <v>180</v>
      </c>
      <c r="C1066" s="14" t="s">
        <v>104</v>
      </c>
      <c r="D1066" s="3" t="s">
        <v>882</v>
      </c>
      <c r="E1066" s="27">
        <v>6455795.54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/>
      <c r="L1066" s="29">
        <v>0</v>
      </c>
      <c r="M1066" s="29">
        <v>0</v>
      </c>
      <c r="N1066" s="29">
        <v>0</v>
      </c>
      <c r="O1066" s="29">
        <v>0</v>
      </c>
      <c r="P1066" s="29">
        <v>6194812.9572419999</v>
      </c>
      <c r="Q1066" s="29">
        <v>0</v>
      </c>
      <c r="R1066" s="22">
        <v>101514.57</v>
      </c>
      <c r="S1066" s="29">
        <v>24000</v>
      </c>
      <c r="T1066" s="147">
        <v>135468.012758</v>
      </c>
      <c r="U1066" s="28"/>
      <c r="V1066" s="2" t="s">
        <v>882</v>
      </c>
      <c r="W1066" s="9">
        <v>3337365.09</v>
      </c>
      <c r="X1066" s="9">
        <v>0</v>
      </c>
      <c r="Y1066" s="9">
        <v>0</v>
      </c>
      <c r="Z1066" s="9">
        <v>0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9">
        <v>0</v>
      </c>
      <c r="AH1066" s="9">
        <v>3077686.9</v>
      </c>
      <c r="AI1066" s="9">
        <v>0</v>
      </c>
      <c r="AJ1066" s="9">
        <v>166868.25</v>
      </c>
      <c r="AK1066" s="9">
        <v>30000</v>
      </c>
      <c r="AL1066" s="9">
        <v>62809.94</v>
      </c>
      <c r="AN1066" s="28">
        <f t="shared" si="270"/>
        <v>3118430.45</v>
      </c>
      <c r="AO1066" s="12">
        <f t="shared" si="230"/>
        <v>-65353.679999999993</v>
      </c>
      <c r="AP1066" s="12">
        <f t="shared" si="230"/>
        <v>-6000</v>
      </c>
      <c r="AQ1066" s="12">
        <f t="shared" si="230"/>
        <v>72658.072757999995</v>
      </c>
      <c r="AR1066" s="12">
        <f t="shared" si="271"/>
        <v>3117126.0572420005</v>
      </c>
      <c r="BB1066" s="28" t="e">
        <f>+#REF!-'Прил 2 оконч'!E1066</f>
        <v>#REF!</v>
      </c>
    </row>
    <row r="1067" spans="1:55" ht="15" customHeight="1" x14ac:dyDescent="0.25">
      <c r="A1067" s="5">
        <f t="shared" ref="A1067:B1067" si="283">+A1066+1</f>
        <v>1040</v>
      </c>
      <c r="B1067" s="23">
        <f t="shared" si="283"/>
        <v>181</v>
      </c>
      <c r="C1067" s="14" t="s">
        <v>104</v>
      </c>
      <c r="D1067" s="3" t="s">
        <v>883</v>
      </c>
      <c r="E1067" s="27">
        <v>5881515.5899999999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/>
      <c r="L1067" s="29">
        <v>0</v>
      </c>
      <c r="M1067" s="29">
        <v>0</v>
      </c>
      <c r="N1067" s="29">
        <v>0</v>
      </c>
      <c r="O1067" s="29">
        <v>0</v>
      </c>
      <c r="P1067" s="29">
        <v>5547799.158590666</v>
      </c>
      <c r="Q1067" s="29">
        <v>0</v>
      </c>
      <c r="R1067" s="29">
        <v>176500.30000340639</v>
      </c>
      <c r="S1067" s="29">
        <v>35897</v>
      </c>
      <c r="T1067" s="147">
        <v>121319.13140592711</v>
      </c>
      <c r="U1067" s="28"/>
      <c r="V1067" s="2" t="s">
        <v>883</v>
      </c>
      <c r="W1067" s="9">
        <v>1968281.65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9">
        <v>0</v>
      </c>
      <c r="AH1067" s="9">
        <v>1725629.46</v>
      </c>
      <c r="AI1067" s="9">
        <v>0</v>
      </c>
      <c r="AJ1067" s="9">
        <v>177435.27000000002</v>
      </c>
      <c r="AK1067" s="9">
        <v>30000</v>
      </c>
      <c r="AL1067" s="9">
        <v>35216.92</v>
      </c>
      <c r="AN1067" s="28">
        <f t="shared" si="270"/>
        <v>3913233.94</v>
      </c>
      <c r="AO1067" s="12">
        <f t="shared" si="230"/>
        <v>-934.96999659363064</v>
      </c>
      <c r="AP1067" s="12">
        <f t="shared" si="230"/>
        <v>5897</v>
      </c>
      <c r="AQ1067" s="12">
        <f t="shared" si="230"/>
        <v>86102.211405927112</v>
      </c>
      <c r="AR1067" s="12">
        <f t="shared" si="271"/>
        <v>3822169.6985906661</v>
      </c>
      <c r="BB1067" s="28" t="e">
        <f>+#REF!-'Прил 2 оконч'!E1067</f>
        <v>#REF!</v>
      </c>
    </row>
    <row r="1068" spans="1:55" ht="15" customHeight="1" x14ac:dyDescent="0.25">
      <c r="A1068" s="5">
        <f t="shared" ref="A1068:B1068" si="284">+A1067+1</f>
        <v>1041</v>
      </c>
      <c r="B1068" s="23">
        <f t="shared" si="284"/>
        <v>182</v>
      </c>
      <c r="C1068" s="14" t="s">
        <v>104</v>
      </c>
      <c r="D1068" s="3" t="s">
        <v>517</v>
      </c>
      <c r="E1068" s="27">
        <v>9468137.6899999976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/>
      <c r="L1068" s="29">
        <v>0</v>
      </c>
      <c r="M1068" s="29">
        <v>0</v>
      </c>
      <c r="N1068" s="29">
        <v>8338967.5890905978</v>
      </c>
      <c r="O1068" s="29">
        <v>0</v>
      </c>
      <c r="P1068" s="29">
        <v>0</v>
      </c>
      <c r="Q1068" s="29">
        <v>0</v>
      </c>
      <c r="R1068" s="29">
        <v>852132.39209999994</v>
      </c>
      <c r="S1068" s="1">
        <v>94681.376900000003</v>
      </c>
      <c r="T1068" s="147">
        <v>182356.33190939997</v>
      </c>
      <c r="U1068" s="28"/>
      <c r="V1068" s="2" t="s">
        <v>517</v>
      </c>
      <c r="W1068" s="9">
        <v>6803597.6899999995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6490479.3899999997</v>
      </c>
      <c r="AG1068" s="9">
        <v>0</v>
      </c>
      <c r="AH1068" s="9">
        <v>0</v>
      </c>
      <c r="AI1068" s="9">
        <v>0</v>
      </c>
      <c r="AJ1068" s="9">
        <v>150659.53999999998</v>
      </c>
      <c r="AK1068" s="9">
        <v>30000</v>
      </c>
      <c r="AL1068" s="9">
        <v>132458.76</v>
      </c>
      <c r="AN1068" s="28">
        <f t="shared" si="270"/>
        <v>2664539.9999999981</v>
      </c>
      <c r="AO1068" s="12">
        <f t="shared" si="230"/>
        <v>701472.85210000002</v>
      </c>
      <c r="AP1068" s="12">
        <f t="shared" si="230"/>
        <v>64681.376900000003</v>
      </c>
      <c r="AQ1068" s="12">
        <f t="shared" si="230"/>
        <v>49897.571909399965</v>
      </c>
      <c r="AR1068" s="12">
        <f t="shared" si="271"/>
        <v>1848488.1990905982</v>
      </c>
      <c r="BB1068" s="28" t="e">
        <f>+#REF!-'Прил 2 оконч'!E1068</f>
        <v>#REF!</v>
      </c>
    </row>
    <row r="1069" spans="1:55" ht="15" customHeight="1" x14ac:dyDescent="0.25">
      <c r="A1069" s="5">
        <f t="shared" ref="A1069:B1069" si="285">+A1068+1</f>
        <v>1042</v>
      </c>
      <c r="B1069" s="23">
        <f t="shared" si="285"/>
        <v>183</v>
      </c>
      <c r="C1069" s="14" t="s">
        <v>104</v>
      </c>
      <c r="D1069" s="3" t="s">
        <v>884</v>
      </c>
      <c r="E1069" s="27">
        <v>114548451.67</v>
      </c>
      <c r="F1069" s="29">
        <v>10489330.258041179</v>
      </c>
      <c r="G1069" s="29">
        <v>6066266.4462859211</v>
      </c>
      <c r="H1069" s="29">
        <v>6412492.7922270596</v>
      </c>
      <c r="I1069" s="29">
        <v>4889580.2685996005</v>
      </c>
      <c r="J1069" s="29">
        <v>1953287.2251610199</v>
      </c>
      <c r="K1069" s="29"/>
      <c r="L1069" s="29">
        <v>521212.05792599992</v>
      </c>
      <c r="M1069" s="29">
        <v>0</v>
      </c>
      <c r="N1069" s="29">
        <v>18672604.894377001</v>
      </c>
      <c r="O1069" s="29">
        <v>0</v>
      </c>
      <c r="P1069" s="29">
        <v>36252968.326471262</v>
      </c>
      <c r="Q1069" s="29">
        <v>14257827.475101</v>
      </c>
      <c r="R1069" s="29">
        <v>11711193.4519</v>
      </c>
      <c r="S1069" s="1">
        <v>1145484.5167</v>
      </c>
      <c r="T1069" s="147">
        <v>2176203.9572099601</v>
      </c>
      <c r="U1069" s="28"/>
      <c r="V1069" s="2" t="s">
        <v>884</v>
      </c>
      <c r="W1069" s="9">
        <v>52311650.529999994</v>
      </c>
      <c r="X1069" s="9">
        <v>8709239.4299999997</v>
      </c>
      <c r="Y1069" s="9">
        <v>4945633.68</v>
      </c>
      <c r="Z1069" s="9">
        <v>1715396.15</v>
      </c>
      <c r="AA1069" s="9">
        <v>2612033.33</v>
      </c>
      <c r="AB1069" s="9">
        <v>987820.63</v>
      </c>
      <c r="AC1069" s="9">
        <v>0</v>
      </c>
      <c r="AD1069" s="9">
        <v>486250.66</v>
      </c>
      <c r="AE1069" s="9">
        <v>0</v>
      </c>
      <c r="AF1069" s="9">
        <v>6322662.3499999996</v>
      </c>
      <c r="AG1069" s="9">
        <v>0</v>
      </c>
      <c r="AH1069" s="9">
        <v>20021662.370000001</v>
      </c>
      <c r="AI1069" s="9">
        <v>4882037.1900000004</v>
      </c>
      <c r="AJ1069" s="9">
        <v>564573.19999999995</v>
      </c>
      <c r="AK1069" s="9">
        <v>30000</v>
      </c>
      <c r="AL1069" s="9">
        <v>1034341.54</v>
      </c>
      <c r="AN1069" s="28">
        <f t="shared" si="270"/>
        <v>62236801.140000008</v>
      </c>
      <c r="AO1069" s="12">
        <f t="shared" si="230"/>
        <v>11146620.2519</v>
      </c>
      <c r="AP1069" s="12">
        <f t="shared" si="230"/>
        <v>1115484.5167</v>
      </c>
      <c r="AQ1069" s="12">
        <f t="shared" si="230"/>
        <v>1141862.4172099601</v>
      </c>
      <c r="AR1069" s="12">
        <f t="shared" si="271"/>
        <v>48832833.954190046</v>
      </c>
      <c r="BB1069" s="28" t="e">
        <f>+#REF!-'Прил 2 оконч'!E1069</f>
        <v>#REF!</v>
      </c>
    </row>
    <row r="1070" spans="1:55" ht="15" customHeight="1" x14ac:dyDescent="0.25">
      <c r="A1070" s="5">
        <f t="shared" ref="A1070:B1070" si="286">+A1069+1</f>
        <v>1043</v>
      </c>
      <c r="B1070" s="23">
        <f t="shared" si="286"/>
        <v>184</v>
      </c>
      <c r="C1070" s="14" t="s">
        <v>104</v>
      </c>
      <c r="D1070" s="3" t="s">
        <v>885</v>
      </c>
      <c r="E1070" s="27">
        <v>114739882.34000002</v>
      </c>
      <c r="F1070" s="29">
        <v>10506859.78146714</v>
      </c>
      <c r="G1070" s="29">
        <v>6076404.2463314394</v>
      </c>
      <c r="H1070" s="29">
        <v>6423209.20185294</v>
      </c>
      <c r="I1070" s="29">
        <v>4897751.6187221995</v>
      </c>
      <c r="J1070" s="29">
        <v>1956551.5156395598</v>
      </c>
      <c r="K1070" s="29"/>
      <c r="L1070" s="29">
        <v>522083.09510700009</v>
      </c>
      <c r="M1070" s="29">
        <v>0</v>
      </c>
      <c r="N1070" s="29">
        <v>18703810.111480199</v>
      </c>
      <c r="O1070" s="29">
        <v>0</v>
      </c>
      <c r="P1070" s="29">
        <v>36313553.428299837</v>
      </c>
      <c r="Q1070" s="29">
        <v>14281654.8168945</v>
      </c>
      <c r="R1070" s="29">
        <v>11730764.922900002</v>
      </c>
      <c r="S1070" s="1">
        <v>1147398.8234000001</v>
      </c>
      <c r="T1070" s="147">
        <v>2179840.7779051797</v>
      </c>
      <c r="U1070" s="28"/>
      <c r="V1070" s="2" t="s">
        <v>885</v>
      </c>
      <c r="W1070" s="9">
        <v>52402661.979999997</v>
      </c>
      <c r="X1070" s="9">
        <v>8723802.5500000007</v>
      </c>
      <c r="Y1070" s="9">
        <v>4953903.5</v>
      </c>
      <c r="Z1070" s="9">
        <v>1718264.54</v>
      </c>
      <c r="AA1070" s="9">
        <v>2616401.0299999998</v>
      </c>
      <c r="AB1070" s="9">
        <v>989472.4</v>
      </c>
      <c r="AC1070" s="9">
        <v>0</v>
      </c>
      <c r="AD1070" s="9">
        <v>487063.74</v>
      </c>
      <c r="AE1070" s="9">
        <v>0</v>
      </c>
      <c r="AF1070" s="9">
        <v>6333234.7699999996</v>
      </c>
      <c r="AG1070" s="9">
        <v>0</v>
      </c>
      <c r="AH1070" s="9">
        <v>20055141.52</v>
      </c>
      <c r="AI1070" s="9">
        <v>4890200.67</v>
      </c>
      <c r="AJ1070" s="9">
        <v>569106.14</v>
      </c>
      <c r="AK1070" s="9">
        <v>30000</v>
      </c>
      <c r="AL1070" s="9">
        <v>1036071.12</v>
      </c>
      <c r="AN1070" s="28">
        <f t="shared" si="270"/>
        <v>62337220.360000022</v>
      </c>
      <c r="AO1070" s="12">
        <f t="shared" si="230"/>
        <v>11161658.782900002</v>
      </c>
      <c r="AP1070" s="12">
        <f t="shared" si="230"/>
        <v>1117398.8234000001</v>
      </c>
      <c r="AQ1070" s="12">
        <f t="shared" si="230"/>
        <v>1143769.6579051795</v>
      </c>
      <c r="AR1070" s="12">
        <f t="shared" si="271"/>
        <v>48914393.095794849</v>
      </c>
      <c r="BB1070" s="28" t="e">
        <f>+#REF!-'Прил 2 оконч'!E1070</f>
        <v>#REF!</v>
      </c>
    </row>
    <row r="1071" spans="1:55" ht="15" customHeight="1" x14ac:dyDescent="0.25">
      <c r="A1071" s="5">
        <f t="shared" ref="A1071:B1071" si="287">+A1070+1</f>
        <v>1044</v>
      </c>
      <c r="B1071" s="23">
        <f t="shared" si="287"/>
        <v>185</v>
      </c>
      <c r="C1071" s="14" t="s">
        <v>104</v>
      </c>
      <c r="D1071" s="3" t="s">
        <v>886</v>
      </c>
      <c r="E1071" s="27">
        <v>113728034.62</v>
      </c>
      <c r="F1071" s="29">
        <v>10414203.74815548</v>
      </c>
      <c r="G1071" s="29">
        <v>6022818.7318051206</v>
      </c>
      <c r="H1071" s="29">
        <v>6366565.3410651591</v>
      </c>
      <c r="I1071" s="29">
        <v>4854560.1966455989</v>
      </c>
      <c r="J1071" s="29">
        <v>1939297.42329372</v>
      </c>
      <c r="K1071" s="29"/>
      <c r="L1071" s="29">
        <v>517479.04143600003</v>
      </c>
      <c r="M1071" s="29">
        <v>0</v>
      </c>
      <c r="N1071" s="29">
        <v>18538868.268521998</v>
      </c>
      <c r="O1071" s="29">
        <v>0</v>
      </c>
      <c r="P1071" s="29">
        <v>35993317.908726364</v>
      </c>
      <c r="Q1071" s="29">
        <v>14155710.295986</v>
      </c>
      <c r="R1071" s="29">
        <v>11627315.733400002</v>
      </c>
      <c r="S1071" s="1">
        <v>1137280.3462</v>
      </c>
      <c r="T1071" s="147">
        <v>2160617.5847645602</v>
      </c>
      <c r="U1071" s="28"/>
      <c r="V1071" s="2" t="s">
        <v>886</v>
      </c>
      <c r="W1071" s="9">
        <v>51944522.230000004</v>
      </c>
      <c r="X1071" s="9">
        <v>8646826.0700000003</v>
      </c>
      <c r="Y1071" s="9">
        <v>4910191.58</v>
      </c>
      <c r="Z1071" s="9">
        <v>1703103.04</v>
      </c>
      <c r="AA1071" s="9">
        <v>2593314.62</v>
      </c>
      <c r="AB1071" s="9">
        <v>980741.56</v>
      </c>
      <c r="AC1071" s="9">
        <v>0</v>
      </c>
      <c r="AD1071" s="9">
        <v>482766.03</v>
      </c>
      <c r="AE1071" s="9">
        <v>0</v>
      </c>
      <c r="AF1071" s="9">
        <v>6277352.0199999996</v>
      </c>
      <c r="AG1071" s="9">
        <v>0</v>
      </c>
      <c r="AH1071" s="9">
        <v>19878180.370000001</v>
      </c>
      <c r="AI1071" s="9">
        <v>4847050.87</v>
      </c>
      <c r="AJ1071" s="9">
        <v>568066.97</v>
      </c>
      <c r="AK1071" s="9">
        <v>30000</v>
      </c>
      <c r="AL1071" s="9">
        <v>1026929.1</v>
      </c>
      <c r="AN1071" s="28">
        <f t="shared" si="270"/>
        <v>61783512.390000001</v>
      </c>
      <c r="AO1071" s="12">
        <f t="shared" si="230"/>
        <v>11059248.763400001</v>
      </c>
      <c r="AP1071" s="12">
        <f t="shared" si="230"/>
        <v>1107280.3462</v>
      </c>
      <c r="AQ1071" s="12">
        <f t="shared" si="230"/>
        <v>1133688.4847645601</v>
      </c>
      <c r="AR1071" s="12">
        <f t="shared" si="271"/>
        <v>48483294.795635439</v>
      </c>
      <c r="BB1071" s="28" t="e">
        <f>+#REF!-'Прил 2 оконч'!E1071</f>
        <v>#REF!</v>
      </c>
    </row>
    <row r="1072" spans="1:55" ht="15" customHeight="1" x14ac:dyDescent="0.25">
      <c r="A1072" s="5">
        <f t="shared" ref="A1072:B1072" si="288">+A1071+1</f>
        <v>1045</v>
      </c>
      <c r="B1072" s="23">
        <f t="shared" si="288"/>
        <v>186</v>
      </c>
      <c r="C1072" s="14" t="s">
        <v>104</v>
      </c>
      <c r="D1072" s="3" t="s">
        <v>887</v>
      </c>
      <c r="E1072" s="27">
        <v>22932892.859999996</v>
      </c>
      <c r="F1072" s="29">
        <v>5269271.9163684594</v>
      </c>
      <c r="G1072" s="29">
        <v>1877658.2087747399</v>
      </c>
      <c r="H1072" s="29">
        <v>1961735.0389824603</v>
      </c>
      <c r="I1072" s="29">
        <v>1228170.1704375602</v>
      </c>
      <c r="J1072" s="29"/>
      <c r="K1072" s="29"/>
      <c r="L1072" s="29">
        <v>202196.39026187998</v>
      </c>
      <c r="M1072" s="29">
        <v>0</v>
      </c>
      <c r="N1072" s="29">
        <v>9633030.8035121989</v>
      </c>
      <c r="O1072" s="29">
        <v>0</v>
      </c>
      <c r="P1072" s="29">
        <v>0</v>
      </c>
      <c r="Q1072" s="29">
        <v>0</v>
      </c>
      <c r="R1072" s="29">
        <v>2090379.2508999999</v>
      </c>
      <c r="S1072" s="1">
        <v>229328.92859999998</v>
      </c>
      <c r="T1072" s="147">
        <v>441122.15216270008</v>
      </c>
      <c r="U1072" s="28"/>
      <c r="V1072" s="2" t="s">
        <v>887</v>
      </c>
      <c r="W1072" s="9">
        <v>9556160.1699999999</v>
      </c>
      <c r="X1072" s="9">
        <v>2949582.77</v>
      </c>
      <c r="Y1072" s="9">
        <v>1589804.34</v>
      </c>
      <c r="Z1072" s="9">
        <v>669935.97</v>
      </c>
      <c r="AA1072" s="9">
        <v>994020.59</v>
      </c>
      <c r="AB1072" s="9">
        <v>0</v>
      </c>
      <c r="AC1072" s="9">
        <v>0</v>
      </c>
      <c r="AD1072" s="9">
        <v>188117.47</v>
      </c>
      <c r="AE1072" s="9">
        <v>0</v>
      </c>
      <c r="AF1072" s="9">
        <v>2666508.5299999998</v>
      </c>
      <c r="AG1072" s="9">
        <v>0</v>
      </c>
      <c r="AH1072" s="9">
        <v>0</v>
      </c>
      <c r="AI1072" s="9">
        <v>0</v>
      </c>
      <c r="AJ1072" s="9">
        <v>283333.98000000004</v>
      </c>
      <c r="AK1072" s="9">
        <v>30000</v>
      </c>
      <c r="AL1072" s="9">
        <v>184856.52</v>
      </c>
      <c r="AN1072" s="28">
        <f t="shared" si="270"/>
        <v>13376732.689999996</v>
      </c>
      <c r="AO1072" s="12">
        <f t="shared" si="230"/>
        <v>1807045.2708999999</v>
      </c>
      <c r="AP1072" s="12">
        <f t="shared" si="230"/>
        <v>199328.92859999998</v>
      </c>
      <c r="AQ1072" s="12">
        <f t="shared" si="230"/>
        <v>256265.63216270009</v>
      </c>
      <c r="AR1072" s="12">
        <f t="shared" si="271"/>
        <v>11114092.858337296</v>
      </c>
      <c r="BB1072" s="28" t="e">
        <f>+#REF!-'Прил 2 оконч'!E1072</f>
        <v>#REF!</v>
      </c>
      <c r="BC1072" s="9" t="s">
        <v>1466</v>
      </c>
    </row>
    <row r="1073" spans="1:54" ht="15" customHeight="1" x14ac:dyDescent="0.25">
      <c r="A1073" s="5">
        <f t="shared" ref="A1073:B1073" si="289">+A1072+1</f>
        <v>1046</v>
      </c>
      <c r="B1073" s="23">
        <f t="shared" si="289"/>
        <v>187</v>
      </c>
      <c r="C1073" s="14" t="s">
        <v>104</v>
      </c>
      <c r="D1073" s="3" t="s">
        <v>888</v>
      </c>
      <c r="E1073" s="27">
        <v>3827984.7964527905</v>
      </c>
      <c r="F1073" s="29">
        <v>0</v>
      </c>
      <c r="G1073" s="29">
        <v>2230881.5159207908</v>
      </c>
      <c r="H1073" s="29">
        <v>0</v>
      </c>
      <c r="I1073" s="29">
        <v>0</v>
      </c>
      <c r="J1073" s="29">
        <v>1122695.9924879998</v>
      </c>
      <c r="K1073" s="29"/>
      <c r="L1073" s="29">
        <v>226983.177624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128061.95</v>
      </c>
      <c r="S1073" s="29">
        <v>41062.550000000003</v>
      </c>
      <c r="T1073" s="147">
        <v>78299.610419999997</v>
      </c>
      <c r="U1073" s="28"/>
      <c r="V1073" s="2" t="s">
        <v>888</v>
      </c>
      <c r="W1073" s="9">
        <v>2419183.62</v>
      </c>
      <c r="X1073" s="9">
        <v>0</v>
      </c>
      <c r="Y1073" s="9">
        <v>1732401.81</v>
      </c>
      <c r="Z1073" s="9">
        <v>0</v>
      </c>
      <c r="AA1073" s="9">
        <v>0</v>
      </c>
      <c r="AB1073" s="9">
        <v>349052.65</v>
      </c>
      <c r="AC1073" s="9">
        <v>0</v>
      </c>
      <c r="AD1073" s="9">
        <v>204990.67</v>
      </c>
      <c r="AE1073" s="9">
        <v>0</v>
      </c>
      <c r="AF1073" s="9">
        <v>0</v>
      </c>
      <c r="AG1073" s="9">
        <v>0</v>
      </c>
      <c r="AH1073" s="9">
        <v>0</v>
      </c>
      <c r="AI1073" s="9">
        <v>0</v>
      </c>
      <c r="AJ1073" s="9">
        <v>56076.35</v>
      </c>
      <c r="AK1073" s="9">
        <v>30000</v>
      </c>
      <c r="AL1073" s="9">
        <v>46662.14</v>
      </c>
      <c r="AN1073" s="28">
        <f t="shared" si="270"/>
        <v>1408801.1764527904</v>
      </c>
      <c r="AO1073" s="12">
        <f t="shared" si="230"/>
        <v>71985.600000000006</v>
      </c>
      <c r="AP1073" s="12">
        <f t="shared" si="230"/>
        <v>11062.550000000003</v>
      </c>
      <c r="AQ1073" s="12">
        <f t="shared" si="230"/>
        <v>31637.470419999998</v>
      </c>
      <c r="AR1073" s="12">
        <f t="shared" si="271"/>
        <v>1294115.5560327903</v>
      </c>
      <c r="BB1073" s="28" t="e">
        <f>+#REF!-'Прил 2 оконч'!E1073</f>
        <v>#REF!</v>
      </c>
    </row>
    <row r="1074" spans="1:54" ht="15" customHeight="1" x14ac:dyDescent="0.25">
      <c r="A1074" s="5">
        <f t="shared" ref="A1074:B1074" si="290">+A1073+1</f>
        <v>1047</v>
      </c>
      <c r="B1074" s="23">
        <f t="shared" si="290"/>
        <v>188</v>
      </c>
      <c r="C1074" s="14" t="s">
        <v>104</v>
      </c>
      <c r="D1074" s="3" t="s">
        <v>889</v>
      </c>
      <c r="E1074" s="27">
        <v>16247767.73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/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14151058.29551442</v>
      </c>
      <c r="R1074" s="29">
        <v>1624776.773</v>
      </c>
      <c r="S1074" s="1">
        <v>162477.67730000001</v>
      </c>
      <c r="T1074" s="147">
        <v>309454.98418557999</v>
      </c>
      <c r="U1074" s="28"/>
      <c r="V1074" s="2" t="s">
        <v>1377</v>
      </c>
      <c r="W1074" s="9">
        <v>5113212.38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4818889.01</v>
      </c>
      <c r="AJ1074" s="9">
        <v>165978.69</v>
      </c>
      <c r="AK1074" s="9">
        <v>30000</v>
      </c>
      <c r="AL1074" s="9">
        <v>98344.68</v>
      </c>
      <c r="AN1074" s="28">
        <f t="shared" si="270"/>
        <v>11134555.350000001</v>
      </c>
      <c r="AO1074" s="12">
        <f t="shared" si="230"/>
        <v>1458798.0830000001</v>
      </c>
      <c r="AP1074" s="12">
        <f t="shared" si="230"/>
        <v>132477.67730000001</v>
      </c>
      <c r="AQ1074" s="12">
        <f t="shared" si="230"/>
        <v>211110.30418558</v>
      </c>
      <c r="AR1074" s="12">
        <f t="shared" si="271"/>
        <v>9332169.2855144199</v>
      </c>
      <c r="BB1074" s="28" t="e">
        <f>+#REF!-'Прил 2 оконч'!E1074</f>
        <v>#REF!</v>
      </c>
    </row>
    <row r="1075" spans="1:54" ht="15" customHeight="1" x14ac:dyDescent="0.25">
      <c r="A1075" s="5">
        <f t="shared" ref="A1075:B1075" si="291">+A1074+1</f>
        <v>1048</v>
      </c>
      <c r="B1075" s="23">
        <f t="shared" si="291"/>
        <v>189</v>
      </c>
      <c r="C1075" s="14" t="s">
        <v>104</v>
      </c>
      <c r="D1075" s="3" t="s">
        <v>892</v>
      </c>
      <c r="E1075" s="27">
        <v>24619973.59</v>
      </c>
      <c r="F1075" s="29">
        <v>4453931.4770332193</v>
      </c>
      <c r="G1075" s="29">
        <v>1587118.89355698</v>
      </c>
      <c r="H1075" s="29">
        <v>1658186.10096636</v>
      </c>
      <c r="I1075" s="29">
        <v>1038129.3440137201</v>
      </c>
      <c r="J1075" s="29">
        <v>0</v>
      </c>
      <c r="K1075" s="29"/>
      <c r="L1075" s="29">
        <v>170909.54989416001</v>
      </c>
      <c r="M1075" s="29">
        <v>0</v>
      </c>
      <c r="N1075" s="29">
        <v>8142464.4194249995</v>
      </c>
      <c r="O1075" s="29">
        <v>0</v>
      </c>
      <c r="P1075" s="29">
        <v>0</v>
      </c>
      <c r="Q1075" s="29">
        <v>4559967.0846529808</v>
      </c>
      <c r="R1075" s="29">
        <v>2290484.5943999998</v>
      </c>
      <c r="S1075" s="1">
        <v>246199.7359</v>
      </c>
      <c r="T1075" s="147">
        <v>472582.39015758003</v>
      </c>
      <c r="U1075" s="28"/>
      <c r="V1075" s="2" t="s">
        <v>892</v>
      </c>
      <c r="W1075" s="9">
        <v>9780838.4399999995</v>
      </c>
      <c r="X1075" s="9">
        <v>2493315.98</v>
      </c>
      <c r="Y1075" s="9">
        <v>1343879.75</v>
      </c>
      <c r="Z1075" s="9">
        <v>566304.52</v>
      </c>
      <c r="AA1075" s="9">
        <v>840256.96</v>
      </c>
      <c r="AB1075" s="9">
        <v>0</v>
      </c>
      <c r="AC1075" s="9">
        <v>0</v>
      </c>
      <c r="AD1075" s="9">
        <v>159017.85</v>
      </c>
      <c r="AE1075" s="9">
        <v>0</v>
      </c>
      <c r="AF1075" s="9">
        <v>2254030.09</v>
      </c>
      <c r="AG1075" s="9">
        <v>0</v>
      </c>
      <c r="AH1075" s="9">
        <v>0</v>
      </c>
      <c r="AI1075" s="9">
        <v>1557319.37</v>
      </c>
      <c r="AJ1075" s="9">
        <v>348670.56</v>
      </c>
      <c r="AK1075" s="9">
        <v>30000</v>
      </c>
      <c r="AL1075" s="9">
        <v>188043.36</v>
      </c>
      <c r="AN1075" s="28">
        <f t="shared" si="270"/>
        <v>14839135.15</v>
      </c>
      <c r="AO1075" s="12">
        <f t="shared" si="230"/>
        <v>1941814.0343999998</v>
      </c>
      <c r="AP1075" s="12">
        <f t="shared" si="230"/>
        <v>216199.7359</v>
      </c>
      <c r="AQ1075" s="12">
        <f t="shared" si="230"/>
        <v>284539.03015758004</v>
      </c>
      <c r="AR1075" s="12">
        <f t="shared" si="271"/>
        <v>12396582.34954242</v>
      </c>
      <c r="BB1075" s="28" t="e">
        <f>+#REF!-'Прил 2 оконч'!E1075</f>
        <v>#REF!</v>
      </c>
    </row>
    <row r="1076" spans="1:54" ht="15" customHeight="1" x14ac:dyDescent="0.25">
      <c r="A1076" s="5">
        <f t="shared" ref="A1076:B1076" si="292">+A1075+1</f>
        <v>1049</v>
      </c>
      <c r="B1076" s="23">
        <f t="shared" si="292"/>
        <v>190</v>
      </c>
      <c r="C1076" s="14" t="s">
        <v>104</v>
      </c>
      <c r="D1076" s="3" t="s">
        <v>893</v>
      </c>
      <c r="E1076" s="27">
        <v>87977508.659999996</v>
      </c>
      <c r="F1076" s="29">
        <v>8264917.7777875802</v>
      </c>
      <c r="G1076" s="29">
        <v>4779827.8992315605</v>
      </c>
      <c r="H1076" s="29">
        <v>5052631.9955663988</v>
      </c>
      <c r="I1076" s="29">
        <v>3852674.8492327202</v>
      </c>
      <c r="J1076" s="29">
        <v>0</v>
      </c>
      <c r="K1076" s="29"/>
      <c r="L1076" s="29">
        <v>410681.58745320007</v>
      </c>
      <c r="M1076" s="29">
        <v>0</v>
      </c>
      <c r="N1076" s="29">
        <v>14712811.9990614</v>
      </c>
      <c r="O1076" s="29">
        <v>0</v>
      </c>
      <c r="P1076" s="29">
        <v>28565007.959250838</v>
      </c>
      <c r="Q1076" s="29">
        <v>11234251.265038202</v>
      </c>
      <c r="R1076" s="29">
        <v>8543875.6819000002</v>
      </c>
      <c r="S1076" s="1">
        <v>879775.08660000004</v>
      </c>
      <c r="T1076" s="147">
        <v>1681052.5588781</v>
      </c>
      <c r="U1076" s="28"/>
      <c r="V1076" s="2" t="s">
        <v>893</v>
      </c>
      <c r="W1076" s="9">
        <v>40605334.43999999</v>
      </c>
      <c r="X1076" s="9">
        <v>6861148.8899999997</v>
      </c>
      <c r="Y1076" s="9">
        <v>3896175.92</v>
      </c>
      <c r="Z1076" s="9">
        <v>1351391.07</v>
      </c>
      <c r="AA1076" s="9">
        <v>2057762.88</v>
      </c>
      <c r="AB1076" s="9">
        <v>0</v>
      </c>
      <c r="AC1076" s="9">
        <v>0</v>
      </c>
      <c r="AD1076" s="9">
        <v>383068.82</v>
      </c>
      <c r="AE1076" s="9">
        <v>0</v>
      </c>
      <c r="AF1076" s="9">
        <v>4981000.7</v>
      </c>
      <c r="AG1076" s="9">
        <v>0</v>
      </c>
      <c r="AH1076" s="9">
        <v>15773088.74</v>
      </c>
      <c r="AI1076" s="9">
        <v>3846074.54</v>
      </c>
      <c r="AJ1076" s="9">
        <v>626649.15999999992</v>
      </c>
      <c r="AK1076" s="9">
        <v>30000</v>
      </c>
      <c r="AL1076" s="9">
        <v>798973.72</v>
      </c>
      <c r="AN1076" s="28">
        <f t="shared" si="270"/>
        <v>47372174.220000006</v>
      </c>
      <c r="AO1076" s="12">
        <f t="shared" si="230"/>
        <v>7917226.5219000001</v>
      </c>
      <c r="AP1076" s="12">
        <f t="shared" si="230"/>
        <v>849775.08660000004</v>
      </c>
      <c r="AQ1076" s="12">
        <f t="shared" si="230"/>
        <v>882078.83887810004</v>
      </c>
      <c r="AR1076" s="12">
        <f t="shared" si="271"/>
        <v>37723093.772621907</v>
      </c>
      <c r="BB1076" s="28" t="e">
        <f>+#REF!-'Прил 2 оконч'!E1076</f>
        <v>#REF!</v>
      </c>
    </row>
    <row r="1077" spans="1:54" ht="15" customHeight="1" x14ac:dyDescent="0.25">
      <c r="A1077" s="5">
        <f t="shared" ref="A1077:B1077" si="293">+A1076+1</f>
        <v>1050</v>
      </c>
      <c r="B1077" s="23">
        <f t="shared" si="293"/>
        <v>191</v>
      </c>
      <c r="C1077" s="14" t="s">
        <v>104</v>
      </c>
      <c r="D1077" s="3" t="s">
        <v>894</v>
      </c>
      <c r="E1077" s="27">
        <v>79559391.959999993</v>
      </c>
      <c r="F1077" s="29">
        <v>8341354.4473349992</v>
      </c>
      <c r="G1077" s="29">
        <v>5553433.1235902393</v>
      </c>
      <c r="H1077" s="29">
        <v>3380551.53059988</v>
      </c>
      <c r="I1077" s="29">
        <v>3049959.7596686399</v>
      </c>
      <c r="J1077" s="29">
        <v>1113740.92605384</v>
      </c>
      <c r="K1077" s="29"/>
      <c r="L1077" s="29">
        <v>465647.12643960002</v>
      </c>
      <c r="M1077" s="29">
        <v>0</v>
      </c>
      <c r="N1077" s="29">
        <v>3947389.3810512</v>
      </c>
      <c r="O1077" s="29">
        <v>0</v>
      </c>
      <c r="P1077" s="29">
        <v>34269240.723520316</v>
      </c>
      <c r="Q1077" s="29">
        <v>9011986.1099326797</v>
      </c>
      <c r="R1077" s="29">
        <v>8118689.5914000003</v>
      </c>
      <c r="S1077" s="1">
        <v>795593.91959999991</v>
      </c>
      <c r="T1077" s="147">
        <v>1511805.3208086002</v>
      </c>
      <c r="U1077" s="28"/>
      <c r="V1077" s="2" t="s">
        <v>894</v>
      </c>
      <c r="W1077" s="9">
        <v>40632832.130000003</v>
      </c>
      <c r="X1077" s="9">
        <v>6252801.3700000001</v>
      </c>
      <c r="Y1077" s="9">
        <v>3587227.14</v>
      </c>
      <c r="Z1077" s="9">
        <v>1157334.94</v>
      </c>
      <c r="AA1077" s="9">
        <v>1543685.86</v>
      </c>
      <c r="AB1077" s="9">
        <v>491810.78</v>
      </c>
      <c r="AC1077" s="9">
        <v>0</v>
      </c>
      <c r="AD1077" s="9">
        <v>434325.32</v>
      </c>
      <c r="AE1077" s="9">
        <v>0</v>
      </c>
      <c r="AF1077" s="9">
        <v>2652417.9300000002</v>
      </c>
      <c r="AG1077" s="9">
        <v>0</v>
      </c>
      <c r="AH1077" s="9">
        <v>18721532.989999998</v>
      </c>
      <c r="AI1077" s="9">
        <v>4265362.9000000004</v>
      </c>
      <c r="AJ1077" s="9">
        <v>698241.06</v>
      </c>
      <c r="AK1077" s="9">
        <v>30000</v>
      </c>
      <c r="AL1077" s="9">
        <v>798091.84</v>
      </c>
      <c r="AN1077" s="28">
        <f t="shared" si="270"/>
        <v>38926559.829999991</v>
      </c>
      <c r="AO1077" s="12">
        <f t="shared" ref="AO1077:AQ1092" si="294">+R1077-AJ1077</f>
        <v>7420448.5314000007</v>
      </c>
      <c r="AP1077" s="12">
        <f t="shared" si="294"/>
        <v>765593.91959999991</v>
      </c>
      <c r="AQ1077" s="12">
        <f t="shared" si="294"/>
        <v>713713.4808086002</v>
      </c>
      <c r="AR1077" s="12">
        <f t="shared" si="271"/>
        <v>30026803.898191389</v>
      </c>
      <c r="BB1077" s="28" t="e">
        <f>+#REF!-'Прил 2 оконч'!E1077</f>
        <v>#REF!</v>
      </c>
    </row>
    <row r="1078" spans="1:54" ht="15" customHeight="1" x14ac:dyDescent="0.25">
      <c r="A1078" s="5">
        <f t="shared" ref="A1078:B1078" si="295">+A1077+1</f>
        <v>1051</v>
      </c>
      <c r="B1078" s="23">
        <f t="shared" si="295"/>
        <v>192</v>
      </c>
      <c r="C1078" s="14" t="s">
        <v>104</v>
      </c>
      <c r="D1078" s="3" t="s">
        <v>895</v>
      </c>
      <c r="E1078" s="27">
        <v>5047649.354092991</v>
      </c>
      <c r="F1078" s="29">
        <v>0</v>
      </c>
      <c r="G1078" s="29">
        <v>2080965.3426794703</v>
      </c>
      <c r="H1078" s="29">
        <v>0</v>
      </c>
      <c r="I1078" s="29">
        <v>1397905.6390375202</v>
      </c>
      <c r="J1078" s="29">
        <v>1036272.8319720001</v>
      </c>
      <c r="K1078" s="29"/>
      <c r="L1078" s="29">
        <v>210866.25214200001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173345.08000000002</v>
      </c>
      <c r="S1078" s="29">
        <v>44945.94</v>
      </c>
      <c r="T1078" s="147">
        <v>103348.268262</v>
      </c>
      <c r="U1078" s="28"/>
      <c r="V1078" s="2" t="s">
        <v>895</v>
      </c>
      <c r="W1078" s="9">
        <v>3335346.64</v>
      </c>
      <c r="X1078" s="9">
        <v>0</v>
      </c>
      <c r="Y1078" s="9">
        <v>1614971.7</v>
      </c>
      <c r="Z1078" s="9">
        <v>0</v>
      </c>
      <c r="AA1078" s="9">
        <v>1009756.41</v>
      </c>
      <c r="AB1078" s="9">
        <v>325392.26</v>
      </c>
      <c r="AC1078" s="9">
        <v>0</v>
      </c>
      <c r="AD1078" s="9">
        <v>191095.47</v>
      </c>
      <c r="AE1078" s="9">
        <v>0</v>
      </c>
      <c r="AF1078" s="9">
        <v>0</v>
      </c>
      <c r="AG1078" s="9">
        <v>0</v>
      </c>
      <c r="AH1078" s="9">
        <v>0</v>
      </c>
      <c r="AI1078" s="9">
        <v>0</v>
      </c>
      <c r="AJ1078" s="9">
        <v>100024.36</v>
      </c>
      <c r="AK1078" s="9">
        <v>30000</v>
      </c>
      <c r="AL1078" s="9">
        <v>64106.439999999995</v>
      </c>
      <c r="AN1078" s="28">
        <f t="shared" si="270"/>
        <v>1712302.7140929908</v>
      </c>
      <c r="AO1078" s="12">
        <f t="shared" si="294"/>
        <v>73320.720000000016</v>
      </c>
      <c r="AP1078" s="12">
        <f t="shared" si="294"/>
        <v>14945.940000000002</v>
      </c>
      <c r="AQ1078" s="12">
        <f t="shared" si="294"/>
        <v>39241.828262000003</v>
      </c>
      <c r="AR1078" s="12">
        <f t="shared" si="271"/>
        <v>1584794.2258309908</v>
      </c>
      <c r="BB1078" s="28" t="e">
        <f>+#REF!-'Прил 2 оконч'!E1078</f>
        <v>#REF!</v>
      </c>
    </row>
    <row r="1079" spans="1:54" ht="15" customHeight="1" x14ac:dyDescent="0.25">
      <c r="A1079" s="5">
        <f t="shared" ref="A1079:B1079" si="296">+A1078+1</f>
        <v>1052</v>
      </c>
      <c r="B1079" s="23">
        <f t="shared" si="296"/>
        <v>193</v>
      </c>
      <c r="C1079" s="14" t="s">
        <v>104</v>
      </c>
      <c r="D1079" s="3" t="s">
        <v>896</v>
      </c>
      <c r="E1079" s="27">
        <v>30419518.07</v>
      </c>
      <c r="F1079" s="29">
        <v>4454647.7270950191</v>
      </c>
      <c r="G1079" s="29">
        <v>1587374.11791714</v>
      </c>
      <c r="H1079" s="29">
        <v>1658452.76095254</v>
      </c>
      <c r="I1079" s="29">
        <v>1038296.2829962799</v>
      </c>
      <c r="J1079" s="29">
        <v>635267.56802165997</v>
      </c>
      <c r="K1079" s="29"/>
      <c r="L1079" s="29">
        <v>170937.02604636003</v>
      </c>
      <c r="M1079" s="29">
        <v>0</v>
      </c>
      <c r="N1079" s="29">
        <v>8143773.8420052007</v>
      </c>
      <c r="O1079" s="29">
        <v>0</v>
      </c>
      <c r="P1079" s="29">
        <v>4228285.0782631198</v>
      </c>
      <c r="Q1079" s="29">
        <v>4560700.3930828199</v>
      </c>
      <c r="R1079" s="29">
        <v>3058573.6594000002</v>
      </c>
      <c r="S1079" s="1">
        <v>304195.18070000003</v>
      </c>
      <c r="T1079" s="147">
        <v>579014.43351986003</v>
      </c>
      <c r="U1079" s="28"/>
      <c r="V1079" s="2" t="s">
        <v>896</v>
      </c>
      <c r="W1079" s="9">
        <v>11619573.629999999</v>
      </c>
      <c r="X1079" s="9">
        <v>2494966.36</v>
      </c>
      <c r="Y1079" s="9">
        <v>1344769.27</v>
      </c>
      <c r="Z1079" s="9">
        <v>566679.37</v>
      </c>
      <c r="AA1079" s="9">
        <v>840813.13</v>
      </c>
      <c r="AB1079" s="9">
        <v>270950.59000000003</v>
      </c>
      <c r="AC1079" s="9">
        <v>0</v>
      </c>
      <c r="AD1079" s="9">
        <v>159123.1</v>
      </c>
      <c r="AE1079" s="9">
        <v>0</v>
      </c>
      <c r="AF1079" s="9">
        <v>2255522.08</v>
      </c>
      <c r="AG1079" s="9">
        <v>0</v>
      </c>
      <c r="AH1079" s="9">
        <v>1444768.35</v>
      </c>
      <c r="AI1079" s="9">
        <v>1558350.19</v>
      </c>
      <c r="AJ1079" s="9">
        <v>430448.69</v>
      </c>
      <c r="AK1079" s="9">
        <v>30000</v>
      </c>
      <c r="AL1079" s="9">
        <v>223182.5</v>
      </c>
      <c r="AN1079" s="28">
        <f t="shared" si="270"/>
        <v>18799944.440000001</v>
      </c>
      <c r="AO1079" s="12">
        <f t="shared" si="294"/>
        <v>2628124.9694000003</v>
      </c>
      <c r="AP1079" s="12">
        <f t="shared" si="294"/>
        <v>274195.18070000003</v>
      </c>
      <c r="AQ1079" s="12">
        <f t="shared" si="294"/>
        <v>355831.93351986003</v>
      </c>
      <c r="AR1079" s="12">
        <f t="shared" si="271"/>
        <v>15541792.35638014</v>
      </c>
      <c r="BB1079" s="28" t="e">
        <f>+#REF!-'Прил 2 оконч'!E1079</f>
        <v>#REF!</v>
      </c>
    </row>
    <row r="1080" spans="1:54" ht="15" customHeight="1" x14ac:dyDescent="0.25">
      <c r="A1080" s="5">
        <f t="shared" ref="A1080:B1080" si="297">+A1079+1</f>
        <v>1053</v>
      </c>
      <c r="B1080" s="23">
        <f t="shared" si="297"/>
        <v>194</v>
      </c>
      <c r="C1080" s="14" t="s">
        <v>104</v>
      </c>
      <c r="D1080" s="3" t="s">
        <v>897</v>
      </c>
      <c r="E1080" s="27">
        <v>19368823.829999998</v>
      </c>
      <c r="F1080" s="29">
        <v>5746844.1079849806</v>
      </c>
      <c r="G1080" s="29">
        <v>3323557.0585698597</v>
      </c>
      <c r="H1080" s="29">
        <v>3513245.8927511401</v>
      </c>
      <c r="I1080" s="29">
        <v>2678879.85971676</v>
      </c>
      <c r="J1080" s="29">
        <v>1070157.6639255602</v>
      </c>
      <c r="K1080" s="29"/>
      <c r="L1080" s="29">
        <v>285559.1703006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2193484.5052</v>
      </c>
      <c r="S1080" s="1">
        <v>193688.2383</v>
      </c>
      <c r="T1080" s="147">
        <v>363407.33325110003</v>
      </c>
      <c r="U1080" s="28"/>
      <c r="V1080" s="2" t="s">
        <v>897</v>
      </c>
      <c r="W1080" s="9">
        <v>11083510.550000001</v>
      </c>
      <c r="X1080" s="9">
        <v>4761184.0599999996</v>
      </c>
      <c r="Y1080" s="9">
        <v>2703688.7</v>
      </c>
      <c r="Z1080" s="9">
        <v>937776.12</v>
      </c>
      <c r="AA1080" s="9">
        <v>1427951.5</v>
      </c>
      <c r="AB1080" s="9">
        <v>540023.71</v>
      </c>
      <c r="AC1080" s="9">
        <v>0</v>
      </c>
      <c r="AD1080" s="9">
        <v>265824.46999999997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199991.63</v>
      </c>
      <c r="AK1080" s="9">
        <v>30000</v>
      </c>
      <c r="AL1080" s="9">
        <v>217070.36</v>
      </c>
      <c r="AN1080" s="28">
        <f t="shared" si="270"/>
        <v>8285313.2799999975</v>
      </c>
      <c r="AO1080" s="12">
        <f t="shared" si="294"/>
        <v>1993492.8752000001</v>
      </c>
      <c r="AP1080" s="12">
        <f t="shared" si="294"/>
        <v>163688.2383</v>
      </c>
      <c r="AQ1080" s="12">
        <f t="shared" si="294"/>
        <v>146336.97325110005</v>
      </c>
      <c r="AR1080" s="12">
        <f t="shared" si="271"/>
        <v>5981795.1932488978</v>
      </c>
      <c r="BB1080" s="28" t="e">
        <f>+#REF!-'Прил 2 оконч'!E1080</f>
        <v>#REF!</v>
      </c>
    </row>
    <row r="1081" spans="1:54" ht="15" customHeight="1" x14ac:dyDescent="0.25">
      <c r="A1081" s="5">
        <f t="shared" ref="A1081:B1081" si="298">+A1080+1</f>
        <v>1054</v>
      </c>
      <c r="B1081" s="23">
        <f t="shared" si="298"/>
        <v>195</v>
      </c>
      <c r="C1081" s="14" t="s">
        <v>104</v>
      </c>
      <c r="D1081" s="3" t="s">
        <v>898</v>
      </c>
      <c r="E1081" s="27">
        <v>87511152.000000015</v>
      </c>
      <c r="F1081" s="29">
        <v>8013494.3878080007</v>
      </c>
      <c r="G1081" s="29">
        <v>4634422.8779520001</v>
      </c>
      <c r="H1081" s="29">
        <v>4898928.1239359993</v>
      </c>
      <c r="I1081" s="29">
        <v>3735474.3417600002</v>
      </c>
      <c r="J1081" s="29">
        <v>1492245.5325120001</v>
      </c>
      <c r="K1081" s="29"/>
      <c r="L1081" s="29">
        <v>398188.42560000002</v>
      </c>
      <c r="M1081" s="29">
        <v>0</v>
      </c>
      <c r="N1081" s="29">
        <v>14265240.0912</v>
      </c>
      <c r="O1081" s="29">
        <v>0</v>
      </c>
      <c r="P1081" s="29">
        <v>27696044.559456002</v>
      </c>
      <c r="Q1081" s="29">
        <v>10892499.105599999</v>
      </c>
      <c r="R1081" s="29">
        <v>8946956.6400000006</v>
      </c>
      <c r="S1081" s="1">
        <v>875111.52</v>
      </c>
      <c r="T1081" s="147">
        <v>1662546.394176</v>
      </c>
      <c r="U1081" s="28"/>
      <c r="V1081" s="2" t="s">
        <v>898</v>
      </c>
      <c r="W1081" s="9">
        <v>40005869.390000001</v>
      </c>
      <c r="X1081" s="9">
        <v>6652372.6100000003</v>
      </c>
      <c r="Y1081" s="9">
        <v>3777620.12</v>
      </c>
      <c r="Z1081" s="9">
        <v>1310269.9099999999</v>
      </c>
      <c r="AA1081" s="9">
        <v>1995147.7</v>
      </c>
      <c r="AB1081" s="9">
        <v>754526.37</v>
      </c>
      <c r="AC1081" s="9">
        <v>0</v>
      </c>
      <c r="AD1081" s="9">
        <v>371412.52</v>
      </c>
      <c r="AE1081" s="9">
        <v>0</v>
      </c>
      <c r="AF1081" s="9">
        <v>4829435</v>
      </c>
      <c r="AG1081" s="9">
        <v>0</v>
      </c>
      <c r="AH1081" s="9">
        <v>15293133.16</v>
      </c>
      <c r="AI1081" s="9">
        <v>3729043.26</v>
      </c>
      <c r="AJ1081" s="9">
        <v>472848.33999999997</v>
      </c>
      <c r="AK1081" s="9">
        <v>30000</v>
      </c>
      <c r="AL1081" s="9">
        <v>790060.40000000014</v>
      </c>
      <c r="AN1081" s="28">
        <f t="shared" si="270"/>
        <v>47505282.610000014</v>
      </c>
      <c r="AO1081" s="12">
        <f t="shared" si="294"/>
        <v>8474108.3000000007</v>
      </c>
      <c r="AP1081" s="12">
        <f t="shared" si="294"/>
        <v>845111.52</v>
      </c>
      <c r="AQ1081" s="12">
        <f t="shared" si="294"/>
        <v>872485.99417599989</v>
      </c>
      <c r="AR1081" s="12">
        <f t="shared" si="271"/>
        <v>37313576.795824014</v>
      </c>
      <c r="BB1081" s="28" t="e">
        <f>+#REF!-'Прил 2 оконч'!E1081</f>
        <v>#REF!</v>
      </c>
    </row>
    <row r="1082" spans="1:54" ht="15" customHeight="1" x14ac:dyDescent="0.25">
      <c r="A1082" s="5">
        <f t="shared" ref="A1082:B1082" si="299">+A1081+1</f>
        <v>1055</v>
      </c>
      <c r="B1082" s="23">
        <f t="shared" si="299"/>
        <v>196</v>
      </c>
      <c r="C1082" s="14" t="s">
        <v>104</v>
      </c>
      <c r="D1082" s="3" t="s">
        <v>899</v>
      </c>
      <c r="E1082" s="27">
        <v>113248546.44</v>
      </c>
      <c r="F1082" s="29">
        <v>10370296.47949386</v>
      </c>
      <c r="G1082" s="29">
        <v>5997425.9547111001</v>
      </c>
      <c r="H1082" s="29">
        <v>6339723.2965151407</v>
      </c>
      <c r="I1082" s="29">
        <v>4834092.9101480395</v>
      </c>
      <c r="J1082" s="29">
        <v>1931121.1633392</v>
      </c>
      <c r="K1082" s="29"/>
      <c r="L1082" s="29">
        <v>515297.3006874001</v>
      </c>
      <c r="M1082" s="29">
        <v>0</v>
      </c>
      <c r="N1082" s="29">
        <v>18460706.644925997</v>
      </c>
      <c r="O1082" s="29">
        <v>0</v>
      </c>
      <c r="P1082" s="29">
        <v>35841566.66370672</v>
      </c>
      <c r="Q1082" s="29">
        <v>14096028.4779699</v>
      </c>
      <c r="R1082" s="29">
        <v>11578293.868000001</v>
      </c>
      <c r="S1082" s="1">
        <v>1132485.4643999999</v>
      </c>
      <c r="T1082" s="147">
        <v>2151508.2161026397</v>
      </c>
      <c r="U1082" s="28"/>
      <c r="V1082" s="2" t="s">
        <v>899</v>
      </c>
      <c r="W1082" s="9">
        <v>51766870.340000004</v>
      </c>
      <c r="X1082" s="9">
        <v>8610348.9399999995</v>
      </c>
      <c r="Y1082" s="9">
        <v>4889477.67</v>
      </c>
      <c r="Z1082" s="9">
        <v>1695918.4</v>
      </c>
      <c r="AA1082" s="9">
        <v>2582374.5699999998</v>
      </c>
      <c r="AB1082" s="9">
        <v>976604.26</v>
      </c>
      <c r="AC1082" s="9">
        <v>0</v>
      </c>
      <c r="AD1082" s="9">
        <v>480729.45</v>
      </c>
      <c r="AE1082" s="9">
        <v>0</v>
      </c>
      <c r="AF1082" s="9">
        <v>6250870.6500000004</v>
      </c>
      <c r="AG1082" s="9">
        <v>0</v>
      </c>
      <c r="AH1082" s="9">
        <v>19794323.120000001</v>
      </c>
      <c r="AI1082" s="9">
        <v>4826603.3099999996</v>
      </c>
      <c r="AJ1082" s="9">
        <v>607023.05000000005</v>
      </c>
      <c r="AK1082" s="9">
        <v>30000</v>
      </c>
      <c r="AL1082" s="9">
        <v>1022596.92</v>
      </c>
      <c r="AN1082" s="28">
        <f t="shared" si="270"/>
        <v>61481676.099999994</v>
      </c>
      <c r="AO1082" s="12">
        <f t="shared" si="294"/>
        <v>10971270.818</v>
      </c>
      <c r="AP1082" s="12">
        <f t="shared" si="294"/>
        <v>1102485.4643999999</v>
      </c>
      <c r="AQ1082" s="12">
        <f t="shared" si="294"/>
        <v>1128911.2961026398</v>
      </c>
      <c r="AR1082" s="12">
        <f t="shared" si="271"/>
        <v>48279008.521497346</v>
      </c>
      <c r="BB1082" s="28" t="e">
        <f>+#REF!-'Прил 2 оконч'!E1082</f>
        <v>#REF!</v>
      </c>
    </row>
    <row r="1083" spans="1:54" ht="15" customHeight="1" x14ac:dyDescent="0.25">
      <c r="A1083" s="5">
        <f t="shared" ref="A1083:B1083" si="300">+A1082+1</f>
        <v>1056</v>
      </c>
      <c r="B1083" s="23">
        <f t="shared" si="300"/>
        <v>197</v>
      </c>
      <c r="C1083" s="14" t="s">
        <v>104</v>
      </c>
      <c r="D1083" s="3" t="s">
        <v>900</v>
      </c>
      <c r="E1083" s="27">
        <f>SUBTOTAL(9,F1083:T1083)</f>
        <v>62533714.207893997</v>
      </c>
      <c r="F1083" s="29">
        <v>6056878.3300000001</v>
      </c>
      <c r="G1083" s="29">
        <v>3324136.3562038802</v>
      </c>
      <c r="H1083" s="29">
        <v>3513858.2605085401</v>
      </c>
      <c r="I1083" s="29">
        <v>2679346.7940094802</v>
      </c>
      <c r="J1083" s="29">
        <v>1070344.1973180603</v>
      </c>
      <c r="K1083" s="29"/>
      <c r="L1083" s="29">
        <v>285608.94385380001</v>
      </c>
      <c r="M1083" s="29">
        <v>0</v>
      </c>
      <c r="N1083" s="29">
        <v>10232040.652318798</v>
      </c>
      <c r="O1083" s="29">
        <v>0</v>
      </c>
      <c r="P1083" s="29">
        <v>19865564.963811003</v>
      </c>
      <c r="Q1083" s="29">
        <v>7812871.9105562996</v>
      </c>
      <c r="R1083" s="29">
        <v>5963728.8811999997</v>
      </c>
      <c r="S1083" s="1">
        <v>570673.40870000003</v>
      </c>
      <c r="T1083" s="147">
        <v>1158661.5094141401</v>
      </c>
      <c r="U1083" s="28"/>
      <c r="V1083" s="2" t="s">
        <v>900</v>
      </c>
      <c r="W1083" s="9">
        <v>28786731.650000002</v>
      </c>
      <c r="X1083" s="9">
        <v>4770124.4800000004</v>
      </c>
      <c r="Y1083" s="9">
        <v>2708765.6</v>
      </c>
      <c r="Z1083" s="9">
        <v>939537.06</v>
      </c>
      <c r="AA1083" s="9">
        <v>1430632.87</v>
      </c>
      <c r="AB1083" s="9">
        <v>541037.76</v>
      </c>
      <c r="AC1083" s="9">
        <v>0</v>
      </c>
      <c r="AD1083" s="9">
        <v>266323.62</v>
      </c>
      <c r="AE1083" s="9">
        <v>0</v>
      </c>
      <c r="AF1083" s="9">
        <v>3462975.93</v>
      </c>
      <c r="AG1083" s="9">
        <v>0</v>
      </c>
      <c r="AH1083" s="9">
        <v>10966034.710000001</v>
      </c>
      <c r="AI1083" s="9">
        <v>2673933.29</v>
      </c>
      <c r="AJ1083" s="9">
        <v>430848.68999999994</v>
      </c>
      <c r="AK1083" s="9">
        <v>30000</v>
      </c>
      <c r="AL1083" s="9">
        <v>566517.6399999999</v>
      </c>
      <c r="AN1083" s="28">
        <f t="shared" si="270"/>
        <v>33746982.557893991</v>
      </c>
      <c r="AO1083" s="12">
        <f t="shared" si="294"/>
        <v>5532880.1911999993</v>
      </c>
      <c r="AP1083" s="12">
        <f t="shared" si="294"/>
        <v>540673.40870000003</v>
      </c>
      <c r="AQ1083" s="12">
        <f t="shared" si="294"/>
        <v>592143.86941414024</v>
      </c>
      <c r="AR1083" s="12">
        <f t="shared" si="271"/>
        <v>27081285.088579852</v>
      </c>
      <c r="BB1083" s="28" t="e">
        <f>+#REF!-'Прил 2 оконч'!E1083</f>
        <v>#REF!</v>
      </c>
    </row>
    <row r="1084" spans="1:54" ht="15" customHeight="1" x14ac:dyDescent="0.25">
      <c r="A1084" s="5">
        <f t="shared" ref="A1084:B1084" si="301">+A1083+1</f>
        <v>1057</v>
      </c>
      <c r="B1084" s="23">
        <f t="shared" si="301"/>
        <v>198</v>
      </c>
      <c r="C1084" s="14" t="s">
        <v>104</v>
      </c>
      <c r="D1084" s="3" t="s">
        <v>901</v>
      </c>
      <c r="E1084" s="27">
        <v>4267706.6500000004</v>
      </c>
      <c r="F1084" s="29">
        <v>1650681.2021044798</v>
      </c>
      <c r="G1084" s="29">
        <v>590176.91204388009</v>
      </c>
      <c r="H1084" s="29">
        <v>227601.26148185998</v>
      </c>
      <c r="I1084" s="29">
        <v>881211.64899180003</v>
      </c>
      <c r="J1084" s="29">
        <v>0</v>
      </c>
      <c r="K1084" s="29"/>
      <c r="L1084" s="29">
        <v>410547.23722067993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382582.96400000004</v>
      </c>
      <c r="S1084" s="1">
        <v>42677.066499999994</v>
      </c>
      <c r="T1084" s="147">
        <v>82228.357657299988</v>
      </c>
      <c r="U1084" s="28"/>
      <c r="V1084" s="2" t="s">
        <v>901</v>
      </c>
      <c r="W1084" s="9">
        <v>4103569.5899999994</v>
      </c>
      <c r="X1084" s="9">
        <v>1646563.17</v>
      </c>
      <c r="Y1084" s="9">
        <v>601933.61</v>
      </c>
      <c r="Z1084" s="9">
        <v>232138.26</v>
      </c>
      <c r="AA1084" s="9">
        <v>930118.69</v>
      </c>
      <c r="AB1084" s="9">
        <v>0</v>
      </c>
      <c r="AC1084" s="9">
        <v>0</v>
      </c>
      <c r="AD1084" s="9">
        <v>380269.57</v>
      </c>
      <c r="AE1084" s="9">
        <v>0</v>
      </c>
      <c r="AF1084" s="9">
        <v>0</v>
      </c>
      <c r="AG1084" s="9">
        <v>0</v>
      </c>
      <c r="AH1084" s="9">
        <v>0</v>
      </c>
      <c r="AI1084" s="9">
        <v>0</v>
      </c>
      <c r="AJ1084" s="9">
        <v>205178.46999999997</v>
      </c>
      <c r="AK1084" s="9">
        <v>30000</v>
      </c>
      <c r="AL1084" s="9">
        <v>77367.820000000007</v>
      </c>
      <c r="AN1084" s="28">
        <f t="shared" si="270"/>
        <v>164137.06000000099</v>
      </c>
      <c r="AO1084" s="12">
        <f t="shared" si="294"/>
        <v>177404.49400000006</v>
      </c>
      <c r="AP1084" s="12">
        <f t="shared" si="294"/>
        <v>12677.066499999994</v>
      </c>
      <c r="AQ1084" s="12">
        <f t="shared" si="294"/>
        <v>4860.5376572999812</v>
      </c>
      <c r="AR1084" s="12">
        <f t="shared" si="271"/>
        <v>-30805.038157299052</v>
      </c>
      <c r="BB1084" s="28" t="e">
        <f>+#REF!-'Прил 2 оконч'!E1084</f>
        <v>#REF!</v>
      </c>
    </row>
    <row r="1085" spans="1:54" ht="15" customHeight="1" x14ac:dyDescent="0.25">
      <c r="A1085" s="5">
        <f t="shared" ref="A1085:B1085" si="302">+A1084+1</f>
        <v>1058</v>
      </c>
      <c r="B1085" s="23">
        <f t="shared" si="302"/>
        <v>199</v>
      </c>
      <c r="C1085" s="14" t="s">
        <v>104</v>
      </c>
      <c r="D1085" s="3" t="s">
        <v>1139</v>
      </c>
      <c r="E1085" s="27">
        <v>1003034.21</v>
      </c>
      <c r="F1085" s="29">
        <v>0</v>
      </c>
      <c r="G1085" s="29">
        <v>0</v>
      </c>
      <c r="H1085" s="29">
        <v>0</v>
      </c>
      <c r="I1085" s="29">
        <v>0</v>
      </c>
      <c r="J1085" s="29">
        <v>908497.09847399988</v>
      </c>
      <c r="K1085" s="29"/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70120.070000000007</v>
      </c>
      <c r="S1085" s="29">
        <v>4550.05</v>
      </c>
      <c r="T1085" s="147">
        <v>19866.991525999998</v>
      </c>
      <c r="U1085" s="28"/>
      <c r="V1085" s="2" t="s">
        <v>1139</v>
      </c>
      <c r="W1085" s="9">
        <v>311114.13999999996</v>
      </c>
      <c r="X1085" s="9">
        <v>0</v>
      </c>
      <c r="Y1085" s="9">
        <v>0</v>
      </c>
      <c r="Z1085" s="9">
        <v>0</v>
      </c>
      <c r="AA1085" s="9">
        <v>0</v>
      </c>
      <c r="AB1085" s="9">
        <v>260247.27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15555.71</v>
      </c>
      <c r="AK1085" s="9">
        <v>30000</v>
      </c>
      <c r="AL1085" s="9">
        <v>5311.16</v>
      </c>
      <c r="AN1085" s="28">
        <f t="shared" si="270"/>
        <v>691920.07000000007</v>
      </c>
      <c r="AO1085" s="12">
        <f t="shared" si="294"/>
        <v>54564.360000000008</v>
      </c>
      <c r="AP1085" s="12">
        <f t="shared" si="294"/>
        <v>-25449.95</v>
      </c>
      <c r="AQ1085" s="12">
        <f t="shared" si="294"/>
        <v>14555.831525999998</v>
      </c>
      <c r="AR1085" s="12">
        <f t="shared" si="271"/>
        <v>648249.82847399998</v>
      </c>
      <c r="BB1085" s="28" t="e">
        <f>+#REF!-'Прил 2 оконч'!E1085</f>
        <v>#REF!</v>
      </c>
    </row>
    <row r="1086" spans="1:54" ht="15" customHeight="1" x14ac:dyDescent="0.25">
      <c r="A1086" s="5">
        <f t="shared" ref="A1086:B1086" si="303">+A1085+1</f>
        <v>1059</v>
      </c>
      <c r="B1086" s="23">
        <f t="shared" si="303"/>
        <v>200</v>
      </c>
      <c r="C1086" s="14" t="s">
        <v>54</v>
      </c>
      <c r="D1086" s="3" t="s">
        <v>903</v>
      </c>
      <c r="E1086" s="27">
        <v>21015485.169999998</v>
      </c>
      <c r="F1086" s="29">
        <v>8447786.5082246996</v>
      </c>
      <c r="G1086" s="29">
        <v>3010293.6302808598</v>
      </c>
      <c r="H1086" s="29">
        <v>3145087.0351198199</v>
      </c>
      <c r="I1086" s="29">
        <v>1969023.3420555599</v>
      </c>
      <c r="J1086" s="29">
        <v>1204720.3549092601</v>
      </c>
      <c r="K1086" s="29"/>
      <c r="L1086" s="29">
        <v>324164.69858640002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2308420.8873000001</v>
      </c>
      <c r="S1086" s="1">
        <v>210154.85170000003</v>
      </c>
      <c r="T1086" s="147">
        <v>395833.86182340002</v>
      </c>
      <c r="U1086" s="28"/>
      <c r="V1086" s="2" t="s">
        <v>903</v>
      </c>
      <c r="W1086" s="9">
        <v>11220819.73</v>
      </c>
      <c r="X1086" s="9">
        <v>4731249.74</v>
      </c>
      <c r="Y1086" s="9">
        <v>2550110.29</v>
      </c>
      <c r="Z1086" s="9">
        <v>1074604.33</v>
      </c>
      <c r="AA1086" s="9">
        <v>1594449.13</v>
      </c>
      <c r="AB1086" s="9">
        <v>513808.49</v>
      </c>
      <c r="AC1086" s="9">
        <v>0</v>
      </c>
      <c r="AD1086" s="9">
        <v>301748.02</v>
      </c>
      <c r="AE1086" s="9">
        <v>0</v>
      </c>
      <c r="AF1086" s="9">
        <v>0</v>
      </c>
      <c r="AG1086" s="9">
        <v>0</v>
      </c>
      <c r="AH1086" s="9">
        <v>0</v>
      </c>
      <c r="AI1086" s="9">
        <v>0</v>
      </c>
      <c r="AJ1086" s="9">
        <v>205136.07</v>
      </c>
      <c r="AK1086" s="9">
        <v>30000</v>
      </c>
      <c r="AL1086" s="9">
        <v>219713.66</v>
      </c>
      <c r="AN1086" s="28">
        <f t="shared" si="270"/>
        <v>9794665.4399999976</v>
      </c>
      <c r="AO1086" s="12">
        <f t="shared" si="294"/>
        <v>2103284.8173000002</v>
      </c>
      <c r="AP1086" s="12">
        <f t="shared" si="294"/>
        <v>180154.85170000003</v>
      </c>
      <c r="AQ1086" s="12">
        <f t="shared" si="294"/>
        <v>176120.20182340001</v>
      </c>
      <c r="AR1086" s="12">
        <f t="shared" si="271"/>
        <v>7335105.5691765966</v>
      </c>
      <c r="BB1086" s="28" t="e">
        <f>+#REF!-'Прил 2 оконч'!E1086</f>
        <v>#REF!</v>
      </c>
    </row>
    <row r="1087" spans="1:54" ht="15" customHeight="1" x14ac:dyDescent="0.25">
      <c r="A1087" s="5">
        <f t="shared" ref="A1087:B1087" si="304">+A1086+1</f>
        <v>1060</v>
      </c>
      <c r="B1087" s="23">
        <f t="shared" si="304"/>
        <v>201</v>
      </c>
      <c r="C1087" s="14" t="s">
        <v>54</v>
      </c>
      <c r="D1087" s="3" t="s">
        <v>173</v>
      </c>
      <c r="E1087" s="27">
        <v>1363061.57</v>
      </c>
      <c r="F1087" s="29">
        <v>0</v>
      </c>
      <c r="G1087" s="29">
        <v>0</v>
      </c>
      <c r="H1087" s="29">
        <v>0</v>
      </c>
      <c r="I1087" s="29">
        <v>0</v>
      </c>
      <c r="J1087" s="29">
        <v>1256726.565318</v>
      </c>
      <c r="K1087" s="29"/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73987.19</v>
      </c>
      <c r="S1087" s="29">
        <v>4865.75</v>
      </c>
      <c r="T1087" s="147">
        <v>27482.064682000004</v>
      </c>
      <c r="U1087" s="28"/>
      <c r="V1087" s="2" t="s">
        <v>173</v>
      </c>
      <c r="W1087" s="9">
        <v>422784.91</v>
      </c>
      <c r="X1087" s="9">
        <v>0</v>
      </c>
      <c r="Y1087" s="9">
        <v>0</v>
      </c>
      <c r="Z1087" s="9">
        <v>0</v>
      </c>
      <c r="AA1087" s="9">
        <v>0</v>
      </c>
      <c r="AB1087" s="9">
        <v>364212.74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21139.25</v>
      </c>
      <c r="AK1087" s="9">
        <v>30000</v>
      </c>
      <c r="AL1087" s="9">
        <v>7432.92</v>
      </c>
      <c r="AN1087" s="28">
        <f t="shared" si="270"/>
        <v>940276.66000000015</v>
      </c>
      <c r="AO1087" s="12">
        <f t="shared" si="294"/>
        <v>52847.94</v>
      </c>
      <c r="AP1087" s="12">
        <f t="shared" si="294"/>
        <v>-25134.25</v>
      </c>
      <c r="AQ1087" s="12">
        <f t="shared" si="294"/>
        <v>20049.144682000006</v>
      </c>
      <c r="AR1087" s="12">
        <f t="shared" si="271"/>
        <v>892513.82531800016</v>
      </c>
      <c r="BB1087" s="28" t="e">
        <f>+#REF!-'Прил 2 оконч'!E1087</f>
        <v>#REF!</v>
      </c>
    </row>
    <row r="1088" spans="1:54" ht="15" customHeight="1" x14ac:dyDescent="0.25">
      <c r="A1088" s="5">
        <f t="shared" ref="A1088:B1088" si="305">+A1087+1</f>
        <v>1061</v>
      </c>
      <c r="B1088" s="23">
        <f t="shared" si="305"/>
        <v>202</v>
      </c>
      <c r="C1088" s="14" t="s">
        <v>54</v>
      </c>
      <c r="D1088" s="3" t="s">
        <v>904</v>
      </c>
      <c r="E1088" s="27">
        <v>43468971.049999997</v>
      </c>
      <c r="F1088" s="29">
        <v>6634698.5656060204</v>
      </c>
      <c r="G1088" s="29">
        <v>2364215.8595970604</v>
      </c>
      <c r="H1088" s="29">
        <v>2470079.5170193799</v>
      </c>
      <c r="I1088" s="29">
        <v>0</v>
      </c>
      <c r="J1088" s="29">
        <v>946159.85291436012</v>
      </c>
      <c r="K1088" s="29"/>
      <c r="L1088" s="29">
        <v>254591.55199295998</v>
      </c>
      <c r="M1088" s="29">
        <v>0</v>
      </c>
      <c r="N1088" s="29">
        <v>12129238.4675742</v>
      </c>
      <c r="O1088" s="29">
        <v>0</v>
      </c>
      <c r="P1088" s="29">
        <v>6297556.7640778795</v>
      </c>
      <c r="Q1088" s="29">
        <v>6792652.1243855394</v>
      </c>
      <c r="R1088" s="29">
        <v>4316528.7305000005</v>
      </c>
      <c r="S1088" s="1">
        <v>434689.71049999999</v>
      </c>
      <c r="T1088" s="147">
        <v>828559.90583259996</v>
      </c>
      <c r="U1088" s="28"/>
      <c r="V1088" s="2" t="s">
        <v>904</v>
      </c>
      <c r="W1088" s="9">
        <v>15897624.799999999</v>
      </c>
      <c r="X1088" s="9">
        <v>3718696.66</v>
      </c>
      <c r="Y1088" s="9">
        <v>2004351.3</v>
      </c>
      <c r="Z1088" s="9">
        <v>844624.1</v>
      </c>
      <c r="AA1088" s="9">
        <v>0</v>
      </c>
      <c r="AB1088" s="9">
        <v>403846.34</v>
      </c>
      <c r="AC1088" s="9">
        <v>0</v>
      </c>
      <c r="AD1088" s="9">
        <v>237169.76</v>
      </c>
      <c r="AE1088" s="9">
        <v>0</v>
      </c>
      <c r="AF1088" s="9">
        <v>3361809.83</v>
      </c>
      <c r="AG1088" s="9">
        <v>0</v>
      </c>
      <c r="AH1088" s="9">
        <v>2153397.85</v>
      </c>
      <c r="AI1088" s="9">
        <v>2322689.29</v>
      </c>
      <c r="AJ1088" s="9">
        <v>513966.52999999997</v>
      </c>
      <c r="AK1088" s="9">
        <v>30000</v>
      </c>
      <c r="AL1088" s="9">
        <v>307073.14</v>
      </c>
      <c r="AN1088" s="28">
        <f t="shared" si="270"/>
        <v>27571346.25</v>
      </c>
      <c r="AO1088" s="12">
        <f t="shared" si="294"/>
        <v>3802562.2005000007</v>
      </c>
      <c r="AP1088" s="12">
        <f t="shared" si="294"/>
        <v>404689.71049999999</v>
      </c>
      <c r="AQ1088" s="12">
        <f t="shared" si="294"/>
        <v>521486.76583259995</v>
      </c>
      <c r="AR1088" s="12">
        <f t="shared" si="271"/>
        <v>22842607.573167402</v>
      </c>
      <c r="BB1088" s="28" t="e">
        <f>+#REF!-'Прил 2 оконч'!E1088</f>
        <v>#REF!</v>
      </c>
    </row>
    <row r="1089" spans="1:54" ht="15" customHeight="1" x14ac:dyDescent="0.25">
      <c r="A1089" s="5">
        <f t="shared" ref="A1089:B1089" si="306">+A1088+1</f>
        <v>1062</v>
      </c>
      <c r="B1089" s="23">
        <f t="shared" si="306"/>
        <v>203</v>
      </c>
      <c r="C1089" s="14" t="s">
        <v>179</v>
      </c>
      <c r="D1089" s="3" t="s">
        <v>556</v>
      </c>
      <c r="E1089" s="27">
        <v>3234120.1600000006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/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2816769.8898326405</v>
      </c>
      <c r="R1089" s="29">
        <v>323412.01600000006</v>
      </c>
      <c r="S1089" s="1">
        <v>32341.201600000004</v>
      </c>
      <c r="T1089" s="147">
        <v>61597.05256736002</v>
      </c>
      <c r="U1089" s="28"/>
      <c r="V1089" s="2" t="s">
        <v>556</v>
      </c>
      <c r="W1089" s="9">
        <v>3109730.59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2865759.18</v>
      </c>
      <c r="AJ1089" s="9">
        <v>155486.53</v>
      </c>
      <c r="AK1089" s="9">
        <v>30000</v>
      </c>
      <c r="AL1089" s="9">
        <v>58484.88</v>
      </c>
      <c r="AN1089" s="28">
        <f t="shared" si="270"/>
        <v>124389.57000000076</v>
      </c>
      <c r="AO1089" s="12">
        <f t="shared" si="294"/>
        <v>167925.48600000006</v>
      </c>
      <c r="AP1089" s="12">
        <f t="shared" si="294"/>
        <v>2341.201600000004</v>
      </c>
      <c r="AQ1089" s="12">
        <f t="shared" si="294"/>
        <v>3112.1725673600231</v>
      </c>
      <c r="AR1089" s="12">
        <f t="shared" si="271"/>
        <v>-48989.290167359322</v>
      </c>
      <c r="BB1089" s="28" t="e">
        <f>+#REF!-'Прил 2 оконч'!E1089</f>
        <v>#REF!</v>
      </c>
    </row>
    <row r="1090" spans="1:54" ht="15" customHeight="1" x14ac:dyDescent="0.25">
      <c r="A1090" s="5">
        <f t="shared" ref="A1090:B1090" si="307">+A1089+1</f>
        <v>1063</v>
      </c>
      <c r="B1090" s="23">
        <f t="shared" si="307"/>
        <v>204</v>
      </c>
      <c r="C1090" s="14" t="s">
        <v>179</v>
      </c>
      <c r="D1090" s="3" t="s">
        <v>559</v>
      </c>
      <c r="E1090" s="27">
        <v>2217981.3099999996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/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1931759.69386974</v>
      </c>
      <c r="R1090" s="29">
        <v>221798.13100000002</v>
      </c>
      <c r="S1090" s="1">
        <v>22179.813099999999</v>
      </c>
      <c r="T1090" s="147">
        <v>42243.672030260001</v>
      </c>
      <c r="U1090" s="28"/>
      <c r="V1090" s="2" t="s">
        <v>559</v>
      </c>
      <c r="W1090" s="9">
        <v>2132674.11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1956119.6</v>
      </c>
      <c r="AJ1090" s="9">
        <v>106633.71</v>
      </c>
      <c r="AK1090" s="9">
        <v>30000</v>
      </c>
      <c r="AL1090" s="9">
        <v>39920.800000000003</v>
      </c>
      <c r="AN1090" s="28">
        <f t="shared" si="270"/>
        <v>85307.199999999721</v>
      </c>
      <c r="AO1090" s="12">
        <f t="shared" si="294"/>
        <v>115164.42100000002</v>
      </c>
      <c r="AP1090" s="12">
        <f t="shared" si="294"/>
        <v>-7820.1869000000006</v>
      </c>
      <c r="AQ1090" s="12">
        <f t="shared" si="294"/>
        <v>2322.8720302599977</v>
      </c>
      <c r="AR1090" s="12">
        <f t="shared" si="271"/>
        <v>-24359.906130260293</v>
      </c>
      <c r="BB1090" s="28" t="e">
        <f>+#REF!-'Прил 2 оконч'!E1090</f>
        <v>#REF!</v>
      </c>
    </row>
    <row r="1091" spans="1:54" ht="15" customHeight="1" x14ac:dyDescent="0.25">
      <c r="A1091" s="5">
        <f t="shared" ref="A1091:B1091" si="308">+A1090+1</f>
        <v>1064</v>
      </c>
      <c r="B1091" s="23">
        <f t="shared" si="308"/>
        <v>205</v>
      </c>
      <c r="C1091" s="14" t="s">
        <v>179</v>
      </c>
      <c r="D1091" s="3" t="s">
        <v>905</v>
      </c>
      <c r="E1091" s="27">
        <v>6878130.9400000004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/>
      <c r="L1091" s="29">
        <v>0</v>
      </c>
      <c r="M1091" s="29">
        <v>0</v>
      </c>
      <c r="N1091" s="29">
        <v>2543231.9824589998</v>
      </c>
      <c r="O1091" s="29">
        <v>0</v>
      </c>
      <c r="P1091" s="29">
        <v>0</v>
      </c>
      <c r="Q1091" s="29">
        <v>4070510.5582680004</v>
      </c>
      <c r="R1091" s="29">
        <v>86054.79</v>
      </c>
      <c r="S1091" s="1">
        <v>33704.455000000002</v>
      </c>
      <c r="T1091" s="147">
        <v>144629.15427299999</v>
      </c>
      <c r="U1091" s="28"/>
      <c r="V1091" s="2" t="s">
        <v>905</v>
      </c>
      <c r="W1091" s="9">
        <v>6613585.3300000001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2357528.21</v>
      </c>
      <c r="AG1091" s="9">
        <v>0</v>
      </c>
      <c r="AH1091" s="9">
        <v>0</v>
      </c>
      <c r="AI1091" s="9">
        <v>3770319.74</v>
      </c>
      <c r="AJ1091" s="9">
        <v>330679.26</v>
      </c>
      <c r="AK1091" s="9">
        <v>30000</v>
      </c>
      <c r="AL1091" s="9">
        <v>125058.12</v>
      </c>
      <c r="AN1091" s="28">
        <f t="shared" si="270"/>
        <v>264545.61000000034</v>
      </c>
      <c r="AO1091" s="12">
        <f t="shared" si="294"/>
        <v>-244624.47000000003</v>
      </c>
      <c r="AP1091" s="12">
        <f t="shared" si="294"/>
        <v>3704.4550000000017</v>
      </c>
      <c r="AQ1091" s="12">
        <f t="shared" si="294"/>
        <v>19571.034272999997</v>
      </c>
      <c r="AR1091" s="12">
        <f t="shared" si="271"/>
        <v>485894.59072700038</v>
      </c>
      <c r="BB1091" s="28" t="e">
        <f>+#REF!-'Прил 2 оконч'!E1091</f>
        <v>#REF!</v>
      </c>
    </row>
    <row r="1092" spans="1:54" ht="15" customHeight="1" x14ac:dyDescent="0.25">
      <c r="A1092" s="5">
        <f t="shared" ref="A1092:B1092" si="309">+A1091+1</f>
        <v>1065</v>
      </c>
      <c r="B1092" s="23">
        <f t="shared" si="309"/>
        <v>206</v>
      </c>
      <c r="C1092" s="14" t="s">
        <v>179</v>
      </c>
      <c r="D1092" s="3" t="s">
        <v>906</v>
      </c>
      <c r="E1092" s="27">
        <v>11544674.98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/>
      <c r="L1092" s="29">
        <v>0</v>
      </c>
      <c r="M1092" s="29">
        <v>0</v>
      </c>
      <c r="N1092" s="29">
        <v>4286169.513696</v>
      </c>
      <c r="O1092" s="29">
        <v>0</v>
      </c>
      <c r="P1092" s="29">
        <v>0</v>
      </c>
      <c r="Q1092" s="29">
        <v>6866505.9420720004</v>
      </c>
      <c r="R1092" s="29">
        <v>102958.19</v>
      </c>
      <c r="S1092" s="1">
        <v>45154.909999999996</v>
      </c>
      <c r="T1092" s="147">
        <v>243886.42423200005</v>
      </c>
      <c r="U1092" s="28"/>
      <c r="V1092" s="2" t="s">
        <v>906</v>
      </c>
      <c r="W1092" s="9">
        <v>11100645.469999999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3964693.3</v>
      </c>
      <c r="AG1092" s="9">
        <v>0</v>
      </c>
      <c r="AH1092" s="9">
        <v>0</v>
      </c>
      <c r="AI1092" s="9">
        <v>6340607.6399999997</v>
      </c>
      <c r="AJ1092" s="9">
        <v>555032.27</v>
      </c>
      <c r="AK1092" s="9">
        <v>30000</v>
      </c>
      <c r="AL1092" s="9">
        <v>210312.26</v>
      </c>
      <c r="AN1092" s="28">
        <f t="shared" si="270"/>
        <v>444029.51000000164</v>
      </c>
      <c r="AO1092" s="12">
        <f t="shared" si="294"/>
        <v>-452074.08</v>
      </c>
      <c r="AP1092" s="12">
        <f t="shared" si="294"/>
        <v>15154.909999999996</v>
      </c>
      <c r="AQ1092" s="12">
        <f t="shared" si="294"/>
        <v>33574.164232000039</v>
      </c>
      <c r="AR1092" s="12">
        <f t="shared" si="271"/>
        <v>847374.51576800167</v>
      </c>
      <c r="BB1092" s="28" t="e">
        <f>+#REF!-'Прил 2 оконч'!E1092</f>
        <v>#REF!</v>
      </c>
    </row>
    <row r="1093" spans="1:54" ht="15" customHeight="1" x14ac:dyDescent="0.25">
      <c r="A1093" s="5">
        <f t="shared" ref="A1093:B1093" si="310">+A1092+1</f>
        <v>1066</v>
      </c>
      <c r="B1093" s="23">
        <f t="shared" si="310"/>
        <v>207</v>
      </c>
      <c r="C1093" s="14" t="s">
        <v>567</v>
      </c>
      <c r="D1093" s="3" t="s">
        <v>907</v>
      </c>
      <c r="E1093" s="27">
        <v>4710111.5999999996</v>
      </c>
      <c r="F1093" s="29">
        <v>1968500.0703479999</v>
      </c>
      <c r="G1093" s="29">
        <v>700983.00148800004</v>
      </c>
      <c r="H1093" s="29">
        <v>262182.147444</v>
      </c>
      <c r="I1093" s="29">
        <v>1105423.2719039998</v>
      </c>
      <c r="J1093" s="29">
        <v>0</v>
      </c>
      <c r="K1093" s="29"/>
      <c r="L1093" s="29">
        <v>457782.552738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86946.83</v>
      </c>
      <c r="S1093" s="1">
        <v>30000</v>
      </c>
      <c r="T1093" s="147">
        <v>98293.726077999992</v>
      </c>
      <c r="U1093" s="28"/>
      <c r="V1093" s="2" t="s">
        <v>907</v>
      </c>
      <c r="W1093" s="9">
        <v>4628633.92</v>
      </c>
      <c r="X1093" s="9">
        <v>1863048.92</v>
      </c>
      <c r="Y1093" s="9">
        <v>681078.6</v>
      </c>
      <c r="Z1093" s="9">
        <v>262664.62</v>
      </c>
      <c r="AA1093" s="9">
        <v>1052404.6200000001</v>
      </c>
      <c r="AB1093" s="9">
        <v>0</v>
      </c>
      <c r="AC1093" s="9">
        <v>0</v>
      </c>
      <c r="AD1093" s="9">
        <v>425546.03</v>
      </c>
      <c r="AE1093" s="9">
        <v>0</v>
      </c>
      <c r="AF1093" s="9">
        <v>0</v>
      </c>
      <c r="AG1093" s="9">
        <v>0</v>
      </c>
      <c r="AH1093" s="9">
        <v>0</v>
      </c>
      <c r="AI1093" s="9">
        <v>0</v>
      </c>
      <c r="AJ1093" s="9">
        <v>226447.41</v>
      </c>
      <c r="AK1093" s="9">
        <v>30000</v>
      </c>
      <c r="AL1093" s="9">
        <v>87443.72</v>
      </c>
      <c r="AN1093" s="28">
        <f t="shared" si="270"/>
        <v>81477.679999999702</v>
      </c>
      <c r="AO1093" s="12">
        <f t="shared" ref="AO1093:AQ1149" si="311">+R1093-AJ1093</f>
        <v>-139500.58000000002</v>
      </c>
      <c r="AP1093" s="12">
        <f t="shared" si="311"/>
        <v>0</v>
      </c>
      <c r="AQ1093" s="12">
        <f t="shared" si="311"/>
        <v>10850.006077999991</v>
      </c>
      <c r="AR1093" s="12">
        <f t="shared" si="271"/>
        <v>210128.25392199971</v>
      </c>
      <c r="BB1093" s="28" t="e">
        <f>+#REF!-'Прил 2 оконч'!E1093</f>
        <v>#REF!</v>
      </c>
    </row>
    <row r="1094" spans="1:54" ht="15" customHeight="1" x14ac:dyDescent="0.25">
      <c r="A1094" s="5">
        <f t="shared" ref="A1094:B1094" si="312">+A1093+1</f>
        <v>1067</v>
      </c>
      <c r="B1094" s="23">
        <f t="shared" si="312"/>
        <v>208</v>
      </c>
      <c r="C1094" s="14" t="s">
        <v>567</v>
      </c>
      <c r="D1094" s="3" t="s">
        <v>908</v>
      </c>
      <c r="E1094" s="27">
        <v>4819241.2700000005</v>
      </c>
      <c r="F1094" s="29">
        <v>2013486.9582239999</v>
      </c>
      <c r="G1094" s="29">
        <v>708038.7955619999</v>
      </c>
      <c r="H1094" s="29">
        <v>267865.80731399998</v>
      </c>
      <c r="I1094" s="29">
        <v>1127713.9499220001</v>
      </c>
      <c r="J1094" s="29">
        <v>0</v>
      </c>
      <c r="K1094" s="29"/>
      <c r="L1094" s="29">
        <v>468389.02076400002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103471.26</v>
      </c>
      <c r="S1094" s="1">
        <v>30000</v>
      </c>
      <c r="T1094" s="147">
        <v>100275.47821400002</v>
      </c>
      <c r="U1094" s="28"/>
      <c r="V1094" s="2" t="s">
        <v>908</v>
      </c>
      <c r="W1094" s="9">
        <v>4603451.2699999996</v>
      </c>
      <c r="X1094" s="9">
        <v>1850082.59</v>
      </c>
      <c r="Y1094" s="9">
        <v>676338.48</v>
      </c>
      <c r="Z1094" s="9">
        <v>260836.54</v>
      </c>
      <c r="AA1094" s="9">
        <v>1045080.16</v>
      </c>
      <c r="AB1094" s="9">
        <v>0</v>
      </c>
      <c r="AC1094" s="9">
        <v>0</v>
      </c>
      <c r="AD1094" s="9">
        <v>422584.34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231694.02</v>
      </c>
      <c r="AK1094" s="9">
        <v>30000</v>
      </c>
      <c r="AL1094" s="9">
        <v>86835.139999999985</v>
      </c>
      <c r="AN1094" s="28">
        <f t="shared" si="270"/>
        <v>215790.00000000093</v>
      </c>
      <c r="AO1094" s="12">
        <f t="shared" si="311"/>
        <v>-128222.76</v>
      </c>
      <c r="AP1094" s="12">
        <f t="shared" si="311"/>
        <v>0</v>
      </c>
      <c r="AQ1094" s="12">
        <f t="shared" si="311"/>
        <v>13440.338214000032</v>
      </c>
      <c r="AR1094" s="12">
        <f t="shared" si="271"/>
        <v>330572.42178600089</v>
      </c>
      <c r="BB1094" s="28" t="e">
        <f>+#REF!-'Прил 2 оконч'!E1094</f>
        <v>#REF!</v>
      </c>
    </row>
    <row r="1095" spans="1:54" ht="15" customHeight="1" x14ac:dyDescent="0.25">
      <c r="A1095" s="5">
        <f t="shared" ref="A1095:B1095" si="313">+A1094+1</f>
        <v>1068</v>
      </c>
      <c r="B1095" s="23">
        <f t="shared" si="313"/>
        <v>209</v>
      </c>
      <c r="C1095" s="14" t="s">
        <v>567</v>
      </c>
      <c r="D1095" s="3" t="s">
        <v>909</v>
      </c>
      <c r="E1095" s="27">
        <v>6296342.7100000009</v>
      </c>
      <c r="F1095" s="29">
        <v>2467275.9651212404</v>
      </c>
      <c r="G1095" s="29">
        <v>1501302.4198296599</v>
      </c>
      <c r="H1095" s="29">
        <v>707414.26194726001</v>
      </c>
      <c r="I1095" s="29">
        <v>602877.17677656002</v>
      </c>
      <c r="J1095" s="29">
        <v>0</v>
      </c>
      <c r="K1095" s="29"/>
      <c r="L1095" s="29">
        <v>262232.90488164005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571103.86029999994</v>
      </c>
      <c r="S1095" s="1">
        <v>62963.427100000008</v>
      </c>
      <c r="T1095" s="147">
        <v>121172.69404364003</v>
      </c>
      <c r="U1095" s="28"/>
      <c r="V1095" s="2" t="s">
        <v>909</v>
      </c>
      <c r="W1095" s="9">
        <v>2890915.68</v>
      </c>
      <c r="X1095" s="9">
        <v>1226834.8700000001</v>
      </c>
      <c r="Y1095" s="9">
        <v>623091.79</v>
      </c>
      <c r="Z1095" s="9">
        <v>239774.82</v>
      </c>
      <c r="AA1095" s="9">
        <v>386836.39</v>
      </c>
      <c r="AB1095" s="9">
        <v>0</v>
      </c>
      <c r="AC1095" s="9">
        <v>0</v>
      </c>
      <c r="AD1095" s="9">
        <v>242158.95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86735.26</v>
      </c>
      <c r="AK1095" s="9">
        <v>30000</v>
      </c>
      <c r="AL1095" s="9">
        <v>55483.600000000006</v>
      </c>
      <c r="AN1095" s="28">
        <f t="shared" si="270"/>
        <v>3405427.0300000007</v>
      </c>
      <c r="AO1095" s="12">
        <f t="shared" si="311"/>
        <v>484368.60029999993</v>
      </c>
      <c r="AP1095" s="12">
        <f t="shared" si="311"/>
        <v>32963.427100000008</v>
      </c>
      <c r="AQ1095" s="12">
        <f t="shared" si="311"/>
        <v>65689.094043640027</v>
      </c>
      <c r="AR1095" s="12">
        <f t="shared" si="271"/>
        <v>2822405.9085563608</v>
      </c>
      <c r="BB1095" s="28" t="e">
        <f>+#REF!-'Прил 2 оконч'!E1095</f>
        <v>#REF!</v>
      </c>
    </row>
    <row r="1096" spans="1:54" ht="15" customHeight="1" x14ac:dyDescent="0.25">
      <c r="A1096" s="5">
        <f t="shared" ref="A1096:B1096" si="314">+A1095+1</f>
        <v>1069</v>
      </c>
      <c r="B1096" s="23">
        <f t="shared" si="314"/>
        <v>210</v>
      </c>
      <c r="C1096" s="14" t="s">
        <v>567</v>
      </c>
      <c r="D1096" s="3" t="s">
        <v>910</v>
      </c>
      <c r="E1096" s="27">
        <v>6108872.46</v>
      </c>
      <c r="F1096" s="29">
        <v>2393814.1332978597</v>
      </c>
      <c r="G1096" s="29">
        <v>1456601.9425343401</v>
      </c>
      <c r="H1096" s="29">
        <v>686351.38040699996</v>
      </c>
      <c r="I1096" s="29">
        <v>584926.83460428007</v>
      </c>
      <c r="J1096" s="29">
        <v>0</v>
      </c>
      <c r="K1096" s="29"/>
      <c r="L1096" s="29">
        <v>254425.05514188003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554099.54780000006</v>
      </c>
      <c r="S1096" s="1">
        <v>61088.724600000001</v>
      </c>
      <c r="T1096" s="147">
        <v>117564.84161464</v>
      </c>
      <c r="U1096" s="28"/>
      <c r="V1096" s="2" t="s">
        <v>910</v>
      </c>
      <c r="W1096" s="9">
        <v>2821964.66</v>
      </c>
      <c r="X1096" s="9">
        <v>1189911.51</v>
      </c>
      <c r="Y1096" s="9">
        <v>604338.93999999994</v>
      </c>
      <c r="Z1096" s="9">
        <v>232558.44</v>
      </c>
      <c r="AA1096" s="9">
        <v>375193.99</v>
      </c>
      <c r="AB1096" s="9">
        <v>0</v>
      </c>
      <c r="AC1096" s="9">
        <v>0</v>
      </c>
      <c r="AD1096" s="9">
        <v>234870.82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101277.22</v>
      </c>
      <c r="AK1096" s="9">
        <v>30000</v>
      </c>
      <c r="AL1096" s="9">
        <v>53813.740000000005</v>
      </c>
      <c r="AN1096" s="28">
        <f t="shared" si="270"/>
        <v>3286907.8</v>
      </c>
      <c r="AO1096" s="12">
        <f t="shared" si="311"/>
        <v>452822.32780000009</v>
      </c>
      <c r="AP1096" s="12">
        <f t="shared" si="311"/>
        <v>31088.724600000001</v>
      </c>
      <c r="AQ1096" s="12">
        <f t="shared" si="311"/>
        <v>63751.101614639992</v>
      </c>
      <c r="AR1096" s="12">
        <f t="shared" si="271"/>
        <v>2739245.6459853598</v>
      </c>
      <c r="BB1096" s="28" t="e">
        <f>+#REF!-'Прил 2 оконч'!E1096</f>
        <v>#REF!</v>
      </c>
    </row>
    <row r="1097" spans="1:54" ht="15" customHeight="1" x14ac:dyDescent="0.25">
      <c r="A1097" s="5">
        <f t="shared" ref="A1097:B1097" si="315">+A1096+1</f>
        <v>1070</v>
      </c>
      <c r="B1097" s="23">
        <f t="shared" si="315"/>
        <v>211</v>
      </c>
      <c r="C1097" s="14" t="s">
        <v>567</v>
      </c>
      <c r="D1097" s="3" t="s">
        <v>911</v>
      </c>
      <c r="E1097" s="27">
        <v>4721007.54</v>
      </c>
      <c r="F1097" s="29">
        <v>1973233.607478</v>
      </c>
      <c r="G1097" s="29">
        <v>702775.15081200004</v>
      </c>
      <c r="H1097" s="29">
        <v>262983.98292599997</v>
      </c>
      <c r="I1097" s="29">
        <v>1108139.493636</v>
      </c>
      <c r="J1097" s="29">
        <v>0</v>
      </c>
      <c r="K1097" s="29"/>
      <c r="L1097" s="29">
        <v>458841.54472800001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86497.24</v>
      </c>
      <c r="S1097" s="1">
        <v>30000</v>
      </c>
      <c r="T1097" s="147">
        <v>98536.520419999972</v>
      </c>
      <c r="U1097" s="28"/>
      <c r="V1097" s="2" t="s">
        <v>911</v>
      </c>
      <c r="W1097" s="9">
        <v>3330445.1</v>
      </c>
      <c r="X1097" s="9">
        <v>1309649.55</v>
      </c>
      <c r="Y1097" s="9">
        <v>478771.27</v>
      </c>
      <c r="Z1097" s="9">
        <v>184642.82</v>
      </c>
      <c r="AA1097" s="9">
        <v>739798.73</v>
      </c>
      <c r="AB1097" s="9">
        <v>0</v>
      </c>
      <c r="AC1097" s="9">
        <v>0</v>
      </c>
      <c r="AD1097" s="9">
        <v>299142</v>
      </c>
      <c r="AE1097" s="9">
        <v>0</v>
      </c>
      <c r="AF1097" s="9">
        <v>0</v>
      </c>
      <c r="AG1097" s="9">
        <v>0</v>
      </c>
      <c r="AH1097" s="9">
        <v>0</v>
      </c>
      <c r="AI1097" s="9">
        <v>0</v>
      </c>
      <c r="AJ1097" s="9">
        <v>226971.25</v>
      </c>
      <c r="AK1097" s="9">
        <v>30000</v>
      </c>
      <c r="AL1097" s="9">
        <v>61469.48000000001</v>
      </c>
      <c r="AN1097" s="28">
        <f t="shared" si="270"/>
        <v>1390562.44</v>
      </c>
      <c r="AO1097" s="12">
        <f t="shared" si="311"/>
        <v>-140474.01</v>
      </c>
      <c r="AP1097" s="12">
        <f t="shared" si="311"/>
        <v>0</v>
      </c>
      <c r="AQ1097" s="12">
        <f t="shared" si="311"/>
        <v>37067.040419999961</v>
      </c>
      <c r="AR1097" s="12">
        <f t="shared" si="271"/>
        <v>1493969.40958</v>
      </c>
      <c r="BB1097" s="28" t="e">
        <f>+#REF!-'Прил 2 оконч'!E1097</f>
        <v>#REF!</v>
      </c>
    </row>
    <row r="1098" spans="1:54" ht="15" customHeight="1" x14ac:dyDescent="0.25">
      <c r="A1098" s="5">
        <f t="shared" ref="A1098:B1098" si="316">+A1097+1</f>
        <v>1071</v>
      </c>
      <c r="B1098" s="23">
        <f t="shared" si="316"/>
        <v>212</v>
      </c>
      <c r="C1098" s="14" t="s">
        <v>185</v>
      </c>
      <c r="D1098" s="3" t="s">
        <v>912</v>
      </c>
      <c r="E1098" s="27">
        <v>4469720.9400000004</v>
      </c>
      <c r="F1098" s="29">
        <v>1751498.5321852199</v>
      </c>
      <c r="G1098" s="29">
        <v>1065762.0143784601</v>
      </c>
      <c r="H1098" s="29">
        <v>502187.45163425995</v>
      </c>
      <c r="I1098" s="29">
        <v>427977.46190892003</v>
      </c>
      <c r="J1098" s="29">
        <v>0</v>
      </c>
      <c r="K1098" s="29"/>
      <c r="L1098" s="29">
        <v>186156.94426056001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405421.84589999996</v>
      </c>
      <c r="S1098" s="1">
        <v>44697.209399999992</v>
      </c>
      <c r="T1098" s="147">
        <v>86019.480332579988</v>
      </c>
      <c r="U1098" s="28"/>
      <c r="V1098" s="2" t="s">
        <v>1378</v>
      </c>
      <c r="W1098" s="9">
        <v>2066818.9500000002</v>
      </c>
      <c r="X1098" s="9">
        <v>867070.93</v>
      </c>
      <c r="Y1098" s="9">
        <v>440372.86</v>
      </c>
      <c r="Z1098" s="9">
        <v>169461.92</v>
      </c>
      <c r="AA1098" s="9">
        <v>273398.31</v>
      </c>
      <c r="AB1098" s="9">
        <v>0</v>
      </c>
      <c r="AC1098" s="9">
        <v>0</v>
      </c>
      <c r="AD1098" s="9">
        <v>171146.89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76154.760000000009</v>
      </c>
      <c r="AK1098" s="9">
        <v>30000</v>
      </c>
      <c r="AL1098" s="9">
        <v>39213.280000000006</v>
      </c>
      <c r="AN1098" s="28">
        <f t="shared" si="270"/>
        <v>2402901.9900000002</v>
      </c>
      <c r="AO1098" s="12">
        <f t="shared" si="311"/>
        <v>329267.08589999995</v>
      </c>
      <c r="AP1098" s="12">
        <f t="shared" si="311"/>
        <v>14697.209399999992</v>
      </c>
      <c r="AQ1098" s="12">
        <f t="shared" si="311"/>
        <v>46806.200332579981</v>
      </c>
      <c r="AR1098" s="12">
        <f t="shared" si="271"/>
        <v>2012131.4943674204</v>
      </c>
      <c r="BB1098" s="28" t="e">
        <f>+#REF!-'Прил 2 оконч'!E1098</f>
        <v>#REF!</v>
      </c>
    </row>
    <row r="1099" spans="1:54" ht="15" customHeight="1" x14ac:dyDescent="0.25">
      <c r="A1099" s="5">
        <f t="shared" ref="A1099:B1099" si="317">+A1098+1</f>
        <v>1072</v>
      </c>
      <c r="B1099" s="23">
        <f t="shared" si="317"/>
        <v>213</v>
      </c>
      <c r="C1099" s="14" t="s">
        <v>185</v>
      </c>
      <c r="D1099" s="3" t="s">
        <v>913</v>
      </c>
      <c r="E1099" s="27">
        <v>2736423.6599999997</v>
      </c>
      <c r="F1099" s="29">
        <v>1072291.1104705799</v>
      </c>
      <c r="G1099" s="29">
        <v>652473.92621670011</v>
      </c>
      <c r="H1099" s="29">
        <v>307445.96072232001</v>
      </c>
      <c r="I1099" s="29">
        <v>262013.59455431998</v>
      </c>
      <c r="J1099" s="29">
        <v>0</v>
      </c>
      <c r="K1099" s="29"/>
      <c r="L1099" s="29">
        <v>113967.79944983998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248204.74180000002</v>
      </c>
      <c r="S1099" s="1">
        <v>27364.236599999997</v>
      </c>
      <c r="T1099" s="147">
        <v>52662.290186240003</v>
      </c>
      <c r="U1099" s="28"/>
      <c r="V1099" s="2" t="s">
        <v>1379</v>
      </c>
      <c r="W1099" s="9">
        <v>1287381.3800000001</v>
      </c>
      <c r="X1099" s="9">
        <v>525687.80000000005</v>
      </c>
      <c r="Y1099" s="9">
        <v>266989.27</v>
      </c>
      <c r="Z1099" s="9">
        <v>102741.38</v>
      </c>
      <c r="AA1099" s="9">
        <v>165755.94</v>
      </c>
      <c r="AB1099" s="9">
        <v>0</v>
      </c>
      <c r="AC1099" s="9">
        <v>0</v>
      </c>
      <c r="AD1099" s="9">
        <v>103762.94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68669.81</v>
      </c>
      <c r="AK1099" s="9">
        <v>30000</v>
      </c>
      <c r="AL1099" s="9">
        <v>23774.239999999998</v>
      </c>
      <c r="AN1099" s="28">
        <f t="shared" si="270"/>
        <v>1449042.2799999996</v>
      </c>
      <c r="AO1099" s="12">
        <f t="shared" si="311"/>
        <v>179534.93180000002</v>
      </c>
      <c r="AP1099" s="12">
        <f t="shared" si="311"/>
        <v>-2635.7634000000035</v>
      </c>
      <c r="AQ1099" s="12">
        <f t="shared" si="311"/>
        <v>28888.050186240005</v>
      </c>
      <c r="AR1099" s="12">
        <f t="shared" si="271"/>
        <v>1243255.0614137594</v>
      </c>
      <c r="BB1099" s="28" t="e">
        <f>+#REF!-'Прил 2 оконч'!E1099</f>
        <v>#REF!</v>
      </c>
    </row>
    <row r="1100" spans="1:54" ht="15" customHeight="1" x14ac:dyDescent="0.25">
      <c r="A1100" s="5">
        <f t="shared" ref="A1100:B1100" si="318">+A1099+1</f>
        <v>1073</v>
      </c>
      <c r="B1100" s="23">
        <f t="shared" si="318"/>
        <v>214</v>
      </c>
      <c r="C1100" s="14" t="s">
        <v>185</v>
      </c>
      <c r="D1100" s="3" t="s">
        <v>914</v>
      </c>
      <c r="E1100" s="27">
        <v>3813311.24</v>
      </c>
      <c r="F1100" s="29">
        <v>2150190.8694575401</v>
      </c>
      <c r="G1100" s="29">
        <v>760761.90151710005</v>
      </c>
      <c r="H1100" s="29">
        <v>380042.30206949997</v>
      </c>
      <c r="I1100" s="29">
        <v>0</v>
      </c>
      <c r="J1100" s="29">
        <v>0</v>
      </c>
      <c r="K1100" s="29"/>
      <c r="L1100" s="29">
        <v>85315.658345399992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325034.3187</v>
      </c>
      <c r="S1100" s="1">
        <v>38133.112399999998</v>
      </c>
      <c r="T1100" s="147">
        <v>73833.077510459989</v>
      </c>
      <c r="U1100" s="28"/>
      <c r="V1100" s="2" t="s">
        <v>914</v>
      </c>
      <c r="W1100" s="9">
        <v>2060976.5400000003</v>
      </c>
      <c r="X1100" s="9">
        <v>900795.38</v>
      </c>
      <c r="Y1100" s="9">
        <v>628809.44999999995</v>
      </c>
      <c r="Z1100" s="9">
        <v>256888.55</v>
      </c>
      <c r="AA1100" s="9">
        <v>0</v>
      </c>
      <c r="AB1100" s="9">
        <v>0</v>
      </c>
      <c r="AC1100" s="9">
        <v>0</v>
      </c>
      <c r="AD1100" s="9">
        <v>78409.539999999994</v>
      </c>
      <c r="AE1100" s="9">
        <v>0</v>
      </c>
      <c r="AF1100" s="9">
        <v>0</v>
      </c>
      <c r="AG1100" s="9">
        <v>0</v>
      </c>
      <c r="AH1100" s="9">
        <v>0</v>
      </c>
      <c r="AI1100" s="9">
        <v>0</v>
      </c>
      <c r="AJ1100" s="9">
        <v>128014.38</v>
      </c>
      <c r="AK1100" s="9">
        <v>30000</v>
      </c>
      <c r="AL1100" s="9">
        <v>38059.24</v>
      </c>
      <c r="AN1100" s="28">
        <f t="shared" si="270"/>
        <v>1752334.7</v>
      </c>
      <c r="AO1100" s="12">
        <f t="shared" si="311"/>
        <v>197019.9387</v>
      </c>
      <c r="AP1100" s="12">
        <f t="shared" si="311"/>
        <v>8133.1123999999982</v>
      </c>
      <c r="AQ1100" s="12">
        <f t="shared" si="311"/>
        <v>35773.837510459991</v>
      </c>
      <c r="AR1100" s="12">
        <f t="shared" si="271"/>
        <v>1511407.8113895399</v>
      </c>
      <c r="BB1100" s="28" t="e">
        <f>+#REF!-'Прил 2 оконч'!E1100</f>
        <v>#REF!</v>
      </c>
    </row>
    <row r="1101" spans="1:54" ht="15" customHeight="1" x14ac:dyDescent="0.25">
      <c r="A1101" s="5">
        <f t="shared" ref="A1101:B1101" si="319">+A1100+1</f>
        <v>1074</v>
      </c>
      <c r="B1101" s="23">
        <f t="shared" si="319"/>
        <v>215</v>
      </c>
      <c r="C1101" s="14" t="s">
        <v>186</v>
      </c>
      <c r="D1101" s="3" t="s">
        <v>915</v>
      </c>
      <c r="E1101" s="27">
        <v>6506878.9714417215</v>
      </c>
      <c r="F1101" s="29">
        <v>550430.15727000008</v>
      </c>
      <c r="G1101" s="29">
        <v>322388.25187799998</v>
      </c>
      <c r="H1101" s="29">
        <v>79293.599574000007</v>
      </c>
      <c r="I1101" s="29">
        <v>620003.78298600006</v>
      </c>
      <c r="J1101" s="29">
        <v>0</v>
      </c>
      <c r="K1101" s="29"/>
      <c r="L1101" s="29">
        <v>238419.90946200001</v>
      </c>
      <c r="M1101" s="29">
        <v>0</v>
      </c>
      <c r="N1101" s="29">
        <v>1916481.53046</v>
      </c>
      <c r="O1101" s="29">
        <v>0</v>
      </c>
      <c r="P1101" s="29">
        <v>0</v>
      </c>
      <c r="Q1101" s="29">
        <v>2447517.9299340001</v>
      </c>
      <c r="R1101" s="29">
        <v>152771.3414732501</v>
      </c>
      <c r="S1101" s="1">
        <v>44547.89</v>
      </c>
      <c r="T1101" s="147">
        <v>135024.5784044725</v>
      </c>
      <c r="U1101" s="28"/>
      <c r="V1101" s="2" t="s">
        <v>915</v>
      </c>
      <c r="W1101" s="9">
        <v>6288725.8399999999</v>
      </c>
      <c r="X1101" s="9">
        <v>528519.41</v>
      </c>
      <c r="Y1101" s="9">
        <v>318567.84999999998</v>
      </c>
      <c r="Z1101" s="9">
        <v>86779.05</v>
      </c>
      <c r="AA1101" s="9">
        <v>588194.48</v>
      </c>
      <c r="AB1101" s="9">
        <v>0</v>
      </c>
      <c r="AC1101" s="9">
        <v>0</v>
      </c>
      <c r="AD1101" s="9">
        <v>217026.59</v>
      </c>
      <c r="AE1101" s="9">
        <v>0</v>
      </c>
      <c r="AF1101" s="9">
        <v>1793574.64</v>
      </c>
      <c r="AG1101" s="9">
        <v>0</v>
      </c>
      <c r="AH1101" s="9">
        <v>0</v>
      </c>
      <c r="AI1101" s="9">
        <v>2292741.75</v>
      </c>
      <c r="AJ1101" s="9">
        <v>314436.29000000004</v>
      </c>
      <c r="AK1101" s="9">
        <v>30000</v>
      </c>
      <c r="AL1101" s="9">
        <v>118885.78</v>
      </c>
      <c r="AN1101" s="28">
        <f t="shared" si="270"/>
        <v>218153.13144172169</v>
      </c>
      <c r="AO1101" s="12">
        <f t="shared" si="311"/>
        <v>-161664.94852674994</v>
      </c>
      <c r="AP1101" s="12">
        <f t="shared" si="311"/>
        <v>14547.89</v>
      </c>
      <c r="AQ1101" s="12">
        <f t="shared" si="311"/>
        <v>16138.798404472502</v>
      </c>
      <c r="AR1101" s="12">
        <f t="shared" si="271"/>
        <v>349131.39156399912</v>
      </c>
      <c r="BB1101" s="28" t="e">
        <f>+#REF!-'Прил 2 оконч'!E1101</f>
        <v>#REF!</v>
      </c>
    </row>
    <row r="1102" spans="1:54" ht="15" customHeight="1" x14ac:dyDescent="0.25">
      <c r="A1102" s="5">
        <f t="shared" ref="A1102:B1102" si="320">+A1101+1</f>
        <v>1075</v>
      </c>
      <c r="B1102" s="23">
        <f t="shared" si="320"/>
        <v>216</v>
      </c>
      <c r="C1102" s="14" t="s">
        <v>186</v>
      </c>
      <c r="D1102" s="3" t="s">
        <v>916</v>
      </c>
      <c r="E1102" s="27">
        <v>8546292.5500000007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/>
      <c r="L1102" s="29">
        <v>0</v>
      </c>
      <c r="M1102" s="29">
        <v>0</v>
      </c>
      <c r="N1102" s="29">
        <v>7527061.7004870009</v>
      </c>
      <c r="O1102" s="29">
        <v>0</v>
      </c>
      <c r="P1102" s="29">
        <v>0</v>
      </c>
      <c r="Q1102" s="29">
        <v>0</v>
      </c>
      <c r="R1102" s="29">
        <v>769166.32949999999</v>
      </c>
      <c r="S1102" s="1">
        <v>85462.925500000012</v>
      </c>
      <c r="T1102" s="147">
        <v>164601.59451300002</v>
      </c>
      <c r="U1102" s="28"/>
      <c r="V1102" s="2" t="s">
        <v>1380</v>
      </c>
      <c r="W1102" s="9">
        <v>2715483.6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2553571.33</v>
      </c>
      <c r="AG1102" s="9">
        <v>0</v>
      </c>
      <c r="AH1102" s="9">
        <v>0</v>
      </c>
      <c r="AI1102" s="9">
        <v>0</v>
      </c>
      <c r="AJ1102" s="9">
        <v>79798.569999999992</v>
      </c>
      <c r="AK1102" s="9">
        <v>30000</v>
      </c>
      <c r="AL1102" s="9">
        <v>52113.7</v>
      </c>
      <c r="AN1102" s="28">
        <f t="shared" si="270"/>
        <v>5830808.9500000011</v>
      </c>
      <c r="AO1102" s="12">
        <f t="shared" si="311"/>
        <v>689367.75950000004</v>
      </c>
      <c r="AP1102" s="12">
        <f t="shared" si="311"/>
        <v>55462.925500000012</v>
      </c>
      <c r="AQ1102" s="12">
        <f t="shared" si="311"/>
        <v>112487.89451300002</v>
      </c>
      <c r="AR1102" s="12">
        <f t="shared" si="271"/>
        <v>4973490.3704870017</v>
      </c>
      <c r="BB1102" s="28" t="e">
        <f>+#REF!-'Прил 2 оконч'!E1102</f>
        <v>#REF!</v>
      </c>
    </row>
    <row r="1103" spans="1:54" ht="15" customHeight="1" x14ac:dyDescent="0.25">
      <c r="A1103" s="5">
        <f t="shared" ref="A1103:B1103" si="321">+A1102+1</f>
        <v>1076</v>
      </c>
      <c r="B1103" s="23">
        <f t="shared" si="321"/>
        <v>217</v>
      </c>
      <c r="C1103" s="14" t="s">
        <v>186</v>
      </c>
      <c r="D1103" s="3" t="s">
        <v>917</v>
      </c>
      <c r="E1103" s="27">
        <v>9177190.3899999987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/>
      <c r="L1103" s="29">
        <v>0</v>
      </c>
      <c r="M1103" s="29">
        <v>0</v>
      </c>
      <c r="N1103" s="29">
        <v>3228608.4326160001</v>
      </c>
      <c r="O1103" s="29">
        <v>0</v>
      </c>
      <c r="P1103" s="29">
        <v>5622908.264568001</v>
      </c>
      <c r="Q1103" s="29">
        <v>0</v>
      </c>
      <c r="R1103" s="29">
        <v>102108.95</v>
      </c>
      <c r="S1103" s="1">
        <v>30000</v>
      </c>
      <c r="T1103" s="147">
        <v>193564.74281600001</v>
      </c>
      <c r="U1103" s="28"/>
      <c r="V1103" s="2" t="s">
        <v>917</v>
      </c>
      <c r="W1103" s="9">
        <v>8964276.3699999992</v>
      </c>
      <c r="X1103" s="9">
        <v>0</v>
      </c>
      <c r="Y1103" s="9">
        <v>0</v>
      </c>
      <c r="Z1103" s="9">
        <v>0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3052438.17</v>
      </c>
      <c r="AG1103" s="9">
        <v>0</v>
      </c>
      <c r="AH1103" s="9">
        <v>5268782.58</v>
      </c>
      <c r="AI1103" s="9">
        <v>0</v>
      </c>
      <c r="AJ1103" s="9">
        <v>443234.78</v>
      </c>
      <c r="AK1103" s="9">
        <v>30000</v>
      </c>
      <c r="AL1103" s="9">
        <v>169820.84</v>
      </c>
      <c r="AN1103" s="28">
        <f t="shared" si="270"/>
        <v>212914.01999999955</v>
      </c>
      <c r="AO1103" s="12">
        <f t="shared" si="311"/>
        <v>-341125.83</v>
      </c>
      <c r="AP1103" s="12">
        <f t="shared" si="311"/>
        <v>0</v>
      </c>
      <c r="AQ1103" s="12">
        <f t="shared" si="311"/>
        <v>23743.902816000016</v>
      </c>
      <c r="AR1103" s="12">
        <f t="shared" si="271"/>
        <v>530295.94718399958</v>
      </c>
      <c r="BB1103" s="28" t="e">
        <f>+#REF!-'Прил 2 оконч'!E1103</f>
        <v>#REF!</v>
      </c>
    </row>
    <row r="1104" spans="1:54" ht="15" customHeight="1" x14ac:dyDescent="0.25">
      <c r="A1104" s="5">
        <f t="shared" ref="A1104:B1104" si="322">+A1103+1</f>
        <v>1077</v>
      </c>
      <c r="B1104" s="23">
        <f t="shared" si="322"/>
        <v>218</v>
      </c>
      <c r="C1104" s="14" t="s">
        <v>186</v>
      </c>
      <c r="D1104" s="3" t="s">
        <v>918</v>
      </c>
      <c r="E1104" s="27">
        <v>9763228.4400000013</v>
      </c>
      <c r="F1104" s="29">
        <v>2669028.4044900006</v>
      </c>
      <c r="G1104" s="29">
        <v>948585.18325200002</v>
      </c>
      <c r="H1104" s="29">
        <v>360421.01243399997</v>
      </c>
      <c r="I1104" s="29">
        <v>1498635.7024380001</v>
      </c>
      <c r="J1104" s="29">
        <v>0</v>
      </c>
      <c r="K1104" s="29"/>
      <c r="L1104" s="29">
        <v>617800.70973600005</v>
      </c>
      <c r="M1104" s="29">
        <v>0</v>
      </c>
      <c r="N1104" s="29">
        <v>3275289.6489599999</v>
      </c>
      <c r="O1104" s="29">
        <v>0</v>
      </c>
      <c r="P1104" s="29">
        <v>0</v>
      </c>
      <c r="Q1104" s="29">
        <v>0</v>
      </c>
      <c r="R1104" s="29">
        <v>158570.09</v>
      </c>
      <c r="S1104" s="1">
        <v>30000</v>
      </c>
      <c r="T1104" s="147">
        <v>204897.68869000004</v>
      </c>
      <c r="U1104" s="28"/>
      <c r="V1104" s="2" t="s">
        <v>918</v>
      </c>
      <c r="W1104" s="9">
        <v>6455072.29</v>
      </c>
      <c r="X1104" s="9">
        <v>1650687.98</v>
      </c>
      <c r="Y1104" s="9">
        <v>603468.78</v>
      </c>
      <c r="Z1104" s="9">
        <v>232257.02</v>
      </c>
      <c r="AA1104" s="9">
        <v>936214.67</v>
      </c>
      <c r="AB1104" s="9">
        <v>0</v>
      </c>
      <c r="AC1104" s="9">
        <v>0</v>
      </c>
      <c r="AD1104" s="9">
        <v>375684.36</v>
      </c>
      <c r="AE1104" s="9">
        <v>0</v>
      </c>
      <c r="AF1104" s="9">
        <v>2036309.07</v>
      </c>
      <c r="AG1104" s="9">
        <v>0</v>
      </c>
      <c r="AH1104" s="9">
        <v>0</v>
      </c>
      <c r="AI1104" s="9">
        <v>0</v>
      </c>
      <c r="AJ1104" s="9">
        <v>471376.51</v>
      </c>
      <c r="AK1104" s="9">
        <v>30000</v>
      </c>
      <c r="AL1104" s="9">
        <v>119073.9</v>
      </c>
      <c r="AN1104" s="28">
        <f t="shared" si="270"/>
        <v>3308156.1500000013</v>
      </c>
      <c r="AO1104" s="12">
        <f t="shared" si="311"/>
        <v>-312806.42000000004</v>
      </c>
      <c r="AP1104" s="12">
        <f t="shared" si="311"/>
        <v>0</v>
      </c>
      <c r="AQ1104" s="12">
        <f t="shared" si="311"/>
        <v>85823.788690000045</v>
      </c>
      <c r="AR1104" s="12">
        <f t="shared" si="271"/>
        <v>3535138.7813100014</v>
      </c>
      <c r="BB1104" s="28" t="e">
        <f>+#REF!-'Прил 2 оконч'!E1104</f>
        <v>#REF!</v>
      </c>
    </row>
    <row r="1105" spans="1:54" ht="15" customHeight="1" x14ac:dyDescent="0.25">
      <c r="A1105" s="5">
        <f t="shared" ref="A1105:B1105" si="323">+A1104+1</f>
        <v>1078</v>
      </c>
      <c r="B1105" s="23">
        <f t="shared" si="323"/>
        <v>219</v>
      </c>
      <c r="C1105" s="14" t="s">
        <v>186</v>
      </c>
      <c r="D1105" s="3" t="s">
        <v>919</v>
      </c>
      <c r="E1105" s="27">
        <v>6522910.4644847969</v>
      </c>
      <c r="F1105" s="29">
        <v>1778097.3521640003</v>
      </c>
      <c r="G1105" s="29">
        <v>630651.76322400011</v>
      </c>
      <c r="H1105" s="29">
        <v>236349.31908000002</v>
      </c>
      <c r="I1105" s="29">
        <v>995804.71767000004</v>
      </c>
      <c r="J1105" s="29">
        <v>0</v>
      </c>
      <c r="K1105" s="29"/>
      <c r="L1105" s="29">
        <v>412758.83035800001</v>
      </c>
      <c r="M1105" s="29">
        <v>0</v>
      </c>
      <c r="N1105" s="29">
        <v>2168239.2001200002</v>
      </c>
      <c r="O1105" s="29">
        <v>0</v>
      </c>
      <c r="P1105" s="29">
        <v>0</v>
      </c>
      <c r="Q1105" s="29">
        <v>0</v>
      </c>
      <c r="R1105" s="29">
        <v>134948.90458286961</v>
      </c>
      <c r="S1105" s="1">
        <v>30000</v>
      </c>
      <c r="T1105" s="147">
        <v>136060.3772859266</v>
      </c>
      <c r="U1105" s="28"/>
      <c r="V1105" s="2" t="s">
        <v>919</v>
      </c>
      <c r="W1105" s="9">
        <v>4880163.03</v>
      </c>
      <c r="X1105" s="9">
        <v>1257412.67</v>
      </c>
      <c r="Y1105" s="9">
        <v>459692.73</v>
      </c>
      <c r="Z1105" s="9">
        <v>176921.93</v>
      </c>
      <c r="AA1105" s="9">
        <v>713162.15</v>
      </c>
      <c r="AB1105" s="9">
        <v>0</v>
      </c>
      <c r="AC1105" s="9">
        <v>0</v>
      </c>
      <c r="AD1105" s="9">
        <v>286177.81</v>
      </c>
      <c r="AE1105" s="9">
        <v>0</v>
      </c>
      <c r="AF1105" s="9">
        <v>1551159.76</v>
      </c>
      <c r="AG1105" s="9">
        <v>0</v>
      </c>
      <c r="AH1105" s="9">
        <v>0</v>
      </c>
      <c r="AI1105" s="9">
        <v>0</v>
      </c>
      <c r="AJ1105" s="9">
        <v>314931.36</v>
      </c>
      <c r="AK1105" s="9">
        <v>30000</v>
      </c>
      <c r="AL1105" s="9">
        <v>90704.62</v>
      </c>
      <c r="AN1105" s="28">
        <f t="shared" si="270"/>
        <v>1642747.4344847966</v>
      </c>
      <c r="AO1105" s="12">
        <f t="shared" si="311"/>
        <v>-179982.45541713038</v>
      </c>
      <c r="AP1105" s="12">
        <f t="shared" si="311"/>
        <v>0</v>
      </c>
      <c r="AQ1105" s="12">
        <f t="shared" si="311"/>
        <v>45355.757285926607</v>
      </c>
      <c r="AR1105" s="12">
        <f t="shared" si="271"/>
        <v>1777374.1326160002</v>
      </c>
      <c r="BB1105" s="28" t="e">
        <f>+#REF!-'Прил 2 оконч'!E1105</f>
        <v>#REF!</v>
      </c>
    </row>
    <row r="1106" spans="1:54" ht="15" customHeight="1" x14ac:dyDescent="0.25">
      <c r="A1106" s="5">
        <f t="shared" ref="A1106:B1106" si="324">+A1105+1</f>
        <v>1079</v>
      </c>
      <c r="B1106" s="23">
        <f t="shared" si="324"/>
        <v>220</v>
      </c>
      <c r="C1106" s="14" t="s">
        <v>186</v>
      </c>
      <c r="D1106" s="3" t="s">
        <v>920</v>
      </c>
      <c r="E1106" s="27">
        <v>3240124.1300000008</v>
      </c>
      <c r="F1106" s="29">
        <v>1348788.2037420003</v>
      </c>
      <c r="G1106" s="29">
        <v>473113.91685599997</v>
      </c>
      <c r="H1106" s="29">
        <v>175463.117004</v>
      </c>
      <c r="I1106" s="29">
        <v>752886.86902799993</v>
      </c>
      <c r="J1106" s="29">
        <v>0</v>
      </c>
      <c r="K1106" s="29"/>
      <c r="L1106" s="29">
        <v>314912.34482400003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77930.740000000005</v>
      </c>
      <c r="S1106" s="1">
        <v>30000</v>
      </c>
      <c r="T1106" s="147">
        <v>67028.93854599999</v>
      </c>
      <c r="U1106" s="28"/>
      <c r="V1106" s="2" t="s">
        <v>920</v>
      </c>
      <c r="W1106" s="9">
        <v>3359008.86</v>
      </c>
      <c r="X1106" s="9">
        <v>1351183.66</v>
      </c>
      <c r="Y1106" s="9">
        <v>493974.12</v>
      </c>
      <c r="Z1106" s="9">
        <v>190115.81</v>
      </c>
      <c r="AA1106" s="9">
        <v>766345.88</v>
      </c>
      <c r="AB1106" s="9">
        <v>0</v>
      </c>
      <c r="AC1106" s="9">
        <v>0</v>
      </c>
      <c r="AD1106" s="9">
        <v>307519.39</v>
      </c>
      <c r="AE1106" s="9">
        <v>0</v>
      </c>
      <c r="AF1106" s="9">
        <v>0</v>
      </c>
      <c r="AG1106" s="9">
        <v>0</v>
      </c>
      <c r="AH1106" s="9">
        <v>0</v>
      </c>
      <c r="AI1106" s="9">
        <v>0</v>
      </c>
      <c r="AJ1106" s="9">
        <v>156418.18000000002</v>
      </c>
      <c r="AK1106" s="9">
        <v>30000</v>
      </c>
      <c r="AL1106" s="9">
        <v>63451.82</v>
      </c>
      <c r="AN1106" s="28">
        <f t="shared" si="270"/>
        <v>-118884.72999999905</v>
      </c>
      <c r="AO1106" s="12">
        <f t="shared" si="311"/>
        <v>-78487.440000000017</v>
      </c>
      <c r="AP1106" s="12">
        <f t="shared" si="311"/>
        <v>0</v>
      </c>
      <c r="AQ1106" s="12">
        <f t="shared" si="311"/>
        <v>3577.1185459999906</v>
      </c>
      <c r="AR1106" s="12">
        <f t="shared" si="271"/>
        <v>-43974.408545999024</v>
      </c>
      <c r="BB1106" s="28" t="e">
        <f>+#REF!-'Прил 2 оконч'!E1106</f>
        <v>#REF!</v>
      </c>
    </row>
    <row r="1107" spans="1:54" ht="15" customHeight="1" x14ac:dyDescent="0.25">
      <c r="A1107" s="5">
        <f t="shared" ref="A1107:B1107" si="325">+A1106+1</f>
        <v>1080</v>
      </c>
      <c r="B1107" s="23">
        <f t="shared" si="325"/>
        <v>221</v>
      </c>
      <c r="C1107" s="14" t="s">
        <v>186</v>
      </c>
      <c r="D1107" s="3" t="s">
        <v>921</v>
      </c>
      <c r="E1107" s="27">
        <v>5362846.12</v>
      </c>
      <c r="F1107" s="29">
        <v>1457536.440066</v>
      </c>
      <c r="G1107" s="29">
        <v>513980.60515199997</v>
      </c>
      <c r="H1107" s="29">
        <v>191902.28568</v>
      </c>
      <c r="I1107" s="29">
        <v>815079.306384</v>
      </c>
      <c r="J1107" s="29">
        <v>0</v>
      </c>
      <c r="K1107" s="29"/>
      <c r="L1107" s="29">
        <v>339351.90122400003</v>
      </c>
      <c r="M1107" s="29">
        <v>0</v>
      </c>
      <c r="N1107" s="29">
        <v>1779244.1637180001</v>
      </c>
      <c r="O1107" s="29">
        <v>0</v>
      </c>
      <c r="P1107" s="29">
        <v>0</v>
      </c>
      <c r="Q1107" s="29">
        <v>0</v>
      </c>
      <c r="R1107" s="29">
        <v>124288.28</v>
      </c>
      <c r="S1107" s="1">
        <v>30000</v>
      </c>
      <c r="T1107" s="147">
        <v>111463.137776</v>
      </c>
      <c r="U1107" s="28"/>
      <c r="V1107" s="2" t="s">
        <v>921</v>
      </c>
      <c r="W1107" s="9">
        <v>9308707.6699999981</v>
      </c>
      <c r="X1107" s="9">
        <v>2500774.58</v>
      </c>
      <c r="Y1107" s="9">
        <v>914248.7</v>
      </c>
      <c r="Z1107" s="9">
        <v>351866.89</v>
      </c>
      <c r="AA1107" s="9">
        <v>1418355.17</v>
      </c>
      <c r="AB1107" s="9">
        <v>0</v>
      </c>
      <c r="AC1107" s="9">
        <v>0</v>
      </c>
      <c r="AD1107" s="9">
        <v>569157.76</v>
      </c>
      <c r="AE1107" s="9">
        <v>0</v>
      </c>
      <c r="AF1107" s="9">
        <v>3084986.36</v>
      </c>
      <c r="AG1107" s="9">
        <v>0</v>
      </c>
      <c r="AH1107" s="9">
        <v>0</v>
      </c>
      <c r="AI1107" s="9">
        <v>0</v>
      </c>
      <c r="AJ1107" s="9">
        <v>258922.51</v>
      </c>
      <c r="AK1107" s="9">
        <v>30000</v>
      </c>
      <c r="AL1107" s="9">
        <v>180395.7</v>
      </c>
      <c r="AN1107" s="28">
        <f t="shared" si="270"/>
        <v>-3945861.549999998</v>
      </c>
      <c r="AO1107" s="12">
        <f t="shared" si="311"/>
        <v>-134634.23000000001</v>
      </c>
      <c r="AP1107" s="12">
        <f t="shared" si="311"/>
        <v>0</v>
      </c>
      <c r="AQ1107" s="12">
        <f t="shared" si="311"/>
        <v>-68932.562224000008</v>
      </c>
      <c r="AR1107" s="12">
        <f t="shared" si="271"/>
        <v>-3742294.7577759977</v>
      </c>
      <c r="BB1107" s="28" t="e">
        <f>+#REF!-'Прил 2 оконч'!E1107</f>
        <v>#REF!</v>
      </c>
    </row>
    <row r="1108" spans="1:54" ht="15" customHeight="1" x14ac:dyDescent="0.25">
      <c r="A1108" s="5">
        <f t="shared" ref="A1108:B1108" si="326">+A1107+1</f>
        <v>1081</v>
      </c>
      <c r="B1108" s="23">
        <f t="shared" si="326"/>
        <v>222</v>
      </c>
      <c r="C1108" s="14" t="s">
        <v>186</v>
      </c>
      <c r="D1108" s="3" t="s">
        <v>922</v>
      </c>
      <c r="E1108" s="27">
        <v>3442309.57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/>
      <c r="L1108" s="29">
        <v>0</v>
      </c>
      <c r="M1108" s="29">
        <v>0</v>
      </c>
      <c r="N1108" s="29">
        <v>3285461.8618650348</v>
      </c>
      <c r="O1108" s="29">
        <v>0</v>
      </c>
      <c r="P1108" s="29">
        <v>0</v>
      </c>
      <c r="Q1108" s="29">
        <v>0</v>
      </c>
      <c r="R1108" s="29">
        <v>55001.311400945284</v>
      </c>
      <c r="S1108" s="1">
        <v>30000</v>
      </c>
      <c r="T1108" s="147">
        <v>71846.396734019771</v>
      </c>
      <c r="U1108" s="28"/>
      <c r="V1108" s="2" t="s">
        <v>922</v>
      </c>
      <c r="W1108" s="9">
        <v>1078336.07</v>
      </c>
      <c r="X1108" s="9">
        <v>0</v>
      </c>
      <c r="Y1108" s="9">
        <v>0</v>
      </c>
      <c r="Z1108" s="9">
        <v>0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864461.6</v>
      </c>
      <c r="AG1108" s="9">
        <v>0</v>
      </c>
      <c r="AH1108" s="9">
        <v>0</v>
      </c>
      <c r="AI1108" s="9">
        <v>0</v>
      </c>
      <c r="AJ1108" s="9">
        <v>166232.39000000001</v>
      </c>
      <c r="AK1108" s="9">
        <v>30000</v>
      </c>
      <c r="AL1108" s="9">
        <v>17642.080000000002</v>
      </c>
      <c r="AN1108" s="28">
        <f t="shared" si="270"/>
        <v>2363973.5</v>
      </c>
      <c r="AO1108" s="12">
        <f t="shared" si="311"/>
        <v>-111231.07859905473</v>
      </c>
      <c r="AP1108" s="12">
        <f t="shared" si="311"/>
        <v>0</v>
      </c>
      <c r="AQ1108" s="12">
        <f t="shared" si="311"/>
        <v>54204.316734019769</v>
      </c>
      <c r="AR1108" s="12">
        <f t="shared" si="271"/>
        <v>2421000.2618650352</v>
      </c>
      <c r="BB1108" s="28" t="e">
        <f>+#REF!-'Прил 2 оконч'!E1108</f>
        <v>#REF!</v>
      </c>
    </row>
    <row r="1109" spans="1:54" ht="15" customHeight="1" x14ac:dyDescent="0.25">
      <c r="A1109" s="5">
        <f t="shared" ref="A1109:B1109" si="327">+A1108+1</f>
        <v>1082</v>
      </c>
      <c r="B1109" s="23">
        <f t="shared" si="327"/>
        <v>223</v>
      </c>
      <c r="C1109" s="14" t="s">
        <v>186</v>
      </c>
      <c r="D1109" s="3" t="s">
        <v>923</v>
      </c>
      <c r="E1109" s="27">
        <v>8281653.2599999998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/>
      <c r="L1109" s="29">
        <v>0</v>
      </c>
      <c r="M1109" s="29">
        <v>0</v>
      </c>
      <c r="N1109" s="29">
        <v>7293983.2922124006</v>
      </c>
      <c r="O1109" s="29">
        <v>0</v>
      </c>
      <c r="P1109" s="29">
        <v>0</v>
      </c>
      <c r="Q1109" s="29">
        <v>0</v>
      </c>
      <c r="R1109" s="29">
        <v>745348.79339999997</v>
      </c>
      <c r="S1109" s="1">
        <v>82816.532600000006</v>
      </c>
      <c r="T1109" s="147">
        <v>159504.64178760001</v>
      </c>
      <c r="U1109" s="28"/>
      <c r="V1109" s="2" t="s">
        <v>923</v>
      </c>
      <c r="W1109" s="9">
        <v>2635661.6999999997</v>
      </c>
      <c r="X1109" s="9">
        <v>0</v>
      </c>
      <c r="Y1109" s="9">
        <v>0</v>
      </c>
      <c r="Z1109" s="9">
        <v>0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2473588.61</v>
      </c>
      <c r="AG1109" s="9">
        <v>0</v>
      </c>
      <c r="AH1109" s="9">
        <v>0</v>
      </c>
      <c r="AI1109" s="9">
        <v>0</v>
      </c>
      <c r="AJ1109" s="9">
        <v>81591.69</v>
      </c>
      <c r="AK1109" s="9">
        <v>30000</v>
      </c>
      <c r="AL1109" s="9">
        <v>50481.4</v>
      </c>
      <c r="AN1109" s="28">
        <f t="shared" si="270"/>
        <v>5645991.5600000005</v>
      </c>
      <c r="AO1109" s="12">
        <f t="shared" si="311"/>
        <v>663757.10339999991</v>
      </c>
      <c r="AP1109" s="12">
        <f t="shared" si="311"/>
        <v>52816.532600000006</v>
      </c>
      <c r="AQ1109" s="12">
        <f t="shared" si="311"/>
        <v>109023.24178760001</v>
      </c>
      <c r="AR1109" s="12">
        <f t="shared" si="271"/>
        <v>4820394.6822124012</v>
      </c>
      <c r="BB1109" s="28" t="e">
        <f>+#REF!-'Прил 2 оконч'!E1109</f>
        <v>#REF!</v>
      </c>
    </row>
    <row r="1110" spans="1:54" ht="15" customHeight="1" x14ac:dyDescent="0.25">
      <c r="A1110" s="5">
        <f t="shared" ref="A1110:B1110" si="328">+A1109+1</f>
        <v>1083</v>
      </c>
      <c r="B1110" s="23">
        <f t="shared" si="328"/>
        <v>224</v>
      </c>
      <c r="C1110" s="14" t="s">
        <v>186</v>
      </c>
      <c r="D1110" s="3" t="s">
        <v>924</v>
      </c>
      <c r="E1110" s="27">
        <v>3470564.36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/>
      <c r="L1110" s="29">
        <v>0</v>
      </c>
      <c r="M1110" s="29">
        <v>0</v>
      </c>
      <c r="N1110" s="29">
        <v>3312957.9103739997</v>
      </c>
      <c r="O1110" s="29">
        <v>0</v>
      </c>
      <c r="P1110" s="29">
        <v>0</v>
      </c>
      <c r="Q1110" s="29">
        <v>0</v>
      </c>
      <c r="R1110" s="29">
        <v>55158.77</v>
      </c>
      <c r="S1110" s="1">
        <v>30000</v>
      </c>
      <c r="T1110" s="147">
        <v>72447.679625999997</v>
      </c>
      <c r="U1110" s="28"/>
      <c r="V1110" s="2" t="s">
        <v>924</v>
      </c>
      <c r="W1110" s="9">
        <v>1535626.7900000003</v>
      </c>
      <c r="X1110" s="9">
        <v>0</v>
      </c>
      <c r="Y1110" s="9">
        <v>0</v>
      </c>
      <c r="Z1110" s="9">
        <v>0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1311269.3500000001</v>
      </c>
      <c r="AG1110" s="9">
        <v>0</v>
      </c>
      <c r="AH1110" s="9">
        <v>0</v>
      </c>
      <c r="AI1110" s="9">
        <v>0</v>
      </c>
      <c r="AJ1110" s="9">
        <v>167596.84</v>
      </c>
      <c r="AK1110" s="9">
        <v>30000</v>
      </c>
      <c r="AL1110" s="9">
        <v>26760.6</v>
      </c>
      <c r="AN1110" s="28">
        <f t="shared" si="270"/>
        <v>1934937.5699999996</v>
      </c>
      <c r="AO1110" s="12">
        <f t="shared" si="311"/>
        <v>-112438.07</v>
      </c>
      <c r="AP1110" s="12">
        <f t="shared" si="311"/>
        <v>0</v>
      </c>
      <c r="AQ1110" s="12">
        <f t="shared" si="311"/>
        <v>45687.079625999999</v>
      </c>
      <c r="AR1110" s="12">
        <f t="shared" si="271"/>
        <v>2001688.5603739996</v>
      </c>
      <c r="BB1110" s="28" t="e">
        <f>+#REF!-'Прил 2 оконч'!E1110</f>
        <v>#REF!</v>
      </c>
    </row>
    <row r="1111" spans="1:54" ht="15" customHeight="1" x14ac:dyDescent="0.25">
      <c r="A1111" s="5">
        <f t="shared" ref="A1111:B1111" si="329">+A1110+1</f>
        <v>1084</v>
      </c>
      <c r="B1111" s="23">
        <f t="shared" si="329"/>
        <v>225</v>
      </c>
      <c r="C1111" s="14" t="s">
        <v>186</v>
      </c>
      <c r="D1111" s="3" t="s">
        <v>925</v>
      </c>
      <c r="E1111" s="27">
        <v>1490995.33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/>
      <c r="L1111" s="29">
        <v>0</v>
      </c>
      <c r="M1111" s="29">
        <v>0</v>
      </c>
      <c r="N1111" s="29">
        <v>1376663.292018</v>
      </c>
      <c r="O1111" s="29">
        <v>0</v>
      </c>
      <c r="P1111" s="29">
        <v>0</v>
      </c>
      <c r="Q1111" s="29">
        <v>0</v>
      </c>
      <c r="R1111" s="29">
        <v>54227.199999999997</v>
      </c>
      <c r="S1111" s="1">
        <v>30000</v>
      </c>
      <c r="T1111" s="147">
        <v>30104.837982000005</v>
      </c>
      <c r="U1111" s="28"/>
      <c r="V1111" s="2" t="s">
        <v>925</v>
      </c>
      <c r="W1111" s="9">
        <v>3112626.25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2950412.17</v>
      </c>
      <c r="AG1111" s="9">
        <v>0</v>
      </c>
      <c r="AH1111" s="9">
        <v>0</v>
      </c>
      <c r="AI1111" s="9">
        <v>0</v>
      </c>
      <c r="AJ1111" s="9">
        <v>72001.58</v>
      </c>
      <c r="AK1111" s="9">
        <v>30000</v>
      </c>
      <c r="AL1111" s="9">
        <v>60212.5</v>
      </c>
      <c r="AN1111" s="28">
        <f t="shared" si="270"/>
        <v>-1621630.92</v>
      </c>
      <c r="AO1111" s="12">
        <f t="shared" si="311"/>
        <v>-17774.380000000005</v>
      </c>
      <c r="AP1111" s="12">
        <f t="shared" si="311"/>
        <v>0</v>
      </c>
      <c r="AQ1111" s="12">
        <f t="shared" si="311"/>
        <v>-30107.662017999995</v>
      </c>
      <c r="AR1111" s="12">
        <f t="shared" si="271"/>
        <v>-1573748.8779820001</v>
      </c>
      <c r="BB1111" s="28" t="e">
        <f>+#REF!-'Прил 2 оконч'!E1111</f>
        <v>#REF!</v>
      </c>
    </row>
    <row r="1112" spans="1:54" ht="15" customHeight="1" x14ac:dyDescent="0.25">
      <c r="A1112" s="5">
        <f t="shared" ref="A1112:B1112" si="330">+A1111+1</f>
        <v>1085</v>
      </c>
      <c r="B1112" s="23">
        <f t="shared" si="330"/>
        <v>226</v>
      </c>
      <c r="C1112" s="14" t="s">
        <v>186</v>
      </c>
      <c r="D1112" s="3" t="s">
        <v>926</v>
      </c>
      <c r="E1112" s="27">
        <v>9497378.540000001</v>
      </c>
      <c r="F1112" s="29">
        <v>2595073.0874880003</v>
      </c>
      <c r="G1112" s="29">
        <v>921354.91408799996</v>
      </c>
      <c r="H1112" s="29">
        <v>349919.21546400001</v>
      </c>
      <c r="I1112" s="29">
        <v>1456726.227768</v>
      </c>
      <c r="J1112" s="29">
        <v>0</v>
      </c>
      <c r="K1112" s="29"/>
      <c r="L1112" s="29">
        <v>600978.17450999992</v>
      </c>
      <c r="M1112" s="29">
        <v>0</v>
      </c>
      <c r="N1112" s="29">
        <v>3182716.2516660001</v>
      </c>
      <c r="O1112" s="29">
        <v>0</v>
      </c>
      <c r="P1112" s="29">
        <v>0</v>
      </c>
      <c r="Q1112" s="29">
        <v>0</v>
      </c>
      <c r="R1112" s="29">
        <v>161464.1</v>
      </c>
      <c r="S1112" s="1">
        <v>30000</v>
      </c>
      <c r="T1112" s="147">
        <v>199146.56901599999</v>
      </c>
      <c r="U1112" s="28"/>
      <c r="V1112" s="2" t="s">
        <v>926</v>
      </c>
      <c r="W1112" s="9">
        <v>6279046.6699999999</v>
      </c>
      <c r="X1112" s="9">
        <v>1604488.12</v>
      </c>
      <c r="Y1112" s="9">
        <v>586578.73</v>
      </c>
      <c r="Z1112" s="9">
        <v>225756.56</v>
      </c>
      <c r="AA1112" s="9">
        <v>910011.66</v>
      </c>
      <c r="AB1112" s="9">
        <v>0</v>
      </c>
      <c r="AC1112" s="9">
        <v>0</v>
      </c>
      <c r="AD1112" s="9">
        <v>365169.61</v>
      </c>
      <c r="AE1112" s="9">
        <v>0</v>
      </c>
      <c r="AF1112" s="9">
        <v>1979316.32</v>
      </c>
      <c r="AG1112" s="9">
        <v>0</v>
      </c>
      <c r="AH1112" s="9">
        <v>0</v>
      </c>
      <c r="AI1112" s="9">
        <v>0</v>
      </c>
      <c r="AJ1112" s="9">
        <v>461984.41000000003</v>
      </c>
      <c r="AK1112" s="9">
        <v>30000</v>
      </c>
      <c r="AL1112" s="9">
        <v>115741.26000000001</v>
      </c>
      <c r="AN1112" s="28">
        <f t="shared" si="270"/>
        <v>3218331.870000001</v>
      </c>
      <c r="AO1112" s="12">
        <f t="shared" si="311"/>
        <v>-300520.31000000006</v>
      </c>
      <c r="AP1112" s="12">
        <f t="shared" si="311"/>
        <v>0</v>
      </c>
      <c r="AQ1112" s="12">
        <f t="shared" si="311"/>
        <v>83405.309015999985</v>
      </c>
      <c r="AR1112" s="12">
        <f t="shared" si="271"/>
        <v>3435446.8709840011</v>
      </c>
      <c r="BB1112" s="28" t="e">
        <f>+#REF!-'Прил 2 оконч'!E1112</f>
        <v>#REF!</v>
      </c>
    </row>
    <row r="1113" spans="1:54" ht="15" customHeight="1" x14ac:dyDescent="0.25">
      <c r="A1113" s="5">
        <f t="shared" ref="A1113:B1113" si="331">+A1112+1</f>
        <v>1086</v>
      </c>
      <c r="B1113" s="23">
        <f t="shared" si="331"/>
        <v>227</v>
      </c>
      <c r="C1113" s="14" t="s">
        <v>567</v>
      </c>
      <c r="D1113" s="3" t="s">
        <v>927</v>
      </c>
      <c r="E1113" s="27">
        <v>5431560.5600000005</v>
      </c>
      <c r="F1113" s="29">
        <v>2128403.6521729799</v>
      </c>
      <c r="G1113" s="29">
        <v>1295103.42453324</v>
      </c>
      <c r="H1113" s="29">
        <v>610253.22044064</v>
      </c>
      <c r="I1113" s="29">
        <v>520073.96021784004</v>
      </c>
      <c r="J1113" s="29">
        <v>0</v>
      </c>
      <c r="K1113" s="29"/>
      <c r="L1113" s="29">
        <v>226216.07128596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492664.6063000001</v>
      </c>
      <c r="S1113" s="1">
        <v>54315.60560000001</v>
      </c>
      <c r="T1113" s="147">
        <v>104530.01944934</v>
      </c>
      <c r="U1113" s="28"/>
      <c r="V1113" s="2" t="s">
        <v>927</v>
      </c>
      <c r="W1113" s="9">
        <v>2519389.4699999997</v>
      </c>
      <c r="X1113" s="9">
        <v>1056510.93</v>
      </c>
      <c r="Y1113" s="9">
        <v>536586.71</v>
      </c>
      <c r="Z1113" s="9">
        <v>206486.41</v>
      </c>
      <c r="AA1113" s="9">
        <v>333131.11</v>
      </c>
      <c r="AB1113" s="9">
        <v>0</v>
      </c>
      <c r="AC1113" s="9">
        <v>0</v>
      </c>
      <c r="AD1113" s="9">
        <v>208539.54</v>
      </c>
      <c r="AE1113" s="9">
        <v>0</v>
      </c>
      <c r="AF1113" s="9">
        <v>0</v>
      </c>
      <c r="AG1113" s="9">
        <v>0</v>
      </c>
      <c r="AH1113" s="9">
        <v>0</v>
      </c>
      <c r="AI1113" s="9">
        <v>0</v>
      </c>
      <c r="AJ1113" s="9">
        <v>100354.09</v>
      </c>
      <c r="AK1113" s="9">
        <v>30000</v>
      </c>
      <c r="AL1113" s="9">
        <v>47780.68</v>
      </c>
      <c r="AN1113" s="28">
        <f t="shared" si="270"/>
        <v>2912171.0900000008</v>
      </c>
      <c r="AO1113" s="12">
        <f t="shared" si="311"/>
        <v>392310.51630000013</v>
      </c>
      <c r="AP1113" s="12">
        <f t="shared" si="311"/>
        <v>24315.60560000001</v>
      </c>
      <c r="AQ1113" s="12">
        <f t="shared" si="311"/>
        <v>56749.339449340005</v>
      </c>
      <c r="AR1113" s="12">
        <f t="shared" si="271"/>
        <v>2438795.6286506606</v>
      </c>
      <c r="BB1113" s="28" t="e">
        <f>+#REF!-'Прил 2 оконч'!E1113</f>
        <v>#REF!</v>
      </c>
    </row>
    <row r="1114" spans="1:54" ht="15" customHeight="1" x14ac:dyDescent="0.25">
      <c r="A1114" s="5">
        <f t="shared" ref="A1114:B1114" si="332">+A1113+1</f>
        <v>1087</v>
      </c>
      <c r="B1114" s="23">
        <f t="shared" si="332"/>
        <v>228</v>
      </c>
      <c r="C1114" s="14" t="s">
        <v>597</v>
      </c>
      <c r="D1114" s="3" t="s">
        <v>598</v>
      </c>
      <c r="E1114" s="27">
        <v>8963653.0500000007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4051921.5615765597</v>
      </c>
      <c r="Q1114" s="29">
        <v>3755007.9169331403</v>
      </c>
      <c r="R1114" s="29">
        <v>896365.30499999993</v>
      </c>
      <c r="S1114" s="1">
        <v>89636.530500000008</v>
      </c>
      <c r="T1114" s="147">
        <v>170721.73599030002</v>
      </c>
      <c r="U1114" s="28"/>
      <c r="V1114" s="2" t="s">
        <v>598</v>
      </c>
      <c r="W1114" s="9">
        <v>8618899.9799999986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9">
        <v>0</v>
      </c>
      <c r="AH1114" s="9">
        <v>4149427.44</v>
      </c>
      <c r="AI1114" s="9">
        <v>3845368.44</v>
      </c>
      <c r="AJ1114" s="9">
        <v>430945</v>
      </c>
      <c r="AK1114" s="9">
        <v>30000</v>
      </c>
      <c r="AL1114" s="9">
        <v>163159.09999999998</v>
      </c>
      <c r="AN1114" s="28">
        <f t="shared" si="270"/>
        <v>344753.07000000216</v>
      </c>
      <c r="AO1114" s="12">
        <f t="shared" si="311"/>
        <v>465420.30499999993</v>
      </c>
      <c r="AP1114" s="12">
        <f t="shared" si="311"/>
        <v>59636.530500000008</v>
      </c>
      <c r="AQ1114" s="12">
        <f t="shared" si="311"/>
        <v>7562.6359903000412</v>
      </c>
      <c r="AR1114" s="12">
        <f t="shared" si="271"/>
        <v>-187866.40149029781</v>
      </c>
      <c r="BB1114" s="28" t="e">
        <f>+#REF!-'Прил 2 оконч'!E1114</f>
        <v>#REF!</v>
      </c>
    </row>
    <row r="1115" spans="1:54" ht="15" customHeight="1" x14ac:dyDescent="0.25">
      <c r="A1115" s="5">
        <f t="shared" ref="A1115:B1115" si="333">+A1114+1</f>
        <v>1088</v>
      </c>
      <c r="B1115" s="23">
        <f t="shared" si="333"/>
        <v>229</v>
      </c>
      <c r="C1115" s="113" t="s">
        <v>599</v>
      </c>
      <c r="D1115" s="3" t="s">
        <v>601</v>
      </c>
      <c r="E1115" s="27">
        <v>2064071.7658937376</v>
      </c>
      <c r="F1115" s="29">
        <v>0</v>
      </c>
      <c r="G1115" s="29">
        <v>0</v>
      </c>
      <c r="H1115" s="29">
        <v>0</v>
      </c>
      <c r="I1115" s="29">
        <v>1737114.5418891059</v>
      </c>
      <c r="J1115" s="29">
        <v>0</v>
      </c>
      <c r="K1115" s="29"/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268329.32956618589</v>
      </c>
      <c r="S1115" s="1">
        <v>20640.717658937378</v>
      </c>
      <c r="T1115" s="147">
        <v>37987.176779508351</v>
      </c>
      <c r="U1115" s="28"/>
      <c r="V1115" s="2" t="s">
        <v>601</v>
      </c>
      <c r="W1115" s="9">
        <v>1533973.8304416961</v>
      </c>
      <c r="X1115" s="9">
        <v>0</v>
      </c>
      <c r="Y1115" s="9">
        <v>0</v>
      </c>
      <c r="Z1115" s="9">
        <v>0</v>
      </c>
      <c r="AA1115" s="9">
        <v>1381089.44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94698.890441696116</v>
      </c>
      <c r="AK1115" s="9">
        <v>30000</v>
      </c>
      <c r="AL1115" s="9">
        <v>28185.5</v>
      </c>
      <c r="AN1115" s="28">
        <f t="shared" si="270"/>
        <v>530097.93545204145</v>
      </c>
      <c r="AO1115" s="12">
        <f t="shared" si="311"/>
        <v>173630.43912448979</v>
      </c>
      <c r="AP1115" s="12">
        <f t="shared" si="311"/>
        <v>-9359.2823410626224</v>
      </c>
      <c r="AQ1115" s="12">
        <f t="shared" si="311"/>
        <v>9801.6767795083506</v>
      </c>
      <c r="AR1115" s="12">
        <f t="shared" si="271"/>
        <v>356025.10188910592</v>
      </c>
      <c r="BB1115" s="28" t="e">
        <f>+#REF!-'Прил 2 оконч'!E1115</f>
        <v>#REF!</v>
      </c>
    </row>
    <row r="1116" spans="1:54" ht="15" customHeight="1" x14ac:dyDescent="0.25">
      <c r="A1116" s="5">
        <f t="shared" ref="A1116:B1116" si="334">+A1115+1</f>
        <v>1089</v>
      </c>
      <c r="B1116" s="23">
        <f t="shared" si="334"/>
        <v>230</v>
      </c>
      <c r="C1116" s="113" t="s">
        <v>599</v>
      </c>
      <c r="D1116" s="3" t="s">
        <v>602</v>
      </c>
      <c r="E1116" s="27">
        <v>2048840.6249735423</v>
      </c>
      <c r="F1116" s="29">
        <v>0</v>
      </c>
      <c r="G1116" s="29">
        <v>0</v>
      </c>
      <c r="H1116" s="29">
        <v>0</v>
      </c>
      <c r="I1116" s="29">
        <v>1724296.0746152333</v>
      </c>
      <c r="J1116" s="29">
        <v>0</v>
      </c>
      <c r="K1116" s="29"/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266349.28124656051</v>
      </c>
      <c r="S1116" s="1">
        <v>20488.406249735424</v>
      </c>
      <c r="T1116" s="147">
        <v>37706.862862013077</v>
      </c>
      <c r="U1116" s="28"/>
      <c r="V1116" s="2" t="s">
        <v>602</v>
      </c>
      <c r="W1116" s="9">
        <v>1523473.4103641128</v>
      </c>
      <c r="X1116" s="9">
        <v>0</v>
      </c>
      <c r="Y1116" s="9">
        <v>0</v>
      </c>
      <c r="Z1116" s="9">
        <v>0</v>
      </c>
      <c r="AA1116" s="9">
        <v>1370681.2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0</v>
      </c>
      <c r="AI1116" s="9">
        <v>0</v>
      </c>
      <c r="AJ1116" s="9">
        <v>94819.130364112789</v>
      </c>
      <c r="AK1116" s="9">
        <v>30000</v>
      </c>
      <c r="AL1116" s="9">
        <v>27973.08</v>
      </c>
      <c r="AN1116" s="28">
        <f t="shared" si="270"/>
        <v>525367.21460942947</v>
      </c>
      <c r="AO1116" s="12">
        <f t="shared" si="311"/>
        <v>171530.15088244772</v>
      </c>
      <c r="AP1116" s="12">
        <f t="shared" si="311"/>
        <v>-9511.5937502645756</v>
      </c>
      <c r="AQ1116" s="12">
        <f t="shared" si="311"/>
        <v>9733.7828620130749</v>
      </c>
      <c r="AR1116" s="12">
        <f t="shared" si="271"/>
        <v>353614.87461523322</v>
      </c>
      <c r="BB1116" s="28" t="e">
        <f>+#REF!-'Прил 2 оконч'!E1116</f>
        <v>#REF!</v>
      </c>
    </row>
    <row r="1117" spans="1:54" ht="15" customHeight="1" x14ac:dyDescent="0.25">
      <c r="A1117" s="5">
        <f t="shared" ref="A1117:B1117" si="335">+A1116+1</f>
        <v>1090</v>
      </c>
      <c r="B1117" s="23">
        <f t="shared" si="335"/>
        <v>231</v>
      </c>
      <c r="C1117" s="113" t="s">
        <v>599</v>
      </c>
      <c r="D1117" s="3" t="s">
        <v>604</v>
      </c>
      <c r="E1117" s="27">
        <v>2470269.146593248</v>
      </c>
      <c r="F1117" s="29">
        <v>0</v>
      </c>
      <c r="G1117" s="29">
        <v>0</v>
      </c>
      <c r="H1117" s="29">
        <v>0</v>
      </c>
      <c r="I1117" s="29">
        <v>2078968.6326962912</v>
      </c>
      <c r="J1117" s="29">
        <v>0</v>
      </c>
      <c r="K1117" s="29"/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321134.98905712226</v>
      </c>
      <c r="S1117" s="1">
        <v>24702.691465932479</v>
      </c>
      <c r="T1117" s="147">
        <v>45462.83337390214</v>
      </c>
      <c r="U1117" s="28"/>
      <c r="V1117" s="2" t="s">
        <v>604</v>
      </c>
      <c r="W1117" s="9">
        <v>1861157.1230087033</v>
      </c>
      <c r="X1117" s="9">
        <v>0</v>
      </c>
      <c r="Y1117" s="9">
        <v>0</v>
      </c>
      <c r="Z1117" s="9">
        <v>0</v>
      </c>
      <c r="AA1117" s="9">
        <v>1658665.6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9">
        <v>0</v>
      </c>
      <c r="AH1117" s="9">
        <v>0</v>
      </c>
      <c r="AI1117" s="9">
        <v>0</v>
      </c>
      <c r="AJ1117" s="9">
        <v>138641.20300870313</v>
      </c>
      <c r="AK1117" s="9">
        <v>30000</v>
      </c>
      <c r="AL1117" s="9">
        <v>33850.32</v>
      </c>
      <c r="AN1117" s="28">
        <f t="shared" si="270"/>
        <v>609112.02358454466</v>
      </c>
      <c r="AO1117" s="12">
        <f t="shared" si="311"/>
        <v>182493.78604841913</v>
      </c>
      <c r="AP1117" s="12">
        <f t="shared" si="311"/>
        <v>-5297.3085340675207</v>
      </c>
      <c r="AQ1117" s="12">
        <f t="shared" si="311"/>
        <v>11612.51337390214</v>
      </c>
      <c r="AR1117" s="12">
        <f t="shared" si="271"/>
        <v>420303.03269629093</v>
      </c>
      <c r="BB1117" s="28" t="e">
        <f>+#REF!-'Прил 2 оконч'!E1117</f>
        <v>#REF!</v>
      </c>
    </row>
    <row r="1118" spans="1:54" ht="15" customHeight="1" x14ac:dyDescent="0.25">
      <c r="A1118" s="5">
        <f t="shared" ref="A1118:B1118" si="336">+A1117+1</f>
        <v>1091</v>
      </c>
      <c r="B1118" s="23">
        <f t="shared" si="336"/>
        <v>232</v>
      </c>
      <c r="C1118" s="113" t="s">
        <v>599</v>
      </c>
      <c r="D1118" s="3" t="s">
        <v>606</v>
      </c>
      <c r="E1118" s="27">
        <v>2493973.2400783203</v>
      </c>
      <c r="F1118" s="29">
        <v>0</v>
      </c>
      <c r="G1118" s="29">
        <v>0</v>
      </c>
      <c r="H1118" s="29">
        <v>0</v>
      </c>
      <c r="I1118" s="29">
        <v>2098917.9029569542</v>
      </c>
      <c r="J1118" s="29">
        <v>0</v>
      </c>
      <c r="K1118" s="29"/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324216.52121018164</v>
      </c>
      <c r="S1118" s="1">
        <v>24939.732400783203</v>
      </c>
      <c r="T1118" s="147">
        <v>45899.083510401404</v>
      </c>
      <c r="U1118" s="28"/>
      <c r="V1118" s="2" t="s">
        <v>606</v>
      </c>
      <c r="W1118" s="9">
        <v>1877504.9548647343</v>
      </c>
      <c r="X1118" s="9">
        <v>0</v>
      </c>
      <c r="Y1118" s="9">
        <v>0</v>
      </c>
      <c r="Z1118" s="9">
        <v>0</v>
      </c>
      <c r="AA1118" s="9">
        <v>1674863.86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9">
        <v>0</v>
      </c>
      <c r="AH1118" s="9">
        <v>0</v>
      </c>
      <c r="AI1118" s="9">
        <v>0</v>
      </c>
      <c r="AJ1118" s="9">
        <v>138460.19486473419</v>
      </c>
      <c r="AK1118" s="9">
        <v>30000</v>
      </c>
      <c r="AL1118" s="9">
        <v>34180.9</v>
      </c>
      <c r="AN1118" s="28">
        <f t="shared" ref="AN1118:AN1176" si="337">+E1118-W1118</f>
        <v>616468.28521358594</v>
      </c>
      <c r="AO1118" s="12">
        <f t="shared" si="311"/>
        <v>185756.32634544745</v>
      </c>
      <c r="AP1118" s="12">
        <f t="shared" si="311"/>
        <v>-5060.267599216797</v>
      </c>
      <c r="AQ1118" s="12">
        <f t="shared" si="311"/>
        <v>11718.183510401403</v>
      </c>
      <c r="AR1118" s="12">
        <f t="shared" ref="AR1118:AR1176" si="338">+AN1118-AO1118-AP1118-AQ1118</f>
        <v>424054.04295695387</v>
      </c>
      <c r="BB1118" s="28" t="e">
        <f>+#REF!-'Прил 2 оконч'!E1118</f>
        <v>#REF!</v>
      </c>
    </row>
    <row r="1119" spans="1:54" ht="15" customHeight="1" x14ac:dyDescent="0.25">
      <c r="A1119" s="5">
        <f t="shared" ref="A1119:B1119" si="339">+A1118+1</f>
        <v>1092</v>
      </c>
      <c r="B1119" s="23">
        <f t="shared" si="339"/>
        <v>233</v>
      </c>
      <c r="C1119" s="113" t="s">
        <v>599</v>
      </c>
      <c r="D1119" s="3" t="s">
        <v>612</v>
      </c>
      <c r="E1119" s="27">
        <v>2412370.6373999235</v>
      </c>
      <c r="F1119" s="29">
        <v>0</v>
      </c>
      <c r="G1119" s="29">
        <v>0</v>
      </c>
      <c r="H1119" s="29">
        <v>0</v>
      </c>
      <c r="I1119" s="29">
        <v>2030241.478953226</v>
      </c>
      <c r="J1119" s="29">
        <v>0</v>
      </c>
      <c r="K1119" s="29"/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313608.18286199</v>
      </c>
      <c r="S1119" s="1">
        <v>24123.70637399923</v>
      </c>
      <c r="T1119" s="147">
        <v>44397.269210708189</v>
      </c>
      <c r="U1119" s="28"/>
      <c r="V1119" s="2" t="s">
        <v>612</v>
      </c>
      <c r="W1119" s="9">
        <v>1823602.6743346371</v>
      </c>
      <c r="X1119" s="9">
        <v>0</v>
      </c>
      <c r="Y1119" s="9">
        <v>0</v>
      </c>
      <c r="Z1119" s="9">
        <v>0</v>
      </c>
      <c r="AA1119" s="9">
        <v>1619100.49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9">
        <v>0</v>
      </c>
      <c r="AH1119" s="9">
        <v>0</v>
      </c>
      <c r="AI1119" s="9">
        <v>0</v>
      </c>
      <c r="AJ1119" s="9">
        <v>141459.32433463691</v>
      </c>
      <c r="AK1119" s="9">
        <v>30000</v>
      </c>
      <c r="AL1119" s="9">
        <v>33042.86</v>
      </c>
      <c r="AN1119" s="28">
        <f t="shared" si="337"/>
        <v>588767.9630652864</v>
      </c>
      <c r="AO1119" s="12">
        <f t="shared" si="311"/>
        <v>172148.85852735309</v>
      </c>
      <c r="AP1119" s="12">
        <f t="shared" si="311"/>
        <v>-5876.29362600077</v>
      </c>
      <c r="AQ1119" s="12">
        <f t="shared" si="311"/>
        <v>11354.409210708189</v>
      </c>
      <c r="AR1119" s="12">
        <f t="shared" si="338"/>
        <v>411140.9889532259</v>
      </c>
      <c r="BB1119" s="28" t="e">
        <f>+#REF!-'Прил 2 оконч'!E1119</f>
        <v>#REF!</v>
      </c>
    </row>
    <row r="1120" spans="1:54" ht="15" customHeight="1" x14ac:dyDescent="0.25">
      <c r="A1120" s="5">
        <f t="shared" ref="A1120:B1120" si="340">+A1119+1</f>
        <v>1093</v>
      </c>
      <c r="B1120" s="23">
        <f t="shared" si="340"/>
        <v>234</v>
      </c>
      <c r="C1120" s="113" t="s">
        <v>599</v>
      </c>
      <c r="D1120" s="3" t="s">
        <v>613</v>
      </c>
      <c r="E1120" s="27">
        <v>2509506.9864472612</v>
      </c>
      <c r="F1120" s="29">
        <v>0</v>
      </c>
      <c r="G1120" s="29">
        <v>0</v>
      </c>
      <c r="H1120" s="29">
        <v>0</v>
      </c>
      <c r="I1120" s="29">
        <v>2111991.0417660694</v>
      </c>
      <c r="J1120" s="29">
        <v>0</v>
      </c>
      <c r="K1120" s="29"/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326235.90823814389</v>
      </c>
      <c r="S1120" s="1">
        <v>25095.069864472607</v>
      </c>
      <c r="T1120" s="147">
        <v>46184.966578575404</v>
      </c>
      <c r="U1120" s="28"/>
      <c r="V1120" s="2" t="s">
        <v>613</v>
      </c>
      <c r="W1120" s="9">
        <v>1888988.8637417632</v>
      </c>
      <c r="X1120" s="9">
        <v>0</v>
      </c>
      <c r="Y1120" s="9">
        <v>0</v>
      </c>
      <c r="Z1120" s="9">
        <v>0</v>
      </c>
      <c r="AA1120" s="9">
        <v>1685478.9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139112.44374176327</v>
      </c>
      <c r="AK1120" s="9">
        <v>30000</v>
      </c>
      <c r="AL1120" s="9">
        <v>34397.519999999997</v>
      </c>
      <c r="AN1120" s="28">
        <f t="shared" si="337"/>
        <v>620518.12270549801</v>
      </c>
      <c r="AO1120" s="12">
        <f t="shared" si="311"/>
        <v>187123.46449638062</v>
      </c>
      <c r="AP1120" s="12">
        <f t="shared" si="311"/>
        <v>-4904.9301355273928</v>
      </c>
      <c r="AQ1120" s="12">
        <f t="shared" si="311"/>
        <v>11787.446578575407</v>
      </c>
      <c r="AR1120" s="12">
        <f t="shared" si="338"/>
        <v>426512.14176606934</v>
      </c>
      <c r="BB1120" s="28" t="e">
        <f>+#REF!-'Прил 2 оконч'!E1120</f>
        <v>#REF!</v>
      </c>
    </row>
    <row r="1121" spans="1:54" ht="15" customHeight="1" x14ac:dyDescent="0.25">
      <c r="A1121" s="5">
        <f t="shared" ref="A1121:B1121" si="341">+A1120+1</f>
        <v>1094</v>
      </c>
      <c r="B1121" s="23">
        <f t="shared" si="341"/>
        <v>235</v>
      </c>
      <c r="C1121" s="14" t="s">
        <v>599</v>
      </c>
      <c r="D1121" s="3" t="s">
        <v>928</v>
      </c>
      <c r="E1121" s="27">
        <v>1958621.6233209604</v>
      </c>
      <c r="F1121" s="29">
        <v>0</v>
      </c>
      <c r="G1121" s="29">
        <v>0</v>
      </c>
      <c r="H1121" s="29">
        <v>1705869.3373178835</v>
      </c>
      <c r="I1121" s="29">
        <v>0</v>
      </c>
      <c r="J1121" s="29">
        <v>0</v>
      </c>
      <c r="K1121" s="29"/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195862.16233209602</v>
      </c>
      <c r="S1121" s="1">
        <v>19586.216233209601</v>
      </c>
      <c r="T1121" s="147">
        <v>37303.907437771006</v>
      </c>
      <c r="U1121" s="28"/>
      <c r="V1121" s="2" t="s">
        <v>928</v>
      </c>
      <c r="W1121" s="9">
        <v>742167.96000000008</v>
      </c>
      <c r="X1121" s="9">
        <v>0</v>
      </c>
      <c r="Y1121" s="9">
        <v>0</v>
      </c>
      <c r="Z1121" s="9">
        <v>560019.55000000005</v>
      </c>
      <c r="AA1121" s="9">
        <v>0</v>
      </c>
      <c r="AB1121" s="9">
        <v>0</v>
      </c>
      <c r="AC1121" s="9">
        <v>0</v>
      </c>
      <c r="AD1121" s="9">
        <v>113981.79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24411.48</v>
      </c>
      <c r="AK1121" s="9">
        <v>30000</v>
      </c>
      <c r="AL1121" s="9">
        <v>13755.14</v>
      </c>
      <c r="AN1121" s="28">
        <f t="shared" si="337"/>
        <v>1216453.6633209605</v>
      </c>
      <c r="AO1121" s="12">
        <f t="shared" si="311"/>
        <v>171450.68233209601</v>
      </c>
      <c r="AP1121" s="12">
        <f t="shared" si="311"/>
        <v>-10413.783766790399</v>
      </c>
      <c r="AQ1121" s="12">
        <f t="shared" si="311"/>
        <v>23548.767437771006</v>
      </c>
      <c r="AR1121" s="12">
        <f t="shared" si="338"/>
        <v>1031867.9973178839</v>
      </c>
      <c r="BB1121" s="28" t="e">
        <f>+#REF!-'Прил 2 оконч'!E1121</f>
        <v>#REF!</v>
      </c>
    </row>
    <row r="1122" spans="1:54" ht="15" customHeight="1" x14ac:dyDescent="0.25">
      <c r="A1122" s="5">
        <f t="shared" ref="A1122:B1122" si="342">+A1121+1</f>
        <v>1095</v>
      </c>
      <c r="B1122" s="23">
        <f t="shared" si="342"/>
        <v>236</v>
      </c>
      <c r="C1122" s="14" t="s">
        <v>599</v>
      </c>
      <c r="D1122" s="3" t="s">
        <v>929</v>
      </c>
      <c r="E1122" s="27">
        <v>8816238.8611652162</v>
      </c>
      <c r="F1122" s="29">
        <v>4211114.5920837251</v>
      </c>
      <c r="G1122" s="29">
        <v>2542939.3447388657</v>
      </c>
      <c r="H1122" s="29">
        <v>1017036.5333214835</v>
      </c>
      <c r="I1122" s="29">
        <v>0</v>
      </c>
      <c r="J1122" s="29">
        <v>0</v>
      </c>
      <c r="K1122" s="29"/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787047.99294588482</v>
      </c>
      <c r="S1122" s="1">
        <v>88162.388611652161</v>
      </c>
      <c r="T1122" s="147">
        <v>169938.00946360437</v>
      </c>
      <c r="U1122" s="28"/>
      <c r="V1122" s="2" t="s">
        <v>929</v>
      </c>
      <c r="W1122" s="9">
        <v>3990463.5800000005</v>
      </c>
      <c r="X1122" s="9">
        <v>2100286.1</v>
      </c>
      <c r="Y1122" s="9">
        <v>1058601.97</v>
      </c>
      <c r="Z1122" s="9">
        <v>345762.66</v>
      </c>
      <c r="AA1122" s="9">
        <v>0</v>
      </c>
      <c r="AB1122" s="9">
        <v>0</v>
      </c>
      <c r="AC1122" s="9">
        <v>0</v>
      </c>
      <c r="AD1122" s="9">
        <v>282619.11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95902.51999999999</v>
      </c>
      <c r="AK1122" s="9">
        <v>30000</v>
      </c>
      <c r="AL1122" s="9">
        <v>77291.220000000016</v>
      </c>
      <c r="AN1122" s="28">
        <f t="shared" si="337"/>
        <v>4825775.2811652161</v>
      </c>
      <c r="AO1122" s="12">
        <f t="shared" si="311"/>
        <v>691145.4729458848</v>
      </c>
      <c r="AP1122" s="12">
        <f t="shared" si="311"/>
        <v>58162.388611652161</v>
      </c>
      <c r="AQ1122" s="12">
        <f t="shared" si="311"/>
        <v>92646.789463604349</v>
      </c>
      <c r="AR1122" s="12">
        <f t="shared" si="338"/>
        <v>3983820.630144075</v>
      </c>
      <c r="BB1122" s="28" t="e">
        <f>+#REF!-'Прил 2 оконч'!E1122</f>
        <v>#REF!</v>
      </c>
    </row>
    <row r="1123" spans="1:54" ht="15" customHeight="1" x14ac:dyDescent="0.25">
      <c r="A1123" s="5">
        <f t="shared" ref="A1123:B1123" si="343">+A1122+1</f>
        <v>1096</v>
      </c>
      <c r="B1123" s="23">
        <f t="shared" si="343"/>
        <v>237</v>
      </c>
      <c r="C1123" s="14" t="s">
        <v>599</v>
      </c>
      <c r="D1123" s="3" t="s">
        <v>930</v>
      </c>
      <c r="E1123" s="27">
        <v>6360267.7595478538</v>
      </c>
      <c r="F1123" s="29">
        <v>0</v>
      </c>
      <c r="G1123" s="29">
        <v>0</v>
      </c>
      <c r="H1123" s="29">
        <v>3320012.5520375175</v>
      </c>
      <c r="I1123" s="29">
        <v>2144673.8887888566</v>
      </c>
      <c r="J1123" s="29">
        <v>0</v>
      </c>
      <c r="K1123" s="29"/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712477.0165258738</v>
      </c>
      <c r="S1123" s="1">
        <v>63602.677595478541</v>
      </c>
      <c r="T1123" s="147">
        <v>119501.62460012714</v>
      </c>
      <c r="U1123" s="28"/>
      <c r="V1123" s="2" t="s">
        <v>930</v>
      </c>
      <c r="W1123" s="9">
        <v>3103656.6</v>
      </c>
      <c r="X1123" s="9">
        <v>0</v>
      </c>
      <c r="Y1123" s="9">
        <v>0</v>
      </c>
      <c r="Z1123" s="9">
        <v>1126122.6200000001</v>
      </c>
      <c r="AA1123" s="9">
        <v>1562595.67</v>
      </c>
      <c r="AB1123" s="9">
        <v>0</v>
      </c>
      <c r="AC1123" s="9">
        <v>0</v>
      </c>
      <c r="AD1123" s="9">
        <v>229201.77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96187.16</v>
      </c>
      <c r="AK1123" s="9">
        <v>30000</v>
      </c>
      <c r="AL1123" s="9">
        <v>59549.380000000005</v>
      </c>
      <c r="AN1123" s="28">
        <f t="shared" si="337"/>
        <v>3256611.1595478537</v>
      </c>
      <c r="AO1123" s="12">
        <f t="shared" si="311"/>
        <v>616289.85652587377</v>
      </c>
      <c r="AP1123" s="12">
        <f t="shared" si="311"/>
        <v>33602.677595478541</v>
      </c>
      <c r="AQ1123" s="12">
        <f t="shared" si="311"/>
        <v>59952.244600127131</v>
      </c>
      <c r="AR1123" s="12">
        <f t="shared" si="338"/>
        <v>2546766.3808263745</v>
      </c>
      <c r="BB1123" s="28" t="e">
        <f>+#REF!-'Прил 2 оконч'!E1123</f>
        <v>#REF!</v>
      </c>
    </row>
    <row r="1124" spans="1:54" ht="15" customHeight="1" x14ac:dyDescent="0.25">
      <c r="A1124" s="5">
        <f t="shared" ref="A1124:B1124" si="344">+A1123+1</f>
        <v>1097</v>
      </c>
      <c r="B1124" s="23">
        <f t="shared" si="344"/>
        <v>238</v>
      </c>
      <c r="C1124" s="14" t="s">
        <v>599</v>
      </c>
      <c r="D1124" s="3" t="s">
        <v>931</v>
      </c>
      <c r="E1124" s="27">
        <v>1959828.6931142404</v>
      </c>
      <c r="F1124" s="29">
        <v>0</v>
      </c>
      <c r="G1124" s="29">
        <v>0</v>
      </c>
      <c r="H1124" s="29">
        <v>1706920.6395826202</v>
      </c>
      <c r="I1124" s="29">
        <v>0</v>
      </c>
      <c r="J1124" s="29">
        <v>0</v>
      </c>
      <c r="K1124" s="29"/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195982.86931142406</v>
      </c>
      <c r="S1124" s="1">
        <v>19598.286931142404</v>
      </c>
      <c r="T1124" s="147">
        <v>37326.897289053828</v>
      </c>
      <c r="U1124" s="28"/>
      <c r="V1124" s="2" t="s">
        <v>931</v>
      </c>
      <c r="W1124" s="9">
        <v>742425.32</v>
      </c>
      <c r="X1124" s="9">
        <v>0</v>
      </c>
      <c r="Y1124" s="9">
        <v>0</v>
      </c>
      <c r="Z1124" s="9">
        <v>560379.76</v>
      </c>
      <c r="AA1124" s="9">
        <v>0</v>
      </c>
      <c r="AB1124" s="9">
        <v>0</v>
      </c>
      <c r="AC1124" s="9">
        <v>0</v>
      </c>
      <c r="AD1124" s="9">
        <v>114055.09</v>
      </c>
      <c r="AE1124" s="9">
        <v>0</v>
      </c>
      <c r="AF1124" s="9">
        <v>0</v>
      </c>
      <c r="AG1124" s="9">
        <v>0</v>
      </c>
      <c r="AH1124" s="9">
        <v>0</v>
      </c>
      <c r="AI1124" s="9">
        <v>0</v>
      </c>
      <c r="AJ1124" s="9">
        <v>24226.489999999998</v>
      </c>
      <c r="AK1124" s="9">
        <v>30000</v>
      </c>
      <c r="AL1124" s="9">
        <v>13763.98</v>
      </c>
      <c r="AN1124" s="28">
        <f t="shared" si="337"/>
        <v>1217403.3731142404</v>
      </c>
      <c r="AO1124" s="12">
        <f t="shared" si="311"/>
        <v>171756.37931142407</v>
      </c>
      <c r="AP1124" s="12">
        <f t="shared" si="311"/>
        <v>-10401.713068857596</v>
      </c>
      <c r="AQ1124" s="12">
        <f t="shared" si="311"/>
        <v>23562.917289053828</v>
      </c>
      <c r="AR1124" s="12">
        <f t="shared" si="338"/>
        <v>1032485.7895826201</v>
      </c>
      <c r="BB1124" s="28" t="e">
        <f>+#REF!-'Прил 2 оконч'!E1124</f>
        <v>#REF!</v>
      </c>
    </row>
    <row r="1125" spans="1:54" ht="15" customHeight="1" x14ac:dyDescent="0.25">
      <c r="A1125" s="5">
        <f t="shared" ref="A1125:B1125" si="345">+A1124+1</f>
        <v>1098</v>
      </c>
      <c r="B1125" s="23">
        <f t="shared" si="345"/>
        <v>239</v>
      </c>
      <c r="C1125" s="14" t="s">
        <v>599</v>
      </c>
      <c r="D1125" s="3" t="s">
        <v>932</v>
      </c>
      <c r="E1125" s="27">
        <v>823749.40866816009</v>
      </c>
      <c r="F1125" s="29">
        <v>0</v>
      </c>
      <c r="G1125" s="29">
        <v>0</v>
      </c>
      <c r="H1125" s="29">
        <v>717447.84247716866</v>
      </c>
      <c r="I1125" s="29">
        <v>0</v>
      </c>
      <c r="J1125" s="29">
        <v>0</v>
      </c>
      <c r="K1125" s="29"/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82374.940866816018</v>
      </c>
      <c r="S1125" s="1">
        <v>8237.4940866816014</v>
      </c>
      <c r="T1125" s="147">
        <v>15689.131237493779</v>
      </c>
      <c r="U1125" s="28"/>
      <c r="V1125" s="2" t="s">
        <v>932</v>
      </c>
      <c r="W1125" s="9">
        <v>475410.07</v>
      </c>
      <c r="X1125" s="9">
        <v>0</v>
      </c>
      <c r="Y1125" s="9">
        <v>0</v>
      </c>
      <c r="Z1125" s="9">
        <v>229627.57</v>
      </c>
      <c r="AA1125" s="9">
        <v>0</v>
      </c>
      <c r="AB1125" s="9">
        <v>0</v>
      </c>
      <c r="AC1125" s="9">
        <v>0</v>
      </c>
      <c r="AD1125" s="9">
        <v>187692.74</v>
      </c>
      <c r="AE1125" s="9">
        <v>0</v>
      </c>
      <c r="AF1125" s="9">
        <v>0</v>
      </c>
      <c r="AG1125" s="9">
        <v>0</v>
      </c>
      <c r="AH1125" s="9">
        <v>0</v>
      </c>
      <c r="AI1125" s="9">
        <v>0</v>
      </c>
      <c r="AJ1125" s="9">
        <v>19573.02</v>
      </c>
      <c r="AK1125" s="9">
        <v>30000</v>
      </c>
      <c r="AL1125" s="9">
        <v>8516.74</v>
      </c>
      <c r="AN1125" s="28">
        <f t="shared" si="337"/>
        <v>348339.33866816008</v>
      </c>
      <c r="AO1125" s="12">
        <f t="shared" si="311"/>
        <v>62801.920866816014</v>
      </c>
      <c r="AP1125" s="12">
        <f t="shared" si="311"/>
        <v>-21762.505913318397</v>
      </c>
      <c r="AQ1125" s="12">
        <f t="shared" si="311"/>
        <v>7172.391237493779</v>
      </c>
      <c r="AR1125" s="12">
        <f t="shared" si="338"/>
        <v>300127.53247716866</v>
      </c>
      <c r="BB1125" s="28" t="e">
        <f>+#REF!-'Прил 2 оконч'!E1125</f>
        <v>#REF!</v>
      </c>
    </row>
    <row r="1126" spans="1:54" ht="15" customHeight="1" x14ac:dyDescent="0.25">
      <c r="A1126" s="5">
        <f t="shared" ref="A1126:B1126" si="346">+A1125+1</f>
        <v>1099</v>
      </c>
      <c r="B1126" s="23">
        <f t="shared" si="346"/>
        <v>240</v>
      </c>
      <c r="C1126" s="14" t="s">
        <v>599</v>
      </c>
      <c r="D1126" s="3" t="s">
        <v>933</v>
      </c>
      <c r="E1126" s="27">
        <v>628529.26990464004</v>
      </c>
      <c r="F1126" s="29">
        <v>0</v>
      </c>
      <c r="G1126" s="29">
        <v>0</v>
      </c>
      <c r="H1126" s="29">
        <v>547420.0817405259</v>
      </c>
      <c r="I1126" s="29">
        <v>0</v>
      </c>
      <c r="J1126" s="29">
        <v>0</v>
      </c>
      <c r="K1126" s="29"/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62852.92699046401</v>
      </c>
      <c r="S1126" s="1">
        <v>6285.2926990464002</v>
      </c>
      <c r="T1126" s="147">
        <v>11970.968474603775</v>
      </c>
      <c r="U1126" s="28"/>
      <c r="V1126" s="2" t="s">
        <v>933</v>
      </c>
      <c r="W1126" s="9">
        <v>362884</v>
      </c>
      <c r="X1126" s="9">
        <v>0</v>
      </c>
      <c r="Y1126" s="9">
        <v>0</v>
      </c>
      <c r="Z1126" s="9">
        <v>171374.38</v>
      </c>
      <c r="AA1126" s="9">
        <v>0</v>
      </c>
      <c r="AB1126" s="9">
        <v>0</v>
      </c>
      <c r="AC1126" s="9">
        <v>0</v>
      </c>
      <c r="AD1126" s="9">
        <v>140077.79999999999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15075.64</v>
      </c>
      <c r="AK1126" s="9">
        <v>30000</v>
      </c>
      <c r="AL1126" s="9">
        <v>6356.18</v>
      </c>
      <c r="AN1126" s="28">
        <f t="shared" si="337"/>
        <v>265645.26990464004</v>
      </c>
      <c r="AO1126" s="12">
        <f t="shared" si="311"/>
        <v>47777.28699046401</v>
      </c>
      <c r="AP1126" s="12">
        <f t="shared" si="311"/>
        <v>-23714.7073009536</v>
      </c>
      <c r="AQ1126" s="12">
        <f t="shared" si="311"/>
        <v>5614.7884746037744</v>
      </c>
      <c r="AR1126" s="12">
        <f t="shared" si="338"/>
        <v>235967.90174052585</v>
      </c>
      <c r="BB1126" s="28" t="e">
        <f>+#REF!-'Прил 2 оконч'!E1126</f>
        <v>#REF!</v>
      </c>
    </row>
    <row r="1127" spans="1:54" ht="15" customHeight="1" x14ac:dyDescent="0.25">
      <c r="A1127" s="5">
        <f t="shared" ref="A1127:B1127" si="347">+A1126+1</f>
        <v>1100</v>
      </c>
      <c r="B1127" s="23">
        <f t="shared" si="347"/>
        <v>241</v>
      </c>
      <c r="C1127" s="14" t="s">
        <v>599</v>
      </c>
      <c r="D1127" s="3" t="s">
        <v>934</v>
      </c>
      <c r="E1127" s="27">
        <v>20902928.128522508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/>
      <c r="L1127" s="29">
        <v>0</v>
      </c>
      <c r="M1127" s="29">
        <v>0</v>
      </c>
      <c r="N1127" s="29">
        <v>18410044.919914912</v>
      </c>
      <c r="O1127" s="29">
        <v>0</v>
      </c>
      <c r="P1127" s="29">
        <v>0</v>
      </c>
      <c r="Q1127" s="29">
        <v>0</v>
      </c>
      <c r="R1127" s="29">
        <v>1881263.5315670257</v>
      </c>
      <c r="S1127" s="1">
        <v>209029.28128522509</v>
      </c>
      <c r="T1127" s="147">
        <v>402590.39575534349</v>
      </c>
      <c r="U1127" s="28"/>
      <c r="V1127" s="2" t="s">
        <v>934</v>
      </c>
      <c r="W1127" s="9">
        <v>5376152.7599999998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5083206.68</v>
      </c>
      <c r="AG1127" s="9">
        <v>0</v>
      </c>
      <c r="AH1127" s="9">
        <v>0</v>
      </c>
      <c r="AI1127" s="9">
        <v>0</v>
      </c>
      <c r="AJ1127" s="9">
        <v>159207.16</v>
      </c>
      <c r="AK1127" s="9">
        <v>30000</v>
      </c>
      <c r="AL1127" s="9">
        <v>103738.92</v>
      </c>
      <c r="AN1127" s="28">
        <f t="shared" si="337"/>
        <v>15526775.368522508</v>
      </c>
      <c r="AO1127" s="12">
        <f t="shared" si="311"/>
        <v>1722056.3715670258</v>
      </c>
      <c r="AP1127" s="12">
        <f t="shared" si="311"/>
        <v>179029.28128522509</v>
      </c>
      <c r="AQ1127" s="12">
        <f t="shared" si="311"/>
        <v>298851.4757553435</v>
      </c>
      <c r="AR1127" s="12">
        <f t="shared" si="338"/>
        <v>13326838.239914915</v>
      </c>
      <c r="BB1127" s="28" t="e">
        <f>+#REF!-'Прил 2 оконч'!E1127</f>
        <v>#REF!</v>
      </c>
    </row>
    <row r="1128" spans="1:54" ht="15" customHeight="1" x14ac:dyDescent="0.25">
      <c r="A1128" s="5">
        <f t="shared" ref="A1128:B1128" si="348">+A1127+1</f>
        <v>1101</v>
      </c>
      <c r="B1128" s="23">
        <f t="shared" si="348"/>
        <v>242</v>
      </c>
      <c r="C1128" s="14" t="s">
        <v>599</v>
      </c>
      <c r="D1128" s="3" t="s">
        <v>935</v>
      </c>
      <c r="E1128" s="27">
        <v>7495898.6137351692</v>
      </c>
      <c r="F1128" s="29">
        <v>2954908.2826843821</v>
      </c>
      <c r="G1128" s="29">
        <v>1784361.9231493648</v>
      </c>
      <c r="H1128" s="29">
        <v>713647.09042914386</v>
      </c>
      <c r="I1128" s="29">
        <v>0</v>
      </c>
      <c r="J1128" s="29">
        <v>0</v>
      </c>
      <c r="K1128" s="29"/>
      <c r="L1128" s="29">
        <v>214102.51111192559</v>
      </c>
      <c r="M1128" s="29">
        <v>0</v>
      </c>
      <c r="N1128" s="29">
        <v>0</v>
      </c>
      <c r="O1128" s="29">
        <v>0</v>
      </c>
      <c r="P1128" s="29">
        <v>946168.58854243939</v>
      </c>
      <c r="Q1128" s="29">
        <v>0</v>
      </c>
      <c r="R1128" s="29">
        <v>663134.19543221779</v>
      </c>
      <c r="S1128" s="1">
        <v>74958.986137351691</v>
      </c>
      <c r="T1128" s="147">
        <v>144617.03624834382</v>
      </c>
      <c r="U1128" s="28"/>
      <c r="V1128" s="2" t="s">
        <v>935</v>
      </c>
      <c r="W1128" s="9">
        <v>3401126.55</v>
      </c>
      <c r="X1128" s="9">
        <v>1471397.07</v>
      </c>
      <c r="Y1128" s="9">
        <v>741624.6</v>
      </c>
      <c r="Z1128" s="9">
        <v>242230.89</v>
      </c>
      <c r="AA1128" s="9">
        <v>0</v>
      </c>
      <c r="AB1128" s="9">
        <v>0</v>
      </c>
      <c r="AC1128" s="9">
        <v>0</v>
      </c>
      <c r="AD1128" s="9">
        <v>197994.42</v>
      </c>
      <c r="AE1128" s="9">
        <v>0</v>
      </c>
      <c r="AF1128" s="9">
        <v>0</v>
      </c>
      <c r="AG1128" s="9">
        <v>0</v>
      </c>
      <c r="AH1128" s="9">
        <v>481732.32</v>
      </c>
      <c r="AI1128" s="9">
        <v>0</v>
      </c>
      <c r="AJ1128" s="9">
        <v>172168.07</v>
      </c>
      <c r="AK1128" s="9">
        <v>30000</v>
      </c>
      <c r="AL1128" s="9">
        <v>63979.179999999993</v>
      </c>
      <c r="AN1128" s="28">
        <f t="shared" si="337"/>
        <v>4094772.0637351694</v>
      </c>
      <c r="AO1128" s="12">
        <f t="shared" si="311"/>
        <v>490966.12543221778</v>
      </c>
      <c r="AP1128" s="12">
        <f t="shared" si="311"/>
        <v>44958.986137351691</v>
      </c>
      <c r="AQ1128" s="12">
        <f t="shared" si="311"/>
        <v>80637.856248343829</v>
      </c>
      <c r="AR1128" s="12">
        <f t="shared" si="338"/>
        <v>3478209.0959172561</v>
      </c>
      <c r="BB1128" s="28" t="e">
        <f>+#REF!-'Прил 2 оконч'!E1128</f>
        <v>#REF!</v>
      </c>
    </row>
    <row r="1129" spans="1:54" ht="15" customHeight="1" x14ac:dyDescent="0.25">
      <c r="A1129" s="5">
        <f t="shared" ref="A1129:B1129" si="349">+A1128+1</f>
        <v>1102</v>
      </c>
      <c r="B1129" s="23">
        <f t="shared" si="349"/>
        <v>243</v>
      </c>
      <c r="C1129" s="14" t="s">
        <v>599</v>
      </c>
      <c r="D1129" s="3" t="s">
        <v>936</v>
      </c>
      <c r="E1129" s="27">
        <v>23160120.339689046</v>
      </c>
      <c r="F1129" s="29">
        <v>4146776.8334225207</v>
      </c>
      <c r="G1129" s="29">
        <v>2504088.1061239289</v>
      </c>
      <c r="H1129" s="29">
        <v>0</v>
      </c>
      <c r="I1129" s="29">
        <v>0</v>
      </c>
      <c r="J1129" s="29">
        <v>0</v>
      </c>
      <c r="K1129" s="29"/>
      <c r="L1129" s="29">
        <v>300461.21507702715</v>
      </c>
      <c r="M1129" s="29">
        <v>0</v>
      </c>
      <c r="N1129" s="29">
        <v>12145951.94218928</v>
      </c>
      <c r="O1129" s="29">
        <v>0</v>
      </c>
      <c r="P1129" s="29">
        <v>1327807.7043784016</v>
      </c>
      <c r="Q1129" s="29">
        <v>0</v>
      </c>
      <c r="R1129" s="29">
        <v>2056778.0764197302</v>
      </c>
      <c r="S1129" s="1">
        <v>231601.20339689046</v>
      </c>
      <c r="T1129" s="147">
        <v>446655.25868126994</v>
      </c>
      <c r="U1129" s="28"/>
      <c r="V1129" s="2" t="s">
        <v>936</v>
      </c>
      <c r="W1129" s="9">
        <v>8698411.8202523571</v>
      </c>
      <c r="X1129" s="9">
        <v>2076905.48</v>
      </c>
      <c r="Y1129" s="9">
        <v>1046817.48</v>
      </c>
      <c r="Z1129" s="9">
        <v>0</v>
      </c>
      <c r="AA1129" s="9">
        <v>0</v>
      </c>
      <c r="AB1129" s="9">
        <v>0</v>
      </c>
      <c r="AC1129" s="9">
        <v>0</v>
      </c>
      <c r="AD1129" s="9">
        <v>279472.96999999997</v>
      </c>
      <c r="AE1129" s="9">
        <v>0</v>
      </c>
      <c r="AF1129" s="9">
        <v>4227401.67</v>
      </c>
      <c r="AG1129" s="9">
        <v>0</v>
      </c>
      <c r="AH1129" s="9">
        <v>679974.51</v>
      </c>
      <c r="AI1129" s="9">
        <v>0</v>
      </c>
      <c r="AJ1129" s="9">
        <v>188236.21025235776</v>
      </c>
      <c r="AK1129" s="9">
        <v>30000</v>
      </c>
      <c r="AL1129" s="9">
        <v>169603.50000000003</v>
      </c>
      <c r="AN1129" s="28">
        <f t="shared" si="337"/>
        <v>14461708.519436689</v>
      </c>
      <c r="AO1129" s="12">
        <f t="shared" si="311"/>
        <v>1868541.8661673726</v>
      </c>
      <c r="AP1129" s="12">
        <f t="shared" si="311"/>
        <v>201601.20339689046</v>
      </c>
      <c r="AQ1129" s="12">
        <f t="shared" si="311"/>
        <v>277051.75868126994</v>
      </c>
      <c r="AR1129" s="12">
        <f t="shared" si="338"/>
        <v>12114513.691191157</v>
      </c>
      <c r="BB1129" s="28" t="e">
        <f>+#REF!-'Прил 2 оконч'!E1129</f>
        <v>#REF!</v>
      </c>
    </row>
    <row r="1130" spans="1:54" ht="15" customHeight="1" x14ac:dyDescent="0.25">
      <c r="A1130" s="5">
        <f t="shared" ref="A1130:B1130" si="350">+A1129+1</f>
        <v>1103</v>
      </c>
      <c r="B1130" s="23">
        <f t="shared" si="350"/>
        <v>244</v>
      </c>
      <c r="C1130" s="14" t="s">
        <v>599</v>
      </c>
      <c r="D1130" s="3" t="s">
        <v>937</v>
      </c>
      <c r="E1130" s="27">
        <v>26038489.198511466</v>
      </c>
      <c r="F1130" s="29">
        <v>4441619.6554886159</v>
      </c>
      <c r="G1130" s="29">
        <v>2682132.990999578</v>
      </c>
      <c r="H1130" s="29">
        <v>1072706.3721425538</v>
      </c>
      <c r="I1130" s="29">
        <v>0</v>
      </c>
      <c r="J1130" s="29">
        <v>0</v>
      </c>
      <c r="K1130" s="29"/>
      <c r="L1130" s="29">
        <v>321824.51388315129</v>
      </c>
      <c r="M1130" s="29">
        <v>0</v>
      </c>
      <c r="N1130" s="29">
        <v>13009549.596746104</v>
      </c>
      <c r="O1130" s="29">
        <v>0</v>
      </c>
      <c r="P1130" s="29">
        <v>1422217.070121123</v>
      </c>
      <c r="Q1130" s="29">
        <v>0</v>
      </c>
      <c r="R1130" s="29">
        <v>2326182.990992805</v>
      </c>
      <c r="S1130" s="1">
        <v>260384.89198511466</v>
      </c>
      <c r="T1130" s="147">
        <v>501871.1161524179</v>
      </c>
      <c r="U1130" s="28"/>
      <c r="V1130" s="2" t="s">
        <v>937</v>
      </c>
      <c r="W1130" s="9">
        <v>9695190.278518796</v>
      </c>
      <c r="X1130" s="9">
        <v>2225389.7000000002</v>
      </c>
      <c r="Y1130" s="9">
        <v>1121657.6100000001</v>
      </c>
      <c r="Z1130" s="9">
        <v>366358.01</v>
      </c>
      <c r="AA1130" s="9">
        <v>0</v>
      </c>
      <c r="AB1130" s="9">
        <v>0</v>
      </c>
      <c r="AC1130" s="9">
        <v>0</v>
      </c>
      <c r="AD1130" s="9">
        <v>299453.32</v>
      </c>
      <c r="AE1130" s="9">
        <v>0</v>
      </c>
      <c r="AF1130" s="9">
        <v>4529631.3499999996</v>
      </c>
      <c r="AG1130" s="9">
        <v>0</v>
      </c>
      <c r="AH1130" s="9">
        <v>728587.94</v>
      </c>
      <c r="AI1130" s="9">
        <v>0</v>
      </c>
      <c r="AJ1130" s="9">
        <v>204906.64851879736</v>
      </c>
      <c r="AK1130" s="9">
        <v>30000</v>
      </c>
      <c r="AL1130" s="9">
        <v>189205.7</v>
      </c>
      <c r="AN1130" s="28">
        <f t="shared" si="337"/>
        <v>16343298.91999267</v>
      </c>
      <c r="AO1130" s="12">
        <f t="shared" si="311"/>
        <v>2121276.3424740075</v>
      </c>
      <c r="AP1130" s="12">
        <f t="shared" si="311"/>
        <v>230384.89198511466</v>
      </c>
      <c r="AQ1130" s="12">
        <f t="shared" si="311"/>
        <v>312665.41615241789</v>
      </c>
      <c r="AR1130" s="12">
        <f t="shared" si="338"/>
        <v>13678972.26938113</v>
      </c>
      <c r="BB1130" s="28" t="e">
        <f>+#REF!-'Прил 2 оконч'!E1130</f>
        <v>#REF!</v>
      </c>
    </row>
    <row r="1131" spans="1:54" ht="15" customHeight="1" x14ac:dyDescent="0.25">
      <c r="A1131" s="5">
        <f t="shared" ref="A1131:B1131" si="351">+A1130+1</f>
        <v>1104</v>
      </c>
      <c r="B1131" s="23">
        <f t="shared" si="351"/>
        <v>245</v>
      </c>
      <c r="C1131" s="14" t="s">
        <v>599</v>
      </c>
      <c r="D1131" s="3" t="s">
        <v>608</v>
      </c>
      <c r="E1131" s="27">
        <v>10890793.952438401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/>
      <c r="L1131" s="29">
        <v>0</v>
      </c>
      <c r="M1131" s="29">
        <v>0</v>
      </c>
      <c r="N1131" s="29">
        <v>0</v>
      </c>
      <c r="O1131" s="29">
        <v>0</v>
      </c>
      <c r="P1131" s="29">
        <v>9485380.5560520347</v>
      </c>
      <c r="Q1131" s="29">
        <v>0</v>
      </c>
      <c r="R1131" s="29">
        <v>1089079.3952438401</v>
      </c>
      <c r="S1131" s="1">
        <v>108907.93952438401</v>
      </c>
      <c r="T1131" s="147">
        <v>207426.0616181418</v>
      </c>
      <c r="U1131" s="28"/>
      <c r="V1131" s="2" t="s">
        <v>608</v>
      </c>
      <c r="W1131" s="9">
        <v>3439748.8631811319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3220385</v>
      </c>
      <c r="AI1131" s="9">
        <v>0</v>
      </c>
      <c r="AJ1131" s="9">
        <v>123641.72318113183</v>
      </c>
      <c r="AK1131" s="9">
        <v>30000</v>
      </c>
      <c r="AL1131" s="9">
        <v>65722.14</v>
      </c>
      <c r="AN1131" s="28">
        <f t="shared" si="337"/>
        <v>7451045.0892572692</v>
      </c>
      <c r="AO1131" s="12">
        <f t="shared" si="311"/>
        <v>965437.67206270818</v>
      </c>
      <c r="AP1131" s="12">
        <f t="shared" si="311"/>
        <v>78907.939524384012</v>
      </c>
      <c r="AQ1131" s="12">
        <f t="shared" si="311"/>
        <v>141703.92161814182</v>
      </c>
      <c r="AR1131" s="12">
        <f t="shared" si="338"/>
        <v>6264995.5560520347</v>
      </c>
      <c r="BB1131" s="28" t="e">
        <f>+#REF!-'Прил 2 оконч'!E1131</f>
        <v>#REF!</v>
      </c>
    </row>
    <row r="1132" spans="1:54" ht="15" customHeight="1" x14ac:dyDescent="0.25">
      <c r="A1132" s="5">
        <f t="shared" ref="A1132:B1132" si="352">+A1131+1</f>
        <v>1105</v>
      </c>
      <c r="B1132" s="23">
        <f t="shared" si="352"/>
        <v>246</v>
      </c>
      <c r="C1132" s="14" t="s">
        <v>599</v>
      </c>
      <c r="D1132" s="3" t="s">
        <v>938</v>
      </c>
      <c r="E1132" s="27">
        <v>1481678.1712512001</v>
      </c>
      <c r="F1132" s="29">
        <v>0</v>
      </c>
      <c r="G1132" s="29">
        <v>0</v>
      </c>
      <c r="H1132" s="29">
        <v>1290473.5299639178</v>
      </c>
      <c r="I1132" s="29">
        <v>0</v>
      </c>
      <c r="J1132" s="29">
        <v>0</v>
      </c>
      <c r="K1132" s="29"/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148167.81712512003</v>
      </c>
      <c r="S1132" s="1">
        <v>14816.781712512002</v>
      </c>
      <c r="T1132" s="147">
        <v>28220.042449650358</v>
      </c>
      <c r="U1132" s="28"/>
      <c r="V1132" s="2" t="s">
        <v>938</v>
      </c>
      <c r="W1132" s="9">
        <v>567106.23250443954</v>
      </c>
      <c r="X1132" s="9">
        <v>0</v>
      </c>
      <c r="Y1132" s="9">
        <v>0</v>
      </c>
      <c r="Z1132" s="9">
        <v>417700.87</v>
      </c>
      <c r="AA1132" s="9">
        <v>0</v>
      </c>
      <c r="AB1132" s="9">
        <v>0</v>
      </c>
      <c r="AC1132" s="9">
        <v>0</v>
      </c>
      <c r="AD1132" s="9">
        <v>85015.42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24130.442504439565</v>
      </c>
      <c r="AK1132" s="9">
        <v>30000</v>
      </c>
      <c r="AL1132" s="9">
        <v>10259.5</v>
      </c>
      <c r="AN1132" s="28">
        <f t="shared" si="337"/>
        <v>914571.9387467606</v>
      </c>
      <c r="AO1132" s="12">
        <f t="shared" si="311"/>
        <v>124037.37462068046</v>
      </c>
      <c r="AP1132" s="12">
        <f t="shared" si="311"/>
        <v>-15183.218287487998</v>
      </c>
      <c r="AQ1132" s="12">
        <f t="shared" si="311"/>
        <v>17960.542449650358</v>
      </c>
      <c r="AR1132" s="12">
        <f t="shared" si="338"/>
        <v>787757.23996391776</v>
      </c>
      <c r="BB1132" s="28" t="e">
        <f>+#REF!-'Прил 2 оконч'!E1132</f>
        <v>#REF!</v>
      </c>
    </row>
    <row r="1133" spans="1:54" ht="15" customHeight="1" x14ac:dyDescent="0.25">
      <c r="A1133" s="5">
        <f t="shared" ref="A1133:B1133" si="353">+A1132+1</f>
        <v>1106</v>
      </c>
      <c r="B1133" s="23">
        <f t="shared" si="353"/>
        <v>247</v>
      </c>
      <c r="C1133" s="14" t="s">
        <v>599</v>
      </c>
      <c r="D1133" s="3" t="s">
        <v>939</v>
      </c>
      <c r="E1133" s="27">
        <v>3125330.0203881604</v>
      </c>
      <c r="F1133" s="29">
        <v>0</v>
      </c>
      <c r="G1133" s="29">
        <v>0</v>
      </c>
      <c r="H1133" s="29">
        <v>2722018.6825771499</v>
      </c>
      <c r="I1133" s="29">
        <v>0</v>
      </c>
      <c r="J1133" s="29">
        <v>0</v>
      </c>
      <c r="K1133" s="29"/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312533.00203881605</v>
      </c>
      <c r="S1133" s="1">
        <v>31253.300203881605</v>
      </c>
      <c r="T1133" s="147">
        <v>59525.035568312909</v>
      </c>
      <c r="U1133" s="28"/>
      <c r="V1133" s="2" t="s">
        <v>939</v>
      </c>
      <c r="W1133" s="9">
        <v>1173311.5947618461</v>
      </c>
      <c r="X1133" s="9">
        <v>0</v>
      </c>
      <c r="Y1133" s="9">
        <v>0</v>
      </c>
      <c r="Z1133" s="9">
        <v>908162.36</v>
      </c>
      <c r="AA1133" s="9">
        <v>0</v>
      </c>
      <c r="AB1133" s="9">
        <v>0</v>
      </c>
      <c r="AC1133" s="9">
        <v>0</v>
      </c>
      <c r="AD1133" s="9">
        <v>184839.92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28003.154761846159</v>
      </c>
      <c r="AK1133" s="9">
        <v>30000</v>
      </c>
      <c r="AL1133" s="9">
        <v>22306.159999999996</v>
      </c>
      <c r="AN1133" s="28">
        <f t="shared" si="337"/>
        <v>1952018.4256263142</v>
      </c>
      <c r="AO1133" s="12">
        <f t="shared" si="311"/>
        <v>284529.84727696987</v>
      </c>
      <c r="AP1133" s="12">
        <f t="shared" si="311"/>
        <v>1253.3002038816048</v>
      </c>
      <c r="AQ1133" s="12">
        <f t="shared" si="311"/>
        <v>37218.875568312913</v>
      </c>
      <c r="AR1133" s="12">
        <f t="shared" si="338"/>
        <v>1629016.4025771499</v>
      </c>
      <c r="BB1133" s="28" t="e">
        <f>+#REF!-'Прил 2 оконч'!E1133</f>
        <v>#REF!</v>
      </c>
    </row>
    <row r="1134" spans="1:54" x14ac:dyDescent="0.25">
      <c r="A1134" s="5">
        <f t="shared" ref="A1134:B1134" si="354">+A1133+1</f>
        <v>1107</v>
      </c>
      <c r="B1134" s="23">
        <f t="shared" si="354"/>
        <v>248</v>
      </c>
      <c r="C1134" s="14" t="s">
        <v>619</v>
      </c>
      <c r="D1134" s="3" t="s">
        <v>940</v>
      </c>
      <c r="E1134" s="27">
        <v>51210596.780000009</v>
      </c>
      <c r="F1134" s="29">
        <v>10648308.966049999</v>
      </c>
      <c r="G1134" s="29">
        <v>4991310.5735360002</v>
      </c>
      <c r="H1134" s="29">
        <v>5084752.6153340004</v>
      </c>
      <c r="I1134" s="29">
        <v>3370738.893956</v>
      </c>
      <c r="J1134" s="29">
        <v>0</v>
      </c>
      <c r="K1134" s="29"/>
      <c r="L1134" s="29">
        <v>308620.48505399999</v>
      </c>
      <c r="M1134" s="29">
        <v>0</v>
      </c>
      <c r="N1134" s="29">
        <v>25389018.640454002</v>
      </c>
      <c r="O1134" s="29">
        <v>0</v>
      </c>
      <c r="P1134" s="29">
        <v>0</v>
      </c>
      <c r="Q1134" s="29">
        <v>0</v>
      </c>
      <c r="R1134" s="29">
        <v>297563.33999999997</v>
      </c>
      <c r="S1134" s="29">
        <v>31416.666666666664</v>
      </c>
      <c r="T1134" s="147">
        <v>1088866.5989493334</v>
      </c>
      <c r="U1134" s="28"/>
      <c r="V1134" s="2" t="s">
        <v>940</v>
      </c>
      <c r="W1134" s="9">
        <v>20615052.680000003</v>
      </c>
      <c r="X1134" s="9">
        <v>5469522.0700000003</v>
      </c>
      <c r="Y1134" s="9">
        <v>3822152.9</v>
      </c>
      <c r="Z1134" s="9">
        <v>1561705.27</v>
      </c>
      <c r="AA1134" s="9">
        <v>2390901.6</v>
      </c>
      <c r="AB1134" s="9">
        <v>0</v>
      </c>
      <c r="AC1134" s="9">
        <v>0</v>
      </c>
      <c r="AD1134" s="9">
        <v>281910.49</v>
      </c>
      <c r="AE1134" s="9">
        <v>0</v>
      </c>
      <c r="AF1134" s="9">
        <v>6355547.2300000004</v>
      </c>
      <c r="AG1134" s="9">
        <v>0</v>
      </c>
      <c r="AH1134" s="9">
        <v>0</v>
      </c>
      <c r="AI1134" s="9">
        <v>0</v>
      </c>
      <c r="AJ1134" s="9">
        <v>297563.33999999997</v>
      </c>
      <c r="AK1134" s="9">
        <v>30000</v>
      </c>
      <c r="AL1134" s="9">
        <v>405749.78</v>
      </c>
      <c r="AN1134" s="28">
        <f t="shared" si="337"/>
        <v>30595544.100000005</v>
      </c>
      <c r="AO1134" s="12">
        <f t="shared" si="311"/>
        <v>0</v>
      </c>
      <c r="AP1134" s="12">
        <f t="shared" si="311"/>
        <v>1416.6666666666642</v>
      </c>
      <c r="AQ1134" s="12">
        <f t="shared" si="311"/>
        <v>683116.81894933339</v>
      </c>
      <c r="AR1134" s="12">
        <f t="shared" si="338"/>
        <v>29911010.614384003</v>
      </c>
      <c r="BB1134" s="28" t="e">
        <f>+#REF!-'Прил 2 оконч'!E1134</f>
        <v>#REF!</v>
      </c>
    </row>
    <row r="1135" spans="1:54" ht="15" customHeight="1" x14ac:dyDescent="0.25">
      <c r="A1135" s="5">
        <f t="shared" ref="A1135:B1135" si="355">+A1134+1</f>
        <v>1108</v>
      </c>
      <c r="B1135" s="23">
        <f t="shared" si="355"/>
        <v>249</v>
      </c>
      <c r="C1135" s="14" t="s">
        <v>941</v>
      </c>
      <c r="D1135" s="3" t="s">
        <v>942</v>
      </c>
      <c r="E1135" s="27">
        <v>6991181.8800000008</v>
      </c>
      <c r="F1135" s="29">
        <v>2754955.5538650602</v>
      </c>
      <c r="G1135" s="29">
        <v>985217.28586050007</v>
      </c>
      <c r="H1135" s="29">
        <v>378418.10350259999</v>
      </c>
      <c r="I1135" s="29">
        <v>1483436.5972843198</v>
      </c>
      <c r="J1135" s="29">
        <v>0</v>
      </c>
      <c r="K1135" s="29"/>
      <c r="L1135" s="29">
        <v>545905.11086999997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638894.57440000004</v>
      </c>
      <c r="S1135" s="1">
        <v>69911.818800000008</v>
      </c>
      <c r="T1135" s="147">
        <v>134442.83541752002</v>
      </c>
      <c r="U1135" s="28"/>
      <c r="V1135" s="2" t="s">
        <v>942</v>
      </c>
      <c r="W1135" s="9">
        <v>6722284.9900000002</v>
      </c>
      <c r="X1135" s="9">
        <v>2756384.49</v>
      </c>
      <c r="Y1135" s="9">
        <v>1007874.88</v>
      </c>
      <c r="Z1135" s="9">
        <v>387118.44</v>
      </c>
      <c r="AA1135" s="9">
        <v>1570491.51</v>
      </c>
      <c r="AB1135" s="9">
        <v>0</v>
      </c>
      <c r="AC1135" s="9">
        <v>0</v>
      </c>
      <c r="AD1135" s="9">
        <v>507178</v>
      </c>
      <c r="AE1135" s="9">
        <v>0</v>
      </c>
      <c r="AF1135" s="9">
        <v>0</v>
      </c>
      <c r="AG1135" s="9">
        <v>0</v>
      </c>
      <c r="AH1135" s="9">
        <v>0</v>
      </c>
      <c r="AI1135" s="9">
        <v>0</v>
      </c>
      <c r="AJ1135" s="9">
        <v>336114.25</v>
      </c>
      <c r="AK1135" s="9">
        <v>30000</v>
      </c>
      <c r="AL1135" s="9">
        <v>127123.42</v>
      </c>
      <c r="AN1135" s="28">
        <f t="shared" si="337"/>
        <v>268896.8900000006</v>
      </c>
      <c r="AO1135" s="12">
        <f t="shared" si="311"/>
        <v>302780.32440000004</v>
      </c>
      <c r="AP1135" s="12">
        <f t="shared" si="311"/>
        <v>39911.818800000008</v>
      </c>
      <c r="AQ1135" s="12">
        <f t="shared" si="311"/>
        <v>7319.4154175200238</v>
      </c>
      <c r="AR1135" s="12">
        <f t="shared" si="338"/>
        <v>-81114.668617519477</v>
      </c>
      <c r="BB1135" s="28" t="e">
        <f>+#REF!-'Прил 2 оконч'!E1135</f>
        <v>#REF!</v>
      </c>
    </row>
    <row r="1136" spans="1:54" ht="15" customHeight="1" x14ac:dyDescent="0.25">
      <c r="A1136" s="5">
        <f t="shared" ref="A1136:B1136" si="356">+A1135+1</f>
        <v>1109</v>
      </c>
      <c r="B1136" s="23">
        <f t="shared" si="356"/>
        <v>250</v>
      </c>
      <c r="C1136" s="14" t="s">
        <v>941</v>
      </c>
      <c r="D1136" s="3" t="s">
        <v>943</v>
      </c>
      <c r="E1136" s="27">
        <v>4467790.51</v>
      </c>
      <c r="F1136" s="29">
        <v>1760584.1860370401</v>
      </c>
      <c r="G1136" s="29">
        <v>629613.77884020004</v>
      </c>
      <c r="H1136" s="29">
        <v>241832.18823623998</v>
      </c>
      <c r="I1136" s="29">
        <v>948006.22842156002</v>
      </c>
      <c r="J1136" s="29">
        <v>0</v>
      </c>
      <c r="K1136" s="29"/>
      <c r="L1136" s="29">
        <v>348866.57458799996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408292.49850000005</v>
      </c>
      <c r="S1136" s="1">
        <v>44677.905099999996</v>
      </c>
      <c r="T1136" s="147">
        <v>85917.15027695999</v>
      </c>
      <c r="U1136" s="28"/>
      <c r="V1136" s="2" t="s">
        <v>943</v>
      </c>
      <c r="W1136" s="9">
        <v>4295949.05</v>
      </c>
      <c r="X1136" s="9">
        <v>1756801.67</v>
      </c>
      <c r="Y1136" s="9">
        <v>642376.38</v>
      </c>
      <c r="Z1136" s="9">
        <v>246732.76</v>
      </c>
      <c r="AA1136" s="9">
        <v>1000964.17</v>
      </c>
      <c r="AB1136" s="9">
        <v>0</v>
      </c>
      <c r="AC1136" s="9">
        <v>0</v>
      </c>
      <c r="AD1136" s="9">
        <v>323253.58</v>
      </c>
      <c r="AE1136" s="9">
        <v>0</v>
      </c>
      <c r="AF1136" s="9">
        <v>0</v>
      </c>
      <c r="AG1136" s="9">
        <v>0</v>
      </c>
      <c r="AH1136" s="9">
        <v>0</v>
      </c>
      <c r="AI1136" s="9">
        <v>0</v>
      </c>
      <c r="AJ1136" s="9">
        <v>214797.44999999998</v>
      </c>
      <c r="AK1136" s="9">
        <v>30000</v>
      </c>
      <c r="AL1136" s="9">
        <v>81023.040000000008</v>
      </c>
      <c r="AN1136" s="28">
        <f t="shared" si="337"/>
        <v>171841.45999999996</v>
      </c>
      <c r="AO1136" s="12">
        <f t="shared" si="311"/>
        <v>193495.04850000006</v>
      </c>
      <c r="AP1136" s="12">
        <f t="shared" si="311"/>
        <v>14677.905099999996</v>
      </c>
      <c r="AQ1136" s="12">
        <f t="shared" si="311"/>
        <v>4894.110276959982</v>
      </c>
      <c r="AR1136" s="12">
        <f t="shared" si="338"/>
        <v>-41225.603876960078</v>
      </c>
      <c r="BB1136" s="28" t="e">
        <f>+#REF!-'Прил 2 оконч'!E1136</f>
        <v>#REF!</v>
      </c>
    </row>
    <row r="1137" spans="1:54" ht="15" customHeight="1" x14ac:dyDescent="0.25">
      <c r="A1137" s="5">
        <f t="shared" ref="A1137:B1137" si="357">+A1136+1</f>
        <v>1110</v>
      </c>
      <c r="B1137" s="23">
        <f t="shared" si="357"/>
        <v>251</v>
      </c>
      <c r="C1137" s="14" t="s">
        <v>218</v>
      </c>
      <c r="D1137" s="3" t="s">
        <v>944</v>
      </c>
      <c r="E1137" s="27">
        <v>6942269.2300000004</v>
      </c>
      <c r="F1137" s="29">
        <v>1570905.0188579999</v>
      </c>
      <c r="G1137" s="29">
        <v>0</v>
      </c>
      <c r="H1137" s="29">
        <v>0</v>
      </c>
      <c r="I1137" s="29">
        <v>0</v>
      </c>
      <c r="J1137" s="29">
        <v>0</v>
      </c>
      <c r="K1137" s="29"/>
      <c r="L1137" s="29">
        <v>0</v>
      </c>
      <c r="M1137" s="29">
        <v>0</v>
      </c>
      <c r="N1137" s="29">
        <v>1918256.935938</v>
      </c>
      <c r="O1137" s="29">
        <v>0</v>
      </c>
      <c r="P1137" s="29">
        <v>0</v>
      </c>
      <c r="Q1137" s="29">
        <v>3143069.7405659999</v>
      </c>
      <c r="R1137" s="29">
        <v>120896.44</v>
      </c>
      <c r="S1137" s="1">
        <v>44107.62</v>
      </c>
      <c r="T1137" s="147">
        <v>145033.47463800001</v>
      </c>
      <c r="U1137" s="28"/>
      <c r="V1137" s="2" t="s">
        <v>944</v>
      </c>
      <c r="W1137" s="9">
        <v>6604724.5100000007</v>
      </c>
      <c r="X1137" s="9">
        <v>1452516.41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1790333.77</v>
      </c>
      <c r="AG1137" s="9">
        <v>0</v>
      </c>
      <c r="AH1137" s="9">
        <v>0</v>
      </c>
      <c r="AI1137" s="9">
        <v>2863223.15</v>
      </c>
      <c r="AJ1137" s="9">
        <v>344037.44</v>
      </c>
      <c r="AK1137" s="9">
        <v>30000</v>
      </c>
      <c r="AL1137" s="9">
        <v>124613.73999999999</v>
      </c>
      <c r="AN1137" s="28">
        <f t="shared" si="337"/>
        <v>337544.71999999974</v>
      </c>
      <c r="AO1137" s="12">
        <f t="shared" si="311"/>
        <v>-223141</v>
      </c>
      <c r="AP1137" s="12">
        <f t="shared" si="311"/>
        <v>14107.620000000003</v>
      </c>
      <c r="AQ1137" s="12">
        <f t="shared" si="311"/>
        <v>20419.734638000024</v>
      </c>
      <c r="AR1137" s="12">
        <f t="shared" si="338"/>
        <v>526158.36536199972</v>
      </c>
      <c r="BB1137" s="28" t="e">
        <f>+#REF!-'Прил 2 оконч'!E1137</f>
        <v>#REF!</v>
      </c>
    </row>
    <row r="1138" spans="1:54" ht="15" customHeight="1" x14ac:dyDescent="0.25">
      <c r="A1138" s="5">
        <f t="shared" ref="A1138:B1138" si="358">+A1137+1</f>
        <v>1111</v>
      </c>
      <c r="B1138" s="23">
        <f t="shared" si="358"/>
        <v>252</v>
      </c>
      <c r="C1138" s="14" t="s">
        <v>218</v>
      </c>
      <c r="D1138" s="3" t="s">
        <v>945</v>
      </c>
      <c r="E1138" s="27">
        <v>8917341.1564469282</v>
      </c>
      <c r="F1138" s="29">
        <v>1119066.355302</v>
      </c>
      <c r="G1138" s="29">
        <v>392995.55320199998</v>
      </c>
      <c r="H1138" s="29">
        <v>145643.57988600002</v>
      </c>
      <c r="I1138" s="29">
        <v>631268.9760299999</v>
      </c>
      <c r="J1138" s="29">
        <v>0</v>
      </c>
      <c r="K1138" s="29"/>
      <c r="L1138" s="29">
        <v>210750.07274999999</v>
      </c>
      <c r="M1138" s="29">
        <v>0</v>
      </c>
      <c r="N1138" s="29">
        <v>1362528.6382680002</v>
      </c>
      <c r="O1138" s="29">
        <v>0</v>
      </c>
      <c r="P1138" s="29">
        <v>2391972.0948479995</v>
      </c>
      <c r="Q1138" s="29">
        <v>2227356.3478319999</v>
      </c>
      <c r="R1138" s="29">
        <v>206538.09636923106</v>
      </c>
      <c r="S1138" s="1">
        <v>43746.43</v>
      </c>
      <c r="T1138" s="147">
        <v>185475.01195969846</v>
      </c>
      <c r="U1138" s="28"/>
      <c r="V1138" s="2" t="s">
        <v>945</v>
      </c>
      <c r="W1138" s="9">
        <v>8480108.3499999996</v>
      </c>
      <c r="X1138" s="9">
        <v>1036117.92</v>
      </c>
      <c r="Y1138" s="9">
        <v>378772.4</v>
      </c>
      <c r="Z1138" s="9">
        <v>146074.87</v>
      </c>
      <c r="AA1138" s="9">
        <v>585284.71</v>
      </c>
      <c r="AB1138" s="9">
        <v>0</v>
      </c>
      <c r="AC1138" s="9">
        <v>0</v>
      </c>
      <c r="AD1138" s="9">
        <v>192032.86</v>
      </c>
      <c r="AE1138" s="9">
        <v>0</v>
      </c>
      <c r="AF1138" s="9">
        <v>1277091.8500000001</v>
      </c>
      <c r="AG1138" s="9">
        <v>0</v>
      </c>
      <c r="AH1138" s="9">
        <v>2203906.7799999998</v>
      </c>
      <c r="AI1138" s="9">
        <v>2042411.87</v>
      </c>
      <c r="AJ1138" s="9">
        <v>427972.39</v>
      </c>
      <c r="AK1138" s="9">
        <v>30000</v>
      </c>
      <c r="AL1138" s="9">
        <v>160442.70000000001</v>
      </c>
      <c r="AN1138" s="28">
        <f t="shared" si="337"/>
        <v>437232.80644692853</v>
      </c>
      <c r="AO1138" s="12">
        <f t="shared" si="311"/>
        <v>-221434.29363076895</v>
      </c>
      <c r="AP1138" s="12">
        <f t="shared" si="311"/>
        <v>13746.43</v>
      </c>
      <c r="AQ1138" s="12">
        <f t="shared" si="311"/>
        <v>25032.311959698447</v>
      </c>
      <c r="AR1138" s="12">
        <f t="shared" si="338"/>
        <v>619888.35811799904</v>
      </c>
      <c r="BB1138" s="28" t="e">
        <f>+#REF!-'Прил 2 оконч'!E1138</f>
        <v>#REF!</v>
      </c>
    </row>
    <row r="1139" spans="1:54" ht="15" customHeight="1" x14ac:dyDescent="0.25">
      <c r="A1139" s="5">
        <f t="shared" ref="A1139:B1139" si="359">+A1138+1</f>
        <v>1112</v>
      </c>
      <c r="B1139" s="23">
        <f t="shared" si="359"/>
        <v>253</v>
      </c>
      <c r="C1139" s="14" t="s">
        <v>224</v>
      </c>
      <c r="D1139" s="3" t="s">
        <v>225</v>
      </c>
      <c r="E1139" s="27">
        <v>1255921.8999999999</v>
      </c>
      <c r="F1139" s="29">
        <v>1118431.1059193998</v>
      </c>
      <c r="G1139" s="29">
        <v>0</v>
      </c>
      <c r="H1139" s="29">
        <v>0</v>
      </c>
      <c r="I1139" s="29">
        <v>0</v>
      </c>
      <c r="J1139" s="29">
        <v>0</v>
      </c>
      <c r="K1139" s="29"/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100473.75199999999</v>
      </c>
      <c r="S1139" s="1">
        <v>12559.218999999999</v>
      </c>
      <c r="T1139" s="147">
        <v>24457.823080599996</v>
      </c>
      <c r="U1139" s="28"/>
      <c r="V1139" s="2" t="s">
        <v>225</v>
      </c>
      <c r="W1139" s="9">
        <v>1221144.99</v>
      </c>
      <c r="X1139" s="9">
        <v>1094891.75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9">
        <v>0</v>
      </c>
      <c r="AH1139" s="9">
        <v>0</v>
      </c>
      <c r="AI1139" s="9">
        <v>0</v>
      </c>
      <c r="AJ1139" s="9">
        <v>73908.52</v>
      </c>
      <c r="AK1139" s="9">
        <v>30000</v>
      </c>
      <c r="AL1139" s="9">
        <v>22344.720000000001</v>
      </c>
      <c r="AN1139" s="28">
        <f t="shared" si="337"/>
        <v>34776.909999999916</v>
      </c>
      <c r="AO1139" s="12">
        <f t="shared" si="311"/>
        <v>26565.231999999989</v>
      </c>
      <c r="AP1139" s="12">
        <f t="shared" si="311"/>
        <v>-17440.781000000003</v>
      </c>
      <c r="AQ1139" s="12">
        <f t="shared" si="311"/>
        <v>2113.1030805999944</v>
      </c>
      <c r="AR1139" s="12">
        <f t="shared" si="338"/>
        <v>23539.355919399935</v>
      </c>
      <c r="BB1139" s="28" t="e">
        <f>+#REF!-'Прил 2 оконч'!E1139</f>
        <v>#REF!</v>
      </c>
    </row>
    <row r="1140" spans="1:54" ht="15" customHeight="1" x14ac:dyDescent="0.25">
      <c r="A1140" s="5">
        <f t="shared" ref="A1140:B1140" si="360">+A1139+1</f>
        <v>1113</v>
      </c>
      <c r="B1140" s="23">
        <f t="shared" si="360"/>
        <v>254</v>
      </c>
      <c r="C1140" s="14" t="s">
        <v>226</v>
      </c>
      <c r="D1140" s="3" t="s">
        <v>623</v>
      </c>
      <c r="E1140" s="27">
        <v>7911499.6917932918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/>
      <c r="L1140" s="29">
        <v>0</v>
      </c>
      <c r="M1140" s="29">
        <v>0</v>
      </c>
      <c r="N1140" s="29">
        <v>1733197.315038</v>
      </c>
      <c r="O1140" s="29">
        <v>0</v>
      </c>
      <c r="P1140" s="29">
        <v>3033896.2927560001</v>
      </c>
      <c r="Q1140" s="29">
        <v>2807621.2888079998</v>
      </c>
      <c r="R1140" s="29">
        <v>142075.48183250893</v>
      </c>
      <c r="S1140" s="1">
        <v>29065.64</v>
      </c>
      <c r="T1140" s="147">
        <v>165643.67335878435</v>
      </c>
      <c r="U1140" s="28"/>
      <c r="V1140" s="2" t="s">
        <v>623</v>
      </c>
      <c r="W1140" s="9">
        <v>7607208.3599999994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1630733.75</v>
      </c>
      <c r="AG1140" s="9">
        <v>0</v>
      </c>
      <c r="AH1140" s="9">
        <v>2814195.52</v>
      </c>
      <c r="AI1140" s="9">
        <v>2607981.71</v>
      </c>
      <c r="AJ1140" s="9">
        <v>380360.42</v>
      </c>
      <c r="AK1140" s="9">
        <v>30000</v>
      </c>
      <c r="AL1140" s="9">
        <v>143936.95999999999</v>
      </c>
      <c r="AN1140" s="28">
        <f t="shared" si="337"/>
        <v>304291.33179329243</v>
      </c>
      <c r="AO1140" s="12">
        <f t="shared" si="311"/>
        <v>-238284.93816749105</v>
      </c>
      <c r="AP1140" s="12">
        <f t="shared" si="311"/>
        <v>-934.36000000000058</v>
      </c>
      <c r="AQ1140" s="12">
        <f t="shared" si="311"/>
        <v>21706.713358784356</v>
      </c>
      <c r="AR1140" s="12">
        <f t="shared" si="338"/>
        <v>521803.91660199908</v>
      </c>
      <c r="BB1140" s="28" t="e">
        <f>+#REF!-'Прил 2 оконч'!E1140</f>
        <v>#REF!</v>
      </c>
    </row>
    <row r="1141" spans="1:54" ht="15" customHeight="1" x14ac:dyDescent="0.25">
      <c r="A1141" s="5">
        <f t="shared" ref="A1141:B1141" si="361">+A1140+1</f>
        <v>1114</v>
      </c>
      <c r="B1141" s="23">
        <f t="shared" si="361"/>
        <v>255</v>
      </c>
      <c r="C1141" s="14" t="s">
        <v>226</v>
      </c>
      <c r="D1141" s="3" t="s">
        <v>946</v>
      </c>
      <c r="E1141" s="27">
        <v>2301209.5199999996</v>
      </c>
      <c r="F1141" s="29">
        <v>1205160.39482748</v>
      </c>
      <c r="G1141" s="29">
        <v>430884.12859548</v>
      </c>
      <c r="H1141" s="29">
        <v>166176.65580221999</v>
      </c>
      <c r="I1141" s="29">
        <v>0</v>
      </c>
      <c r="J1141" s="29">
        <v>0</v>
      </c>
      <c r="K1141" s="29"/>
      <c r="L1141" s="29">
        <v>251621.60531172002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179441.25829999999</v>
      </c>
      <c r="S1141" s="1">
        <v>23012.0952</v>
      </c>
      <c r="T1141" s="147">
        <v>44913.381963100008</v>
      </c>
      <c r="U1141" s="28"/>
      <c r="V1141" s="2" t="s">
        <v>946</v>
      </c>
      <c r="W1141" s="9">
        <v>2212700.1399999997</v>
      </c>
      <c r="X1141" s="9">
        <v>1194185.19</v>
      </c>
      <c r="Y1141" s="9">
        <v>436555.21</v>
      </c>
      <c r="Z1141" s="9">
        <v>168362.23</v>
      </c>
      <c r="AA1141" s="9">
        <v>0</v>
      </c>
      <c r="AB1141" s="9">
        <v>0</v>
      </c>
      <c r="AC1141" s="9">
        <v>0</v>
      </c>
      <c r="AD1141" s="9">
        <v>231521.23</v>
      </c>
      <c r="AE1141" s="9">
        <v>0</v>
      </c>
      <c r="AF1141" s="9">
        <v>0</v>
      </c>
      <c r="AG1141" s="9">
        <v>0</v>
      </c>
      <c r="AH1141" s="9">
        <v>0</v>
      </c>
      <c r="AI1141" s="9">
        <v>0</v>
      </c>
      <c r="AJ1141" s="9">
        <v>110635</v>
      </c>
      <c r="AK1141" s="9">
        <v>30000</v>
      </c>
      <c r="AL1141" s="9">
        <v>41441.279999999999</v>
      </c>
      <c r="AN1141" s="28">
        <f t="shared" si="337"/>
        <v>88509.379999999888</v>
      </c>
      <c r="AO1141" s="12">
        <f t="shared" si="311"/>
        <v>68806.258299999987</v>
      </c>
      <c r="AP1141" s="12">
        <f t="shared" si="311"/>
        <v>-6987.9048000000003</v>
      </c>
      <c r="AQ1141" s="12">
        <f t="shared" si="311"/>
        <v>3472.101963100009</v>
      </c>
      <c r="AR1141" s="12">
        <f t="shared" si="338"/>
        <v>23218.924536899893</v>
      </c>
      <c r="BB1141" s="28" t="e">
        <f>+#REF!-'Прил 2 оконч'!E1141</f>
        <v>#REF!</v>
      </c>
    </row>
    <row r="1142" spans="1:54" ht="15" customHeight="1" x14ac:dyDescent="0.25">
      <c r="A1142" s="5">
        <f t="shared" ref="A1142:A1148" si="362">+A1141+1</f>
        <v>1115</v>
      </c>
      <c r="B1142" s="23">
        <f t="shared" ref="B1142:B1148" si="363">+B1141+1</f>
        <v>256</v>
      </c>
      <c r="C1142" s="14" t="s">
        <v>56</v>
      </c>
      <c r="D1142" s="3" t="s">
        <v>947</v>
      </c>
      <c r="E1142" s="27">
        <v>6001891.9499999993</v>
      </c>
      <c r="F1142" s="29">
        <v>0</v>
      </c>
      <c r="G1142" s="29">
        <v>0</v>
      </c>
      <c r="H1142" s="29">
        <v>1189999.01255088</v>
      </c>
      <c r="I1142" s="29">
        <v>0</v>
      </c>
      <c r="J1142" s="29">
        <v>0</v>
      </c>
      <c r="K1142" s="29"/>
      <c r="L1142" s="29">
        <v>0</v>
      </c>
      <c r="M1142" s="29">
        <v>0</v>
      </c>
      <c r="N1142" s="29">
        <v>0</v>
      </c>
      <c r="O1142" s="29">
        <v>764864.79162029992</v>
      </c>
      <c r="P1142" s="29">
        <v>0</v>
      </c>
      <c r="Q1142" s="29">
        <v>3272507.9972491194</v>
      </c>
      <c r="R1142" s="29">
        <v>600189.19499999995</v>
      </c>
      <c r="S1142" s="1">
        <v>60018.919499999996</v>
      </c>
      <c r="T1142" s="147">
        <v>114312.03407969998</v>
      </c>
      <c r="U1142" s="28"/>
      <c r="V1142" s="2" t="s">
        <v>947</v>
      </c>
      <c r="W1142" s="9">
        <v>31129705.329999998</v>
      </c>
      <c r="X1142" s="9">
        <v>0</v>
      </c>
      <c r="Y1142" s="9">
        <v>0</v>
      </c>
      <c r="Z1142" s="9">
        <v>4857224.1500000004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9">
        <v>12104632.960000001</v>
      </c>
      <c r="AH1142" s="9">
        <v>0</v>
      </c>
      <c r="AI1142" s="9">
        <v>13357366.4</v>
      </c>
      <c r="AJ1142" s="9">
        <v>161722.16</v>
      </c>
      <c r="AK1142" s="9">
        <v>30000</v>
      </c>
      <c r="AL1142" s="9">
        <v>618759.66</v>
      </c>
      <c r="AN1142" s="28">
        <f t="shared" si="337"/>
        <v>-25127813.379999999</v>
      </c>
      <c r="AO1142" s="12">
        <f t="shared" si="311"/>
        <v>438467.03499999992</v>
      </c>
      <c r="AP1142" s="12">
        <f t="shared" si="311"/>
        <v>30018.919499999996</v>
      </c>
      <c r="AQ1142" s="12">
        <f t="shared" si="311"/>
        <v>-504447.62592030002</v>
      </c>
      <c r="AR1142" s="12">
        <f t="shared" si="338"/>
        <v>-25091851.7085797</v>
      </c>
      <c r="BB1142" s="28" t="e">
        <f>+#REF!-'Прил 2 оконч'!E1142</f>
        <v>#REF!</v>
      </c>
    </row>
    <row r="1143" spans="1:54" ht="15" customHeight="1" x14ac:dyDescent="0.25">
      <c r="A1143" s="5">
        <f t="shared" si="362"/>
        <v>1116</v>
      </c>
      <c r="B1143" s="23">
        <f t="shared" si="363"/>
        <v>257</v>
      </c>
      <c r="C1143" s="14" t="s">
        <v>56</v>
      </c>
      <c r="D1143" s="3" t="s">
        <v>948</v>
      </c>
      <c r="E1143" s="27">
        <v>6803706.830000001</v>
      </c>
      <c r="F1143" s="29">
        <v>0</v>
      </c>
      <c r="G1143" s="29">
        <v>0</v>
      </c>
      <c r="H1143" s="29">
        <v>1348975.3697015401</v>
      </c>
      <c r="I1143" s="29">
        <v>0</v>
      </c>
      <c r="J1143" s="29">
        <v>0</v>
      </c>
      <c r="K1143" s="29"/>
      <c r="L1143" s="29">
        <v>0</v>
      </c>
      <c r="M1143" s="29">
        <v>0</v>
      </c>
      <c r="N1143" s="29">
        <v>0</v>
      </c>
      <c r="O1143" s="29">
        <v>867045.8987589</v>
      </c>
      <c r="P1143" s="29">
        <v>0</v>
      </c>
      <c r="Q1143" s="29">
        <v>3709694.4099553796</v>
      </c>
      <c r="R1143" s="29">
        <v>680370.68299999996</v>
      </c>
      <c r="S1143" s="1">
        <v>68037.068299999999</v>
      </c>
      <c r="T1143" s="147">
        <v>129583.40028418</v>
      </c>
      <c r="U1143" s="28"/>
      <c r="V1143" s="2" t="s">
        <v>948</v>
      </c>
      <c r="W1143" s="9">
        <v>31235026.93</v>
      </c>
      <c r="X1143" s="9">
        <v>0</v>
      </c>
      <c r="Y1143" s="9">
        <v>0</v>
      </c>
      <c r="Z1143" s="9">
        <v>4873743.38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12145800.4</v>
      </c>
      <c r="AH1143" s="9">
        <v>0</v>
      </c>
      <c r="AI1143" s="9">
        <v>13402794.34</v>
      </c>
      <c r="AJ1143" s="9">
        <v>161824.75</v>
      </c>
      <c r="AK1143" s="9">
        <v>30000</v>
      </c>
      <c r="AL1143" s="9">
        <v>620864.06000000006</v>
      </c>
      <c r="AN1143" s="28">
        <f t="shared" si="337"/>
        <v>-24431320.099999998</v>
      </c>
      <c r="AO1143" s="12">
        <f t="shared" si="311"/>
        <v>518545.93299999996</v>
      </c>
      <c r="AP1143" s="12">
        <f t="shared" si="311"/>
        <v>38037.068299999999</v>
      </c>
      <c r="AQ1143" s="12">
        <f t="shared" si="311"/>
        <v>-491280.65971582005</v>
      </c>
      <c r="AR1143" s="12">
        <f t="shared" si="338"/>
        <v>-24496622.441584177</v>
      </c>
      <c r="BB1143" s="28" t="e">
        <f>+#REF!-'Прил 2 оконч'!E1143</f>
        <v>#REF!</v>
      </c>
    </row>
    <row r="1144" spans="1:54" ht="15" customHeight="1" x14ac:dyDescent="0.25">
      <c r="A1144" s="5">
        <f t="shared" si="362"/>
        <v>1117</v>
      </c>
      <c r="B1144" s="23">
        <f t="shared" si="363"/>
        <v>258</v>
      </c>
      <c r="C1144" s="14" t="s">
        <v>56</v>
      </c>
      <c r="D1144" s="3" t="s">
        <v>949</v>
      </c>
      <c r="E1144" s="27">
        <v>12582078.119999999</v>
      </c>
      <c r="F1144" s="29">
        <v>1220195.64261</v>
      </c>
      <c r="G1144" s="29">
        <v>749878.52541000012</v>
      </c>
      <c r="H1144" s="29">
        <v>350521.40675999998</v>
      </c>
      <c r="I1144" s="29">
        <v>301288.67685000005</v>
      </c>
      <c r="J1144" s="29">
        <v>0</v>
      </c>
      <c r="K1144" s="29"/>
      <c r="L1144" s="29">
        <v>109676.38949399999</v>
      </c>
      <c r="M1144" s="29">
        <v>0</v>
      </c>
      <c r="N1144" s="29">
        <v>3598124.543664</v>
      </c>
      <c r="O1144" s="29">
        <v>0</v>
      </c>
      <c r="P1144" s="29">
        <v>2969366.7139499998</v>
      </c>
      <c r="Q1144" s="29">
        <v>2786775.3766860003</v>
      </c>
      <c r="R1144" s="29">
        <v>187994.76</v>
      </c>
      <c r="S1144" s="1">
        <v>43963.520000000004</v>
      </c>
      <c r="T1144" s="147">
        <v>264292.56457600003</v>
      </c>
      <c r="U1144" s="28"/>
      <c r="V1144" s="2" t="s">
        <v>949</v>
      </c>
      <c r="W1144" s="9">
        <v>6165619.9900000002</v>
      </c>
      <c r="X1144" s="9">
        <v>748443.11</v>
      </c>
      <c r="Y1144" s="9">
        <v>273606.64</v>
      </c>
      <c r="Z1144" s="9">
        <v>105517.75999999999</v>
      </c>
      <c r="AA1144" s="9">
        <v>422783.62</v>
      </c>
      <c r="AB1144" s="9">
        <v>0</v>
      </c>
      <c r="AC1144" s="9">
        <v>0</v>
      </c>
      <c r="AD1144" s="9">
        <v>170584.63</v>
      </c>
      <c r="AE1144" s="9">
        <v>0</v>
      </c>
      <c r="AF1144" s="9">
        <v>922511.93</v>
      </c>
      <c r="AG1144" s="9">
        <v>0</v>
      </c>
      <c r="AH1144" s="9">
        <v>1592000.62</v>
      </c>
      <c r="AI1144" s="9">
        <v>1475343.92</v>
      </c>
      <c r="AJ1144" s="9">
        <v>308281</v>
      </c>
      <c r="AK1144" s="9">
        <v>30000</v>
      </c>
      <c r="AL1144" s="9">
        <v>116546.76</v>
      </c>
      <c r="AN1144" s="28">
        <f t="shared" si="337"/>
        <v>6416458.129999999</v>
      </c>
      <c r="AO1144" s="12">
        <f t="shared" si="311"/>
        <v>-120286.23999999999</v>
      </c>
      <c r="AP1144" s="12">
        <f t="shared" si="311"/>
        <v>13963.520000000004</v>
      </c>
      <c r="AQ1144" s="12">
        <f t="shared" si="311"/>
        <v>147745.80457600002</v>
      </c>
      <c r="AR1144" s="12">
        <f t="shared" si="338"/>
        <v>6375035.0454239994</v>
      </c>
      <c r="BB1144" s="28" t="e">
        <f>+#REF!-'Прил 2 оконч'!E1144</f>
        <v>#REF!</v>
      </c>
    </row>
    <row r="1145" spans="1:54" ht="15" customHeight="1" x14ac:dyDescent="0.25">
      <c r="A1145" s="5">
        <f t="shared" si="362"/>
        <v>1118</v>
      </c>
      <c r="B1145" s="23">
        <f t="shared" si="363"/>
        <v>259</v>
      </c>
      <c r="C1145" s="14" t="s">
        <v>56</v>
      </c>
      <c r="D1145" s="3" t="s">
        <v>950</v>
      </c>
      <c r="E1145" s="27">
        <v>19642322.439999998</v>
      </c>
      <c r="F1145" s="29">
        <v>2821780.5180419399</v>
      </c>
      <c r="G1145" s="29">
        <v>1017993.6538753798</v>
      </c>
      <c r="H1145" s="29">
        <v>1063553.7540591599</v>
      </c>
      <c r="I1145" s="29">
        <v>665875.47655355989</v>
      </c>
      <c r="J1145" s="29">
        <v>0</v>
      </c>
      <c r="K1145" s="29"/>
      <c r="L1145" s="29">
        <v>101809.49181312</v>
      </c>
      <c r="M1145" s="29">
        <v>0</v>
      </c>
      <c r="N1145" s="29">
        <v>5222681.4190823995</v>
      </c>
      <c r="O1145" s="29">
        <v>683592.85135050002</v>
      </c>
      <c r="P1145" s="29">
        <v>2711658.3273179396</v>
      </c>
      <c r="Q1145" s="29">
        <v>2924782.3910923805</v>
      </c>
      <c r="R1145" s="29">
        <v>1855741.9672999999</v>
      </c>
      <c r="S1145" s="1">
        <v>196423.22439999998</v>
      </c>
      <c r="T1145" s="147">
        <v>376429.36511361995</v>
      </c>
      <c r="U1145" s="28"/>
      <c r="V1145" s="2" t="s">
        <v>950</v>
      </c>
      <c r="W1145" s="9">
        <v>8124194.9199999999</v>
      </c>
      <c r="X1145" s="9">
        <v>1578474.4</v>
      </c>
      <c r="Y1145" s="9">
        <v>861349.57</v>
      </c>
      <c r="Z1145" s="9">
        <v>362960.1</v>
      </c>
      <c r="AA1145" s="9">
        <v>538558.84</v>
      </c>
      <c r="AB1145" s="9">
        <v>0</v>
      </c>
      <c r="AC1145" s="9">
        <v>0</v>
      </c>
      <c r="AD1145" s="9">
        <v>94664.45</v>
      </c>
      <c r="AE1145" s="9">
        <v>0</v>
      </c>
      <c r="AF1145" s="9">
        <v>1444704.11</v>
      </c>
      <c r="AG1145" s="9">
        <v>682081.64</v>
      </c>
      <c r="AH1145" s="9">
        <v>925405.72</v>
      </c>
      <c r="AI1145" s="9">
        <v>998140.27</v>
      </c>
      <c r="AJ1145" s="9">
        <v>455073.4</v>
      </c>
      <c r="AK1145" s="9">
        <v>30000</v>
      </c>
      <c r="AL1145" s="9">
        <v>152782.42000000001</v>
      </c>
      <c r="AN1145" s="28">
        <f t="shared" si="337"/>
        <v>11518127.519999998</v>
      </c>
      <c r="AO1145" s="12">
        <f t="shared" si="311"/>
        <v>1400668.5672999998</v>
      </c>
      <c r="AP1145" s="12">
        <f t="shared" si="311"/>
        <v>166423.22439999998</v>
      </c>
      <c r="AQ1145" s="12">
        <f t="shared" si="311"/>
        <v>223646.94511361994</v>
      </c>
      <c r="AR1145" s="12">
        <f t="shared" si="338"/>
        <v>9727388.783186378</v>
      </c>
      <c r="BB1145" s="28" t="e">
        <f>+#REF!-'Прил 2 оконч'!E1145</f>
        <v>#REF!</v>
      </c>
    </row>
    <row r="1146" spans="1:54" ht="15" customHeight="1" x14ac:dyDescent="0.25">
      <c r="A1146" s="5">
        <f t="shared" si="362"/>
        <v>1119</v>
      </c>
      <c r="B1146" s="23">
        <f t="shared" si="363"/>
        <v>260</v>
      </c>
      <c r="C1146" s="14" t="s">
        <v>56</v>
      </c>
      <c r="D1146" s="3" t="s">
        <v>951</v>
      </c>
      <c r="E1146" s="27">
        <v>20711430.510000002</v>
      </c>
      <c r="F1146" s="29">
        <v>3099206.3677902599</v>
      </c>
      <c r="G1146" s="29">
        <v>1118078.6011840198</v>
      </c>
      <c r="H1146" s="29">
        <v>1168117.9829516402</v>
      </c>
      <c r="I1146" s="29">
        <v>731341.61352924001</v>
      </c>
      <c r="J1146" s="29">
        <v>0</v>
      </c>
      <c r="K1146" s="29"/>
      <c r="L1146" s="29">
        <v>111818.98213248001</v>
      </c>
      <c r="M1146" s="29">
        <v>0</v>
      </c>
      <c r="N1146" s="29">
        <v>5736153.9664296005</v>
      </c>
      <c r="O1146" s="29">
        <v>0</v>
      </c>
      <c r="P1146" s="29">
        <v>2978257.4163942602</v>
      </c>
      <c r="Q1146" s="29">
        <v>3212334.9611770199</v>
      </c>
      <c r="R1146" s="29">
        <v>1951986.4567</v>
      </c>
      <c r="S1146" s="1">
        <v>207114.30510000003</v>
      </c>
      <c r="T1146" s="147">
        <v>397019.85661148006</v>
      </c>
      <c r="U1146" s="28"/>
      <c r="V1146" s="2" t="s">
        <v>951</v>
      </c>
      <c r="W1146" s="9">
        <v>8037011.5300000021</v>
      </c>
      <c r="X1146" s="9">
        <v>1733651.56</v>
      </c>
      <c r="Y1146" s="9">
        <v>946027.39</v>
      </c>
      <c r="Z1146" s="9">
        <v>398642.08</v>
      </c>
      <c r="AA1146" s="9">
        <v>591503.66</v>
      </c>
      <c r="AB1146" s="9">
        <v>0</v>
      </c>
      <c r="AC1146" s="9">
        <v>0</v>
      </c>
      <c r="AD1146" s="9">
        <v>103970.72</v>
      </c>
      <c r="AE1146" s="9">
        <v>0</v>
      </c>
      <c r="AF1146" s="9">
        <v>1586730.54</v>
      </c>
      <c r="AG1146" s="9">
        <v>0</v>
      </c>
      <c r="AH1146" s="9">
        <v>1016380.81</v>
      </c>
      <c r="AI1146" s="9">
        <v>1096265.74</v>
      </c>
      <c r="AJ1146" s="9">
        <v>381325.28999999992</v>
      </c>
      <c r="AK1146" s="9">
        <v>30000</v>
      </c>
      <c r="AL1146" s="9">
        <v>152513.74</v>
      </c>
      <c r="AN1146" s="28">
        <f t="shared" si="337"/>
        <v>12674418.98</v>
      </c>
      <c r="AO1146" s="12">
        <f t="shared" si="311"/>
        <v>1570661.1666999999</v>
      </c>
      <c r="AP1146" s="12">
        <f t="shared" si="311"/>
        <v>177114.30510000003</v>
      </c>
      <c r="AQ1146" s="12">
        <f t="shared" si="311"/>
        <v>244506.11661148007</v>
      </c>
      <c r="AR1146" s="12">
        <f t="shared" si="338"/>
        <v>10682137.39158852</v>
      </c>
      <c r="BB1146" s="28" t="e">
        <f>+#REF!-'Прил 2 оконч'!E1146</f>
        <v>#REF!</v>
      </c>
    </row>
    <row r="1147" spans="1:54" ht="15" customHeight="1" x14ac:dyDescent="0.25">
      <c r="A1147" s="5">
        <f t="shared" si="362"/>
        <v>1120</v>
      </c>
      <c r="B1147" s="23">
        <f t="shared" si="363"/>
        <v>261</v>
      </c>
      <c r="C1147" s="14" t="s">
        <v>56</v>
      </c>
      <c r="D1147" s="3" t="s">
        <v>952</v>
      </c>
      <c r="E1147" s="27">
        <v>20539765.109999996</v>
      </c>
      <c r="F1147" s="29">
        <v>3073518.7891098596</v>
      </c>
      <c r="G1147" s="29">
        <v>1108811.4764332199</v>
      </c>
      <c r="H1147" s="29">
        <v>1158436.1099060399</v>
      </c>
      <c r="I1147" s="29">
        <v>725279.93417963991</v>
      </c>
      <c r="J1147" s="29">
        <v>0</v>
      </c>
      <c r="K1147" s="29"/>
      <c r="L1147" s="29">
        <v>110892.17747327998</v>
      </c>
      <c r="M1147" s="29">
        <v>0</v>
      </c>
      <c r="N1147" s="29">
        <v>5688610.2120455997</v>
      </c>
      <c r="O1147" s="29">
        <v>0</v>
      </c>
      <c r="P1147" s="29">
        <v>2953572.3155538603</v>
      </c>
      <c r="Q1147" s="29">
        <v>3185709.7232062202</v>
      </c>
      <c r="R1147" s="29">
        <v>1935807.5387000002</v>
      </c>
      <c r="S1147" s="1">
        <v>205397.65109999999</v>
      </c>
      <c r="T1147" s="147">
        <v>393729.18229228002</v>
      </c>
      <c r="U1147" s="28"/>
      <c r="V1147" s="2" t="s">
        <v>952</v>
      </c>
      <c r="W1147" s="9">
        <v>7982913.6399999987</v>
      </c>
      <c r="X1147" s="9">
        <v>1719225.76</v>
      </c>
      <c r="Y1147" s="9">
        <v>938155.46</v>
      </c>
      <c r="Z1147" s="9">
        <v>395324.96</v>
      </c>
      <c r="AA1147" s="9">
        <v>586581.72</v>
      </c>
      <c r="AB1147" s="9">
        <v>0</v>
      </c>
      <c r="AC1147" s="9">
        <v>0</v>
      </c>
      <c r="AD1147" s="9">
        <v>103105.59</v>
      </c>
      <c r="AE1147" s="9">
        <v>0</v>
      </c>
      <c r="AF1147" s="9">
        <v>1573527.29</v>
      </c>
      <c r="AG1147" s="9">
        <v>0</v>
      </c>
      <c r="AH1147" s="9">
        <v>1007923.46</v>
      </c>
      <c r="AI1147" s="9">
        <v>1087143.67</v>
      </c>
      <c r="AJ1147" s="9">
        <v>390681.08999999997</v>
      </c>
      <c r="AK1147" s="9">
        <v>30000</v>
      </c>
      <c r="AL1147" s="9">
        <v>151244.63999999998</v>
      </c>
      <c r="AN1147" s="28">
        <f t="shared" si="337"/>
        <v>12556851.469999997</v>
      </c>
      <c r="AO1147" s="12">
        <f t="shared" si="311"/>
        <v>1545126.4487000001</v>
      </c>
      <c r="AP1147" s="12">
        <f t="shared" si="311"/>
        <v>175397.65109999999</v>
      </c>
      <c r="AQ1147" s="12">
        <f t="shared" si="311"/>
        <v>242484.54229228004</v>
      </c>
      <c r="AR1147" s="12">
        <f t="shared" si="338"/>
        <v>10593842.827907717</v>
      </c>
      <c r="BB1147" s="28" t="e">
        <f>+#REF!-'Прил 2 оконч'!E1147</f>
        <v>#REF!</v>
      </c>
    </row>
    <row r="1148" spans="1:54" ht="15" customHeight="1" x14ac:dyDescent="0.25">
      <c r="A1148" s="5">
        <f t="shared" si="362"/>
        <v>1121</v>
      </c>
      <c r="B1148" s="23">
        <f t="shared" si="363"/>
        <v>262</v>
      </c>
      <c r="C1148" s="14" t="s">
        <v>56</v>
      </c>
      <c r="D1148" s="3" t="s">
        <v>953</v>
      </c>
      <c r="E1148" s="27">
        <v>36579168.819999993</v>
      </c>
      <c r="F1148" s="29">
        <v>3296586.4242183599</v>
      </c>
      <c r="G1148" s="29">
        <v>2005923.7262883002</v>
      </c>
      <c r="H1148" s="29">
        <v>945220.05597012001</v>
      </c>
      <c r="I1148" s="29">
        <v>805515.18886355986</v>
      </c>
      <c r="J1148" s="29">
        <v>0</v>
      </c>
      <c r="K1148" s="29"/>
      <c r="L1148" s="29">
        <v>312478.89445500006</v>
      </c>
      <c r="M1148" s="29">
        <v>0</v>
      </c>
      <c r="N1148" s="29">
        <v>9536457.495171601</v>
      </c>
      <c r="O1148" s="29">
        <v>0</v>
      </c>
      <c r="P1148" s="29">
        <v>7797629.057187479</v>
      </c>
      <c r="Q1148" s="29">
        <v>7337973.3202931397</v>
      </c>
      <c r="R1148" s="29">
        <v>3474991.5172000001</v>
      </c>
      <c r="S1148" s="1">
        <v>365791.68819999992</v>
      </c>
      <c r="T1148" s="147">
        <v>700601.45215243986</v>
      </c>
      <c r="U1148" s="28"/>
      <c r="V1148" s="2" t="s">
        <v>953</v>
      </c>
      <c r="W1148" s="9">
        <v>14130841.41</v>
      </c>
      <c r="X1148" s="9">
        <v>1653316.53</v>
      </c>
      <c r="Y1148" s="9">
        <v>839695.01</v>
      </c>
      <c r="Z1148" s="9">
        <v>323137.13</v>
      </c>
      <c r="AA1148" s="9">
        <v>521307.23</v>
      </c>
      <c r="AB1148" s="9">
        <v>0</v>
      </c>
      <c r="AC1148" s="9">
        <v>0</v>
      </c>
      <c r="AD1148" s="9">
        <v>291040.78999999998</v>
      </c>
      <c r="AE1148" s="9">
        <v>0</v>
      </c>
      <c r="AF1148" s="9">
        <v>3323648.34</v>
      </c>
      <c r="AG1148" s="9">
        <v>0</v>
      </c>
      <c r="AH1148" s="9">
        <v>3998581.44</v>
      </c>
      <c r="AI1148" s="9">
        <v>2508580.96</v>
      </c>
      <c r="AJ1148" s="9">
        <v>366854.24</v>
      </c>
      <c r="AK1148" s="9">
        <v>30000</v>
      </c>
      <c r="AL1148" s="9">
        <v>274679.74000000005</v>
      </c>
      <c r="AN1148" s="28">
        <f t="shared" si="337"/>
        <v>22448327.409999993</v>
      </c>
      <c r="AO1148" s="12">
        <f t="shared" si="311"/>
        <v>3108137.2772000004</v>
      </c>
      <c r="AP1148" s="12">
        <f t="shared" si="311"/>
        <v>335791.68819999992</v>
      </c>
      <c r="AQ1148" s="12">
        <f t="shared" si="311"/>
        <v>425921.71215243981</v>
      </c>
      <c r="AR1148" s="12">
        <f t="shared" si="338"/>
        <v>18578476.73244755</v>
      </c>
      <c r="BB1148" s="28" t="e">
        <f>+#REF!-'Прил 2 оконч'!E1148</f>
        <v>#REF!</v>
      </c>
    </row>
    <row r="1149" spans="1:54" ht="15" customHeight="1" x14ac:dyDescent="0.25">
      <c r="A1149" s="5">
        <f t="shared" ref="A1149:A1212" si="364">+A1148+1</f>
        <v>1122</v>
      </c>
      <c r="B1149" s="23">
        <f t="shared" ref="B1149:B1212" si="365">+B1148+1</f>
        <v>263</v>
      </c>
      <c r="C1149" s="14" t="s">
        <v>56</v>
      </c>
      <c r="D1149" s="3" t="s">
        <v>954</v>
      </c>
      <c r="E1149" s="27">
        <v>36927435.980000004</v>
      </c>
      <c r="F1149" s="29">
        <v>3327972.9418462794</v>
      </c>
      <c r="G1149" s="29">
        <v>2025021.9533430603</v>
      </c>
      <c r="H1149" s="29">
        <v>954219.41462316003</v>
      </c>
      <c r="I1149" s="29">
        <v>813184.43439659989</v>
      </c>
      <c r="J1149" s="29">
        <v>0</v>
      </c>
      <c r="K1149" s="29"/>
      <c r="L1149" s="29">
        <v>315453.97193603998</v>
      </c>
      <c r="M1149" s="29">
        <v>0</v>
      </c>
      <c r="N1149" s="29">
        <v>9627253.2988379989</v>
      </c>
      <c r="O1149" s="29">
        <v>0</v>
      </c>
      <c r="P1149" s="29">
        <v>7871869.6290435605</v>
      </c>
      <c r="Q1149" s="29">
        <v>7407837.5399091002</v>
      </c>
      <c r="R1149" s="29">
        <v>3508076.6171999997</v>
      </c>
      <c r="S1149" s="1">
        <v>369274.35979999998</v>
      </c>
      <c r="T1149" s="147">
        <v>707271.81906420004</v>
      </c>
      <c r="U1149" s="28"/>
      <c r="V1149" s="2" t="s">
        <v>1381</v>
      </c>
      <c r="W1149" s="9">
        <v>14235025.120000001</v>
      </c>
      <c r="X1149" s="9">
        <v>1669092</v>
      </c>
      <c r="Y1149" s="9">
        <v>847707.15</v>
      </c>
      <c r="Z1149" s="9">
        <v>326220.40999999997</v>
      </c>
      <c r="AA1149" s="9">
        <v>526281.39</v>
      </c>
      <c r="AB1149" s="9">
        <v>0</v>
      </c>
      <c r="AC1149" s="9">
        <v>0</v>
      </c>
      <c r="AD1149" s="9">
        <v>293817.81</v>
      </c>
      <c r="AE1149" s="9">
        <v>0</v>
      </c>
      <c r="AF1149" s="9">
        <v>3355361.64</v>
      </c>
      <c r="AG1149" s="9">
        <v>0</v>
      </c>
      <c r="AH1149" s="9">
        <v>4036734.75</v>
      </c>
      <c r="AI1149" s="9">
        <v>2532517.12</v>
      </c>
      <c r="AJ1149" s="9">
        <v>339992.20999999996</v>
      </c>
      <c r="AK1149" s="9">
        <v>30000</v>
      </c>
      <c r="AL1149" s="9">
        <v>277300.63999999996</v>
      </c>
      <c r="AN1149" s="28">
        <f t="shared" si="337"/>
        <v>22692410.860000003</v>
      </c>
      <c r="AO1149" s="12">
        <f t="shared" si="311"/>
        <v>3168084.4071999998</v>
      </c>
      <c r="AP1149" s="12">
        <f t="shared" si="311"/>
        <v>339274.35979999998</v>
      </c>
      <c r="AQ1149" s="12">
        <f t="shared" si="311"/>
        <v>429971.17906420009</v>
      </c>
      <c r="AR1149" s="12">
        <f t="shared" si="338"/>
        <v>18755080.913935803</v>
      </c>
      <c r="BB1149" s="28" t="e">
        <f>+#REF!-'Прил 2 оконч'!E1149</f>
        <v>#REF!</v>
      </c>
    </row>
    <row r="1150" spans="1:54" ht="15" customHeight="1" x14ac:dyDescent="0.25">
      <c r="A1150" s="5">
        <f t="shared" si="364"/>
        <v>1123</v>
      </c>
      <c r="B1150" s="23">
        <f t="shared" si="365"/>
        <v>264</v>
      </c>
      <c r="C1150" s="14" t="s">
        <v>56</v>
      </c>
      <c r="D1150" s="3" t="s">
        <v>955</v>
      </c>
      <c r="E1150" s="27">
        <v>34167233.340000004</v>
      </c>
      <c r="F1150" s="29">
        <v>3079218.0664572599</v>
      </c>
      <c r="G1150" s="29">
        <v>1873658.3176915799</v>
      </c>
      <c r="H1150" s="29">
        <v>882894.70095414005</v>
      </c>
      <c r="I1150" s="29">
        <v>752401.6108417199</v>
      </c>
      <c r="J1150" s="29">
        <v>0</v>
      </c>
      <c r="K1150" s="29"/>
      <c r="L1150" s="29">
        <v>291874.83960432006</v>
      </c>
      <c r="M1150" s="29">
        <v>0</v>
      </c>
      <c r="N1150" s="29">
        <v>8907648.2312202007</v>
      </c>
      <c r="O1150" s="29">
        <v>0</v>
      </c>
      <c r="P1150" s="29">
        <v>7283473.6350293402</v>
      </c>
      <c r="Q1150" s="29">
        <v>6854126.4005717998</v>
      </c>
      <c r="R1150" s="29">
        <v>3245859.5940000005</v>
      </c>
      <c r="S1150" s="1">
        <v>341672.33340000006</v>
      </c>
      <c r="T1150" s="147">
        <v>654405.61022964003</v>
      </c>
      <c r="U1150" s="28"/>
      <c r="V1150" s="2" t="s">
        <v>955</v>
      </c>
      <c r="W1150" s="9">
        <v>13170130.33</v>
      </c>
      <c r="X1150" s="9">
        <v>1544063.01</v>
      </c>
      <c r="Y1150" s="9">
        <v>784206.77</v>
      </c>
      <c r="Z1150" s="9">
        <v>301783.76</v>
      </c>
      <c r="AA1150" s="9">
        <v>486858.5</v>
      </c>
      <c r="AB1150" s="9">
        <v>0</v>
      </c>
      <c r="AC1150" s="9">
        <v>0</v>
      </c>
      <c r="AD1150" s="9">
        <v>271808.40000000002</v>
      </c>
      <c r="AE1150" s="9">
        <v>0</v>
      </c>
      <c r="AF1150" s="9">
        <v>3104016.89</v>
      </c>
      <c r="AG1150" s="9">
        <v>0</v>
      </c>
      <c r="AH1150" s="9">
        <v>3734349.42</v>
      </c>
      <c r="AI1150" s="9">
        <v>2342810.3199999998</v>
      </c>
      <c r="AJ1150" s="9">
        <v>313704.76</v>
      </c>
      <c r="AK1150" s="9">
        <v>30000</v>
      </c>
      <c r="AL1150" s="9">
        <v>256528.5</v>
      </c>
      <c r="AN1150" s="28">
        <f t="shared" si="337"/>
        <v>20997103.010000005</v>
      </c>
      <c r="AO1150" s="12">
        <f t="shared" ref="AO1150:AQ1191" si="366">+R1150-AJ1150</f>
        <v>2932154.8340000007</v>
      </c>
      <c r="AP1150" s="12">
        <f t="shared" si="366"/>
        <v>311672.33340000006</v>
      </c>
      <c r="AQ1150" s="12">
        <f t="shared" si="366"/>
        <v>397877.11022964003</v>
      </c>
      <c r="AR1150" s="12">
        <f t="shared" si="338"/>
        <v>17355398.732370365</v>
      </c>
      <c r="BB1150" s="28" t="e">
        <f>+#REF!-'Прил 2 оконч'!E1150</f>
        <v>#REF!</v>
      </c>
    </row>
    <row r="1151" spans="1:54" ht="15" customHeight="1" x14ac:dyDescent="0.25">
      <c r="A1151" s="5">
        <f t="shared" si="364"/>
        <v>1124</v>
      </c>
      <c r="B1151" s="23">
        <f t="shared" si="365"/>
        <v>265</v>
      </c>
      <c r="C1151" s="14" t="s">
        <v>56</v>
      </c>
      <c r="D1151" s="3" t="s">
        <v>956</v>
      </c>
      <c r="E1151" s="27">
        <v>37138619.279999994</v>
      </c>
      <c r="F1151" s="29">
        <v>3347005.1922762003</v>
      </c>
      <c r="G1151" s="29">
        <v>2036602.79352348</v>
      </c>
      <c r="H1151" s="29">
        <v>959676.47271510004</v>
      </c>
      <c r="I1151" s="29">
        <v>817834.93398936011</v>
      </c>
      <c r="J1151" s="29">
        <v>0</v>
      </c>
      <c r="K1151" s="29"/>
      <c r="L1151" s="29">
        <v>317258.01868739998</v>
      </c>
      <c r="M1151" s="29">
        <v>0</v>
      </c>
      <c r="N1151" s="29">
        <v>9682310.3290956002</v>
      </c>
      <c r="O1151" s="29">
        <v>0</v>
      </c>
      <c r="P1151" s="29">
        <v>7916887.847777158</v>
      </c>
      <c r="Q1151" s="29">
        <v>7450202.0227714796</v>
      </c>
      <c r="R1151" s="29">
        <v>3528138.8598999996</v>
      </c>
      <c r="S1151" s="1">
        <v>371386.19280000002</v>
      </c>
      <c r="T1151" s="147">
        <v>711316.6164642201</v>
      </c>
      <c r="U1151" s="28"/>
      <c r="V1151" s="2" t="s">
        <v>1382</v>
      </c>
      <c r="W1151" s="9">
        <v>14287776.919999998</v>
      </c>
      <c r="X1151" s="9">
        <v>1678657.99</v>
      </c>
      <c r="Y1151" s="9">
        <v>852565.56</v>
      </c>
      <c r="Z1151" s="9">
        <v>328090.06</v>
      </c>
      <c r="AA1151" s="9">
        <v>529297.63</v>
      </c>
      <c r="AB1151" s="9">
        <v>0</v>
      </c>
      <c r="AC1151" s="9">
        <v>0</v>
      </c>
      <c r="AD1151" s="9">
        <v>295501.75</v>
      </c>
      <c r="AE1151" s="9">
        <v>0</v>
      </c>
      <c r="AF1151" s="9">
        <v>3374592.05</v>
      </c>
      <c r="AG1151" s="9">
        <v>0</v>
      </c>
      <c r="AH1151" s="9">
        <v>4059870.26</v>
      </c>
      <c r="AI1151" s="9">
        <v>2547031.6</v>
      </c>
      <c r="AJ1151" s="9">
        <v>313280.08</v>
      </c>
      <c r="AK1151" s="9">
        <v>30000</v>
      </c>
      <c r="AL1151" s="9">
        <v>278889.94</v>
      </c>
      <c r="AN1151" s="28">
        <f t="shared" si="337"/>
        <v>22850842.359999996</v>
      </c>
      <c r="AO1151" s="12">
        <f t="shared" si="366"/>
        <v>3214858.7798999995</v>
      </c>
      <c r="AP1151" s="12">
        <f t="shared" si="366"/>
        <v>341386.19280000002</v>
      </c>
      <c r="AQ1151" s="12">
        <f t="shared" si="366"/>
        <v>432426.6764642201</v>
      </c>
      <c r="AR1151" s="12">
        <f t="shared" si="338"/>
        <v>18862170.710835777</v>
      </c>
      <c r="BB1151" s="28" t="e">
        <f>+#REF!-'Прил 2 оконч'!E1151</f>
        <v>#REF!</v>
      </c>
    </row>
    <row r="1152" spans="1:54" ht="15" customHeight="1" x14ac:dyDescent="0.25">
      <c r="A1152" s="5">
        <f t="shared" si="364"/>
        <v>1125</v>
      </c>
      <c r="B1152" s="23">
        <f t="shared" si="365"/>
        <v>266</v>
      </c>
      <c r="C1152" s="14" t="s">
        <v>56</v>
      </c>
      <c r="D1152" s="3" t="s">
        <v>957</v>
      </c>
      <c r="E1152" s="27">
        <v>24082184.68</v>
      </c>
      <c r="F1152" s="29">
        <v>3459603.0948952204</v>
      </c>
      <c r="G1152" s="29">
        <v>1248096.36492156</v>
      </c>
      <c r="H1152" s="29">
        <v>1303954.6600395001</v>
      </c>
      <c r="I1152" s="29">
        <v>816386.97648732003</v>
      </c>
      <c r="J1152" s="29">
        <v>0</v>
      </c>
      <c r="K1152" s="29"/>
      <c r="L1152" s="29">
        <v>124822.049583</v>
      </c>
      <c r="M1152" s="29">
        <v>0</v>
      </c>
      <c r="N1152" s="29">
        <v>6403192.8421985991</v>
      </c>
      <c r="O1152" s="29">
        <v>838109.10532439989</v>
      </c>
      <c r="P1152" s="29">
        <v>3324589.38292698</v>
      </c>
      <c r="Q1152" s="29">
        <v>3585887.05339116</v>
      </c>
      <c r="R1152" s="29">
        <v>2275205.5373000004</v>
      </c>
      <c r="S1152" s="1">
        <v>240821.8468</v>
      </c>
      <c r="T1152" s="147">
        <v>461515.76613225997</v>
      </c>
      <c r="U1152" s="28"/>
      <c r="V1152" s="2" t="s">
        <v>957</v>
      </c>
      <c r="W1152" s="9">
        <v>9862035.0200000014</v>
      </c>
      <c r="X1152" s="9">
        <v>1936666.82</v>
      </c>
      <c r="Y1152" s="9">
        <v>1056809.75</v>
      </c>
      <c r="Z1152" s="9">
        <v>445324.16</v>
      </c>
      <c r="AA1152" s="9">
        <v>660770.32999999996</v>
      </c>
      <c r="AB1152" s="9">
        <v>0</v>
      </c>
      <c r="AC1152" s="9">
        <v>0</v>
      </c>
      <c r="AD1152" s="9">
        <v>116145.99</v>
      </c>
      <c r="AE1152" s="9">
        <v>0</v>
      </c>
      <c r="AF1152" s="9">
        <v>1772540.98</v>
      </c>
      <c r="AG1152" s="9">
        <v>836861.78</v>
      </c>
      <c r="AH1152" s="9">
        <v>1135401.74</v>
      </c>
      <c r="AI1152" s="9">
        <v>1224641.42</v>
      </c>
      <c r="AJ1152" s="9">
        <v>459419.77</v>
      </c>
      <c r="AK1152" s="9">
        <v>30000</v>
      </c>
      <c r="AL1152" s="9">
        <v>187452.28</v>
      </c>
      <c r="AN1152" s="28">
        <f t="shared" si="337"/>
        <v>14220149.659999998</v>
      </c>
      <c r="AO1152" s="12">
        <f t="shared" si="366"/>
        <v>1815785.7673000004</v>
      </c>
      <c r="AP1152" s="12">
        <f t="shared" si="366"/>
        <v>210821.8468</v>
      </c>
      <c r="AQ1152" s="12">
        <f t="shared" si="366"/>
        <v>274063.48613225995</v>
      </c>
      <c r="AR1152" s="12">
        <f t="shared" si="338"/>
        <v>11919478.559767738</v>
      </c>
      <c r="BB1152" s="28" t="e">
        <f>+#REF!-'Прил 2 оконч'!E1152</f>
        <v>#REF!</v>
      </c>
    </row>
    <row r="1153" spans="1:54" ht="15" customHeight="1" x14ac:dyDescent="0.25">
      <c r="A1153" s="5">
        <f t="shared" si="364"/>
        <v>1126</v>
      </c>
      <c r="B1153" s="23">
        <f t="shared" si="365"/>
        <v>267</v>
      </c>
      <c r="C1153" s="14" t="s">
        <v>56</v>
      </c>
      <c r="D1153" s="3" t="s">
        <v>958</v>
      </c>
      <c r="E1153" s="27">
        <v>26675784</v>
      </c>
      <c r="F1153" s="29">
        <v>2404073.9634912</v>
      </c>
      <c r="G1153" s="29">
        <v>1462843.1901888</v>
      </c>
      <c r="H1153" s="29">
        <v>689312.71110239998</v>
      </c>
      <c r="I1153" s="29">
        <v>587431.31489280006</v>
      </c>
      <c r="J1153" s="29">
        <v>0</v>
      </c>
      <c r="K1153" s="29"/>
      <c r="L1153" s="29">
        <v>227878.8628032</v>
      </c>
      <c r="M1153" s="29">
        <v>0</v>
      </c>
      <c r="N1153" s="29">
        <v>6954572.4655679995</v>
      </c>
      <c r="O1153" s="29">
        <v>0</v>
      </c>
      <c r="P1153" s="29">
        <v>5686511.6200032001</v>
      </c>
      <c r="Q1153" s="29">
        <v>5351302.3282992002</v>
      </c>
      <c r="R1153" s="29">
        <v>2534177.952</v>
      </c>
      <c r="S1153" s="1">
        <v>266757.84000000003</v>
      </c>
      <c r="T1153" s="147">
        <v>510921.75165120006</v>
      </c>
      <c r="U1153" s="28"/>
      <c r="V1153" s="2" t="s">
        <v>958</v>
      </c>
      <c r="W1153" s="9">
        <v>10397835.629999999</v>
      </c>
      <c r="X1153" s="9">
        <v>1204722.54</v>
      </c>
      <c r="Y1153" s="9">
        <v>611860.76</v>
      </c>
      <c r="Z1153" s="9">
        <v>235460.41</v>
      </c>
      <c r="AA1153" s="9">
        <v>379861.06</v>
      </c>
      <c r="AB1153" s="9">
        <v>0</v>
      </c>
      <c r="AC1153" s="9">
        <v>0</v>
      </c>
      <c r="AD1153" s="9">
        <v>212072.74</v>
      </c>
      <c r="AE1153" s="9">
        <v>0</v>
      </c>
      <c r="AF1153" s="9">
        <v>2421843.61</v>
      </c>
      <c r="AG1153" s="9">
        <v>0</v>
      </c>
      <c r="AH1153" s="9">
        <v>2913647.27</v>
      </c>
      <c r="AI1153" s="9">
        <v>1827928.27</v>
      </c>
      <c r="AJ1153" s="9">
        <v>360288.01</v>
      </c>
      <c r="AK1153" s="9">
        <v>30000</v>
      </c>
      <c r="AL1153" s="9">
        <v>200150.96</v>
      </c>
      <c r="AN1153" s="28">
        <f t="shared" si="337"/>
        <v>16277948.370000001</v>
      </c>
      <c r="AO1153" s="12">
        <f t="shared" si="366"/>
        <v>2173889.9419999998</v>
      </c>
      <c r="AP1153" s="12">
        <f t="shared" si="366"/>
        <v>236757.84000000003</v>
      </c>
      <c r="AQ1153" s="12">
        <f t="shared" si="366"/>
        <v>310770.79165120004</v>
      </c>
      <c r="AR1153" s="12">
        <f t="shared" si="338"/>
        <v>13556529.796348801</v>
      </c>
      <c r="BB1153" s="28" t="e">
        <f>+#REF!-'Прил 2 оконч'!E1153</f>
        <v>#REF!</v>
      </c>
    </row>
    <row r="1154" spans="1:54" ht="15" customHeight="1" x14ac:dyDescent="0.25">
      <c r="A1154" s="5">
        <f t="shared" si="364"/>
        <v>1127</v>
      </c>
      <c r="B1154" s="23">
        <f t="shared" si="365"/>
        <v>268</v>
      </c>
      <c r="C1154" s="14" t="s">
        <v>56</v>
      </c>
      <c r="D1154" s="3" t="s">
        <v>959</v>
      </c>
      <c r="E1154" s="27">
        <v>23254292.520000007</v>
      </c>
      <c r="F1154" s="29">
        <v>3340669.60738602</v>
      </c>
      <c r="G1154" s="29">
        <v>1205189.5738415401</v>
      </c>
      <c r="H1154" s="29">
        <v>1259127.5895802802</v>
      </c>
      <c r="I1154" s="29">
        <v>788321.39941547997</v>
      </c>
      <c r="J1154" s="29">
        <v>0</v>
      </c>
      <c r="K1154" s="29"/>
      <c r="L1154" s="29">
        <v>120530.94592896002</v>
      </c>
      <c r="M1154" s="29">
        <v>0</v>
      </c>
      <c r="N1154" s="29">
        <v>6183065.2576392004</v>
      </c>
      <c r="O1154" s="29">
        <v>809296.77121649997</v>
      </c>
      <c r="P1154" s="29">
        <v>3210297.3642940195</v>
      </c>
      <c r="Q1154" s="29">
        <v>3462612.1981025399</v>
      </c>
      <c r="R1154" s="29">
        <v>2196989.0109000001</v>
      </c>
      <c r="S1154" s="1">
        <v>232542.92520000003</v>
      </c>
      <c r="T1154" s="147">
        <v>445649.87649546011</v>
      </c>
      <c r="U1154" s="28"/>
      <c r="V1154" s="2" t="s">
        <v>959</v>
      </c>
      <c r="W1154" s="9">
        <v>9534112.8300000001</v>
      </c>
      <c r="X1154" s="9">
        <v>1869875.41</v>
      </c>
      <c r="Y1154" s="9">
        <v>1020362.69</v>
      </c>
      <c r="Z1154" s="9">
        <v>429965.88</v>
      </c>
      <c r="AA1154" s="9">
        <v>637981.80000000005</v>
      </c>
      <c r="AB1154" s="9">
        <v>0</v>
      </c>
      <c r="AC1154" s="9">
        <v>0</v>
      </c>
      <c r="AD1154" s="9">
        <v>112140.37</v>
      </c>
      <c r="AE1154" s="9">
        <v>0</v>
      </c>
      <c r="AF1154" s="9">
        <v>1711409.88</v>
      </c>
      <c r="AG1154" s="9">
        <v>808000.25</v>
      </c>
      <c r="AH1154" s="9">
        <v>1096244.2</v>
      </c>
      <c r="AI1154" s="9">
        <v>1182406.2</v>
      </c>
      <c r="AJ1154" s="9">
        <v>454738.64999999997</v>
      </c>
      <c r="AK1154" s="9">
        <v>30000</v>
      </c>
      <c r="AL1154" s="9">
        <v>180987.5</v>
      </c>
      <c r="AN1154" s="28">
        <f t="shared" si="337"/>
        <v>13720179.690000007</v>
      </c>
      <c r="AO1154" s="12">
        <f t="shared" si="366"/>
        <v>1742250.3609000002</v>
      </c>
      <c r="AP1154" s="12">
        <f t="shared" si="366"/>
        <v>202542.92520000003</v>
      </c>
      <c r="AQ1154" s="12">
        <f t="shared" si="366"/>
        <v>264662.37649546011</v>
      </c>
      <c r="AR1154" s="12">
        <f t="shared" si="338"/>
        <v>11510724.027404547</v>
      </c>
      <c r="BB1154" s="28" t="e">
        <f>+#REF!-'Прил 2 оконч'!E1154</f>
        <v>#REF!</v>
      </c>
    </row>
    <row r="1155" spans="1:54" ht="15" customHeight="1" x14ac:dyDescent="0.25">
      <c r="A1155" s="5">
        <f t="shared" si="364"/>
        <v>1128</v>
      </c>
      <c r="B1155" s="23">
        <f t="shared" si="365"/>
        <v>269</v>
      </c>
      <c r="C1155" s="14" t="s">
        <v>234</v>
      </c>
      <c r="D1155" s="3" t="s">
        <v>960</v>
      </c>
      <c r="E1155" s="27">
        <v>2315169.5199999996</v>
      </c>
      <c r="F1155" s="29">
        <v>1278316.5363779999</v>
      </c>
      <c r="G1155" s="29">
        <v>448600.29022199998</v>
      </c>
      <c r="H1155" s="29">
        <v>167000.76157800001</v>
      </c>
      <c r="I1155" s="29">
        <v>0</v>
      </c>
      <c r="J1155" s="29">
        <v>0</v>
      </c>
      <c r="K1155" s="29"/>
      <c r="L1155" s="29">
        <v>297716.53241400002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57608.800000000003</v>
      </c>
      <c r="S1155" s="1">
        <v>18000</v>
      </c>
      <c r="T1155" s="147">
        <v>47926.599408000002</v>
      </c>
      <c r="U1155" s="28"/>
      <c r="V1155" s="2" t="s">
        <v>960</v>
      </c>
      <c r="W1155" s="9">
        <v>2251762.92</v>
      </c>
      <c r="X1155" s="9">
        <v>1194308.3700000001</v>
      </c>
      <c r="Y1155" s="9">
        <v>436822.19</v>
      </c>
      <c r="Z1155" s="9">
        <v>167256.20000000001</v>
      </c>
      <c r="AA1155" s="9">
        <v>0</v>
      </c>
      <c r="AB1155" s="9">
        <v>0</v>
      </c>
      <c r="AC1155" s="9">
        <v>0</v>
      </c>
      <c r="AD1155" s="9">
        <v>268604.51</v>
      </c>
      <c r="AE1155" s="9">
        <v>0</v>
      </c>
      <c r="AF1155" s="9">
        <v>0</v>
      </c>
      <c r="AG1155" s="9">
        <v>0</v>
      </c>
      <c r="AH1155" s="9">
        <v>0</v>
      </c>
      <c r="AI1155" s="9">
        <v>0</v>
      </c>
      <c r="AJ1155" s="9">
        <v>112588.15000000001</v>
      </c>
      <c r="AK1155" s="9">
        <v>30000</v>
      </c>
      <c r="AL1155" s="9">
        <v>42183.5</v>
      </c>
      <c r="AN1155" s="28">
        <f t="shared" si="337"/>
        <v>63406.599999999627</v>
      </c>
      <c r="AO1155" s="12">
        <f t="shared" si="366"/>
        <v>-54979.350000000006</v>
      </c>
      <c r="AP1155" s="12">
        <f t="shared" si="366"/>
        <v>-12000</v>
      </c>
      <c r="AQ1155" s="12">
        <f t="shared" si="366"/>
        <v>5743.0994080000019</v>
      </c>
      <c r="AR1155" s="12">
        <f t="shared" si="338"/>
        <v>124642.85059199962</v>
      </c>
      <c r="BB1155" s="28" t="e">
        <f>+#REF!-'Прил 2 оконч'!E1155</f>
        <v>#REF!</v>
      </c>
    </row>
    <row r="1156" spans="1:54" ht="15" customHeight="1" x14ac:dyDescent="0.25">
      <c r="A1156" s="5">
        <f t="shared" si="364"/>
        <v>1129</v>
      </c>
      <c r="B1156" s="23">
        <f t="shared" si="365"/>
        <v>270</v>
      </c>
      <c r="C1156" s="14" t="s">
        <v>234</v>
      </c>
      <c r="D1156" s="3" t="s">
        <v>961</v>
      </c>
      <c r="E1156" s="27">
        <v>4337426.79</v>
      </c>
      <c r="F1156" s="29">
        <v>1222849.3513739998</v>
      </c>
      <c r="G1156" s="29">
        <v>429196.75621200004</v>
      </c>
      <c r="H1156" s="29">
        <v>0</v>
      </c>
      <c r="I1156" s="29">
        <v>683177.17876799998</v>
      </c>
      <c r="J1156" s="29">
        <v>0</v>
      </c>
      <c r="K1156" s="29"/>
      <c r="L1156" s="29">
        <v>285297.88312200003</v>
      </c>
      <c r="M1156" s="29">
        <v>0</v>
      </c>
      <c r="N1156" s="29">
        <v>1486357.355028</v>
      </c>
      <c r="O1156" s="29">
        <v>0</v>
      </c>
      <c r="P1156" s="29">
        <v>0</v>
      </c>
      <c r="Q1156" s="29">
        <v>0</v>
      </c>
      <c r="R1156" s="29">
        <v>110739.15</v>
      </c>
      <c r="S1156" s="1">
        <v>30000</v>
      </c>
      <c r="T1156" s="147">
        <v>89809.115495999999</v>
      </c>
      <c r="U1156" s="28"/>
      <c r="V1156" s="2" t="s">
        <v>961</v>
      </c>
      <c r="W1156" s="9">
        <v>4242359.59</v>
      </c>
      <c r="X1156" s="9">
        <v>1152128.47</v>
      </c>
      <c r="Y1156" s="9">
        <v>421394.74</v>
      </c>
      <c r="Z1156" s="9">
        <v>0</v>
      </c>
      <c r="AA1156" s="9">
        <v>661274.18999999994</v>
      </c>
      <c r="AB1156" s="9">
        <v>0</v>
      </c>
      <c r="AC1156" s="9">
        <v>0</v>
      </c>
      <c r="AD1156" s="9">
        <v>259118.07999999999</v>
      </c>
      <c r="AE1156" s="9">
        <v>0</v>
      </c>
      <c r="AF1156" s="9">
        <v>1426321.29</v>
      </c>
      <c r="AG1156" s="9">
        <v>0</v>
      </c>
      <c r="AH1156" s="9">
        <v>0</v>
      </c>
      <c r="AI1156" s="9">
        <v>0</v>
      </c>
      <c r="AJ1156" s="9">
        <v>212117.97999999998</v>
      </c>
      <c r="AK1156" s="9">
        <v>30000</v>
      </c>
      <c r="AL1156" s="9">
        <v>80004.84</v>
      </c>
      <c r="AN1156" s="28">
        <f t="shared" si="337"/>
        <v>95067.200000000186</v>
      </c>
      <c r="AO1156" s="12">
        <f t="shared" si="366"/>
        <v>-101378.82999999999</v>
      </c>
      <c r="AP1156" s="12">
        <f t="shared" si="366"/>
        <v>0</v>
      </c>
      <c r="AQ1156" s="12">
        <f t="shared" si="366"/>
        <v>9804.275496000002</v>
      </c>
      <c r="AR1156" s="12">
        <f t="shared" si="338"/>
        <v>186641.75450400019</v>
      </c>
      <c r="BB1156" s="28" t="e">
        <f>+#REF!-'Прил 2 оконч'!E1156</f>
        <v>#REF!</v>
      </c>
    </row>
    <row r="1157" spans="1:54" ht="15" customHeight="1" x14ac:dyDescent="0.25">
      <c r="A1157" s="5">
        <f t="shared" si="364"/>
        <v>1130</v>
      </c>
      <c r="B1157" s="23">
        <f t="shared" si="365"/>
        <v>271</v>
      </c>
      <c r="C1157" s="14" t="s">
        <v>234</v>
      </c>
      <c r="D1157" s="3" t="s">
        <v>962</v>
      </c>
      <c r="E1157" s="27">
        <v>2109147.7599999998</v>
      </c>
      <c r="F1157" s="29">
        <v>1160864.7686579998</v>
      </c>
      <c r="G1157" s="29">
        <v>406389.67097400001</v>
      </c>
      <c r="H1157" s="29">
        <v>149485.269906</v>
      </c>
      <c r="I1157" s="29">
        <v>0</v>
      </c>
      <c r="J1157" s="29">
        <v>0</v>
      </c>
      <c r="K1157" s="29"/>
      <c r="L1157" s="29">
        <v>271223.40348600002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55211.92</v>
      </c>
      <c r="S1157" s="1">
        <v>22500</v>
      </c>
      <c r="T1157" s="147">
        <v>43472.726975999998</v>
      </c>
      <c r="U1157" s="28"/>
      <c r="V1157" s="2" t="s">
        <v>962</v>
      </c>
      <c r="W1157" s="9">
        <v>2051383.56</v>
      </c>
      <c r="X1157" s="9">
        <v>1086517.8700000001</v>
      </c>
      <c r="Y1157" s="9">
        <v>397397.45</v>
      </c>
      <c r="Z1157" s="9">
        <v>152160.76</v>
      </c>
      <c r="AA1157" s="9">
        <v>0</v>
      </c>
      <c r="AB1157" s="9">
        <v>0</v>
      </c>
      <c r="AC1157" s="9">
        <v>0</v>
      </c>
      <c r="AD1157" s="9">
        <v>244362.01</v>
      </c>
      <c r="AE1157" s="9">
        <v>0</v>
      </c>
      <c r="AF1157" s="9">
        <v>0</v>
      </c>
      <c r="AG1157" s="9">
        <v>0</v>
      </c>
      <c r="AH1157" s="9">
        <v>0</v>
      </c>
      <c r="AI1157" s="9">
        <v>0</v>
      </c>
      <c r="AJ1157" s="9">
        <v>102569.17</v>
      </c>
      <c r="AK1157" s="9">
        <v>30000</v>
      </c>
      <c r="AL1157" s="9">
        <v>38376.300000000003</v>
      </c>
      <c r="AN1157" s="28">
        <f t="shared" si="337"/>
        <v>57764.199999999721</v>
      </c>
      <c r="AO1157" s="12">
        <f t="shared" si="366"/>
        <v>-47357.25</v>
      </c>
      <c r="AP1157" s="12">
        <f t="shared" si="366"/>
        <v>-7500</v>
      </c>
      <c r="AQ1157" s="12">
        <f t="shared" si="366"/>
        <v>5096.4269759999952</v>
      </c>
      <c r="AR1157" s="12">
        <f t="shared" si="338"/>
        <v>107525.02302399973</v>
      </c>
      <c r="BB1157" s="28" t="e">
        <f>+#REF!-'Прил 2 оконч'!E1157</f>
        <v>#REF!</v>
      </c>
    </row>
    <row r="1158" spans="1:54" ht="15" customHeight="1" x14ac:dyDescent="0.25">
      <c r="A1158" s="5">
        <f t="shared" si="364"/>
        <v>1131</v>
      </c>
      <c r="B1158" s="23">
        <f t="shared" si="365"/>
        <v>272</v>
      </c>
      <c r="C1158" s="14" t="s">
        <v>234</v>
      </c>
      <c r="D1158" s="3" t="s">
        <v>636</v>
      </c>
      <c r="E1158" s="27">
        <v>4086935.56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/>
      <c r="L1158" s="29">
        <v>0</v>
      </c>
      <c r="M1158" s="29">
        <v>0</v>
      </c>
      <c r="N1158" s="29">
        <v>1489295.4547380002</v>
      </c>
      <c r="O1158" s="29">
        <v>0</v>
      </c>
      <c r="P1158" s="29">
        <v>0</v>
      </c>
      <c r="Q1158" s="29">
        <v>2409599.460072</v>
      </c>
      <c r="R1158" s="29">
        <v>82575.289999999994</v>
      </c>
      <c r="S1158" s="1">
        <v>20204.419999999998</v>
      </c>
      <c r="T1158" s="147">
        <v>85260.935190000018</v>
      </c>
      <c r="U1158" s="28"/>
      <c r="V1158" s="2" t="s">
        <v>636</v>
      </c>
      <c r="W1158" s="9">
        <v>4037161.5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1421915.94</v>
      </c>
      <c r="AG1158" s="9">
        <v>0</v>
      </c>
      <c r="AH1158" s="9">
        <v>0</v>
      </c>
      <c r="AI1158" s="9">
        <v>2307281.41</v>
      </c>
      <c r="AJ1158" s="9">
        <v>201858.07</v>
      </c>
      <c r="AK1158" s="9">
        <v>30000</v>
      </c>
      <c r="AL1158" s="9">
        <v>76106.080000000002</v>
      </c>
      <c r="AN1158" s="28">
        <f t="shared" si="337"/>
        <v>49774.060000000056</v>
      </c>
      <c r="AO1158" s="12">
        <f t="shared" si="366"/>
        <v>-119282.78000000001</v>
      </c>
      <c r="AP1158" s="12">
        <f t="shared" si="366"/>
        <v>-9795.5800000000017</v>
      </c>
      <c r="AQ1158" s="12">
        <f t="shared" si="366"/>
        <v>9154.8551900000166</v>
      </c>
      <c r="AR1158" s="12">
        <f t="shared" si="338"/>
        <v>169697.56481000007</v>
      </c>
      <c r="BB1158" s="28" t="e">
        <f>+#REF!-'Прил 2 оконч'!E1158</f>
        <v>#REF!</v>
      </c>
    </row>
    <row r="1159" spans="1:54" ht="15" customHeight="1" x14ac:dyDescent="0.25">
      <c r="A1159" s="5">
        <f t="shared" si="364"/>
        <v>1132</v>
      </c>
      <c r="B1159" s="23">
        <f t="shared" si="365"/>
        <v>273</v>
      </c>
      <c r="C1159" s="14" t="s">
        <v>234</v>
      </c>
      <c r="D1159" s="3" t="s">
        <v>963</v>
      </c>
      <c r="E1159" s="27">
        <v>4187324.1799999997</v>
      </c>
      <c r="F1159" s="29">
        <v>0</v>
      </c>
      <c r="G1159" s="29">
        <v>0</v>
      </c>
      <c r="H1159" s="29">
        <v>146904.77999400001</v>
      </c>
      <c r="I1159" s="29">
        <v>0</v>
      </c>
      <c r="J1159" s="29">
        <v>0</v>
      </c>
      <c r="K1159" s="29"/>
      <c r="L1159" s="29">
        <v>0</v>
      </c>
      <c r="M1159" s="29">
        <v>0</v>
      </c>
      <c r="N1159" s="29">
        <v>1452212.7484199998</v>
      </c>
      <c r="O1159" s="29">
        <v>0</v>
      </c>
      <c r="P1159" s="29">
        <v>0</v>
      </c>
      <c r="Q1159" s="29">
        <v>2364036.8030999997</v>
      </c>
      <c r="R1159" s="29">
        <v>93271.49</v>
      </c>
      <c r="S1159" s="1">
        <v>44232.2</v>
      </c>
      <c r="T1159" s="147">
        <v>86666.158486</v>
      </c>
      <c r="U1159" s="28"/>
      <c r="V1159" s="2" t="s">
        <v>963</v>
      </c>
      <c r="W1159" s="9">
        <v>4407312.3000000007</v>
      </c>
      <c r="X1159" s="9">
        <v>0</v>
      </c>
      <c r="Y1159" s="9">
        <v>0</v>
      </c>
      <c r="Z1159" s="9">
        <v>157959.84</v>
      </c>
      <c r="AA1159" s="9">
        <v>0</v>
      </c>
      <c r="AB1159" s="9">
        <v>0</v>
      </c>
      <c r="AC1159" s="9">
        <v>0</v>
      </c>
      <c r="AD1159" s="9">
        <v>253675.05</v>
      </c>
      <c r="AE1159" s="9">
        <v>0</v>
      </c>
      <c r="AF1159" s="9">
        <v>1396359.99</v>
      </c>
      <c r="AG1159" s="9">
        <v>0</v>
      </c>
      <c r="AH1159" s="9">
        <v>0</v>
      </c>
      <c r="AI1159" s="9">
        <v>2265812.87</v>
      </c>
      <c r="AJ1159" s="9">
        <v>220365.61</v>
      </c>
      <c r="AK1159" s="9">
        <v>30000</v>
      </c>
      <c r="AL1159" s="9">
        <v>83138.94</v>
      </c>
      <c r="AN1159" s="28">
        <f t="shared" si="337"/>
        <v>-219988.12000000104</v>
      </c>
      <c r="AO1159" s="12">
        <f t="shared" si="366"/>
        <v>-127094.11999999998</v>
      </c>
      <c r="AP1159" s="12">
        <f t="shared" si="366"/>
        <v>14232.199999999997</v>
      </c>
      <c r="AQ1159" s="12">
        <f t="shared" si="366"/>
        <v>3527.2184859999979</v>
      </c>
      <c r="AR1159" s="12">
        <f t="shared" si="338"/>
        <v>-110653.41848600106</v>
      </c>
      <c r="BB1159" s="28" t="e">
        <f>+#REF!-'Прил 2 оконч'!E1159</f>
        <v>#REF!</v>
      </c>
    </row>
    <row r="1160" spans="1:54" ht="15" customHeight="1" x14ac:dyDescent="0.25">
      <c r="A1160" s="5">
        <f t="shared" si="364"/>
        <v>1133</v>
      </c>
      <c r="B1160" s="23">
        <f t="shared" si="365"/>
        <v>274</v>
      </c>
      <c r="C1160" s="14" t="s">
        <v>59</v>
      </c>
      <c r="D1160" s="3" t="s">
        <v>60</v>
      </c>
      <c r="E1160" s="27">
        <v>12607249.890000001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/>
      <c r="L1160" s="29">
        <v>0</v>
      </c>
      <c r="M1160" s="29">
        <v>0</v>
      </c>
      <c r="N1160" s="29">
        <v>0</v>
      </c>
      <c r="O1160" s="29">
        <v>0</v>
      </c>
      <c r="P1160" s="29">
        <v>10980334.72069506</v>
      </c>
      <c r="Q1160" s="29">
        <v>0</v>
      </c>
      <c r="R1160" s="29">
        <v>1260724.9890000001</v>
      </c>
      <c r="S1160" s="1">
        <v>126072.49890000001</v>
      </c>
      <c r="T1160" s="147">
        <v>240117.68140494003</v>
      </c>
      <c r="U1160" s="28"/>
      <c r="V1160" s="2" t="s">
        <v>60</v>
      </c>
      <c r="W1160" s="9">
        <v>10840165.84</v>
      </c>
      <c r="X1160" s="9">
        <v>6294485.2999999998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9">
        <v>0</v>
      </c>
      <c r="AH1160" s="9">
        <v>3750989.61</v>
      </c>
      <c r="AI1160" s="9">
        <v>0</v>
      </c>
      <c r="AJ1160" s="9">
        <v>559681.25</v>
      </c>
      <c r="AK1160" s="9">
        <v>30000</v>
      </c>
      <c r="AL1160" s="9">
        <v>205009.68</v>
      </c>
      <c r="AN1160" s="28">
        <f t="shared" si="337"/>
        <v>1767084.0500000007</v>
      </c>
      <c r="AO1160" s="12">
        <f t="shared" si="366"/>
        <v>701043.73900000006</v>
      </c>
      <c r="AP1160" s="12">
        <f t="shared" si="366"/>
        <v>96072.498900000006</v>
      </c>
      <c r="AQ1160" s="12">
        <f t="shared" si="366"/>
        <v>35108.001404940034</v>
      </c>
      <c r="AR1160" s="12">
        <f t="shared" si="338"/>
        <v>934859.81069506065</v>
      </c>
      <c r="BB1160" s="28" t="e">
        <f>+#REF!-'Прил 2 оконч'!E1160</f>
        <v>#REF!</v>
      </c>
    </row>
    <row r="1161" spans="1:54" ht="15" customHeight="1" x14ac:dyDescent="0.25">
      <c r="A1161" s="5">
        <f t="shared" si="364"/>
        <v>1134</v>
      </c>
      <c r="B1161" s="23">
        <f t="shared" si="365"/>
        <v>275</v>
      </c>
      <c r="C1161" s="14" t="s">
        <v>59</v>
      </c>
      <c r="D1161" s="3" t="s">
        <v>964</v>
      </c>
      <c r="E1161" s="27">
        <v>44388490.119999997</v>
      </c>
      <c r="F1161" s="29">
        <v>4631599.4465777399</v>
      </c>
      <c r="G1161" s="29">
        <v>3178689.7642899002</v>
      </c>
      <c r="H1161" s="29">
        <v>1934925.9339127201</v>
      </c>
      <c r="I1161" s="29">
        <v>1745759.1417302401</v>
      </c>
      <c r="J1161" s="29">
        <v>0</v>
      </c>
      <c r="K1161" s="29"/>
      <c r="L1161" s="29">
        <v>222817.11301919998</v>
      </c>
      <c r="M1161" s="29">
        <v>0</v>
      </c>
      <c r="N1161" s="29">
        <v>2259410.2166411998</v>
      </c>
      <c r="O1161" s="29">
        <v>0</v>
      </c>
      <c r="P1161" s="29">
        <v>19615215.707699221</v>
      </c>
      <c r="Q1161" s="29">
        <v>5158377.8738793004</v>
      </c>
      <c r="R1161" s="29">
        <v>4350496.0856000008</v>
      </c>
      <c r="S1161" s="1">
        <v>443884.90120000008</v>
      </c>
      <c r="T1161" s="147">
        <v>847313.93545048009</v>
      </c>
      <c r="U1161" s="28"/>
      <c r="V1161" s="2" t="s">
        <v>964</v>
      </c>
      <c r="W1161" s="9">
        <v>23015480.210000001</v>
      </c>
      <c r="X1161" s="9">
        <v>3469884.68</v>
      </c>
      <c r="Y1161" s="9">
        <v>2052061.01</v>
      </c>
      <c r="Z1161" s="9">
        <v>662038.56999999995</v>
      </c>
      <c r="AA1161" s="9">
        <v>883068.04</v>
      </c>
      <c r="AB1161" s="9">
        <v>0</v>
      </c>
      <c r="AC1161" s="9">
        <v>0</v>
      </c>
      <c r="AD1161" s="9">
        <v>207712.1</v>
      </c>
      <c r="AE1161" s="9">
        <v>0</v>
      </c>
      <c r="AF1161" s="9">
        <v>1517305.4</v>
      </c>
      <c r="AG1161" s="9">
        <v>0</v>
      </c>
      <c r="AH1161" s="9">
        <v>10709635.140000001</v>
      </c>
      <c r="AI1161" s="9">
        <v>2440014.5</v>
      </c>
      <c r="AJ1161" s="9">
        <v>595970.55000000005</v>
      </c>
      <c r="AK1161" s="9">
        <v>30000</v>
      </c>
      <c r="AL1161" s="9">
        <v>447790.22</v>
      </c>
      <c r="AN1161" s="28">
        <f t="shared" si="337"/>
        <v>21373009.909999996</v>
      </c>
      <c r="AO1161" s="12">
        <f t="shared" si="366"/>
        <v>3754525.535600001</v>
      </c>
      <c r="AP1161" s="12">
        <f t="shared" si="366"/>
        <v>413884.90120000008</v>
      </c>
      <c r="AQ1161" s="12">
        <f t="shared" si="366"/>
        <v>399523.71545048011</v>
      </c>
      <c r="AR1161" s="12">
        <f t="shared" si="338"/>
        <v>16805075.757749517</v>
      </c>
      <c r="BB1161" s="28" t="e">
        <f>+#REF!-'Прил 2 оконч'!E1161</f>
        <v>#REF!</v>
      </c>
    </row>
    <row r="1162" spans="1:54" ht="15" customHeight="1" x14ac:dyDescent="0.25">
      <c r="A1162" s="5">
        <f t="shared" si="364"/>
        <v>1135</v>
      </c>
      <c r="B1162" s="23">
        <f t="shared" si="365"/>
        <v>276</v>
      </c>
      <c r="C1162" s="14" t="s">
        <v>59</v>
      </c>
      <c r="D1162" s="3" t="s">
        <v>965</v>
      </c>
      <c r="E1162" s="27">
        <v>15056188.84</v>
      </c>
      <c r="F1162" s="29">
        <v>2960380.1029320001</v>
      </c>
      <c r="G1162" s="29">
        <v>1065241.701468</v>
      </c>
      <c r="H1162" s="29">
        <v>0</v>
      </c>
      <c r="I1162" s="29">
        <v>0</v>
      </c>
      <c r="J1162" s="29">
        <v>0</v>
      </c>
      <c r="K1162" s="29"/>
      <c r="L1162" s="29">
        <v>615383.33287200006</v>
      </c>
      <c r="M1162" s="29">
        <v>0</v>
      </c>
      <c r="N1162" s="29">
        <v>3626332.4733719998</v>
      </c>
      <c r="O1162" s="29">
        <v>0</v>
      </c>
      <c r="P1162" s="29">
        <v>6300529.4026919995</v>
      </c>
      <c r="Q1162" s="29">
        <v>0</v>
      </c>
      <c r="R1162" s="29">
        <v>145752.07999999999</v>
      </c>
      <c r="S1162" s="1">
        <v>24000</v>
      </c>
      <c r="T1162" s="147">
        <v>318569.74666399998</v>
      </c>
      <c r="U1162" s="28"/>
      <c r="V1162" s="2" t="s">
        <v>965</v>
      </c>
      <c r="W1162" s="9">
        <v>14477095.830000002</v>
      </c>
      <c r="X1162" s="9">
        <v>2727290.49</v>
      </c>
      <c r="Y1162" s="9">
        <v>997012.23</v>
      </c>
      <c r="Z1162" s="9">
        <v>0</v>
      </c>
      <c r="AA1162" s="9">
        <v>0</v>
      </c>
      <c r="AB1162" s="9">
        <v>0</v>
      </c>
      <c r="AC1162" s="9">
        <v>0</v>
      </c>
      <c r="AD1162" s="9">
        <v>561700.86</v>
      </c>
      <c r="AE1162" s="9">
        <v>0</v>
      </c>
      <c r="AF1162" s="9">
        <v>3361590.29</v>
      </c>
      <c r="AG1162" s="9">
        <v>0</v>
      </c>
      <c r="AH1162" s="9">
        <v>5801182.3700000001</v>
      </c>
      <c r="AI1162" s="9">
        <v>0</v>
      </c>
      <c r="AJ1162" s="9">
        <v>723854.79</v>
      </c>
      <c r="AK1162" s="9">
        <v>30000</v>
      </c>
      <c r="AL1162" s="9">
        <v>274464.8</v>
      </c>
      <c r="AN1162" s="28">
        <f t="shared" si="337"/>
        <v>579093.00999999791</v>
      </c>
      <c r="AO1162" s="12">
        <f t="shared" si="366"/>
        <v>-578102.71000000008</v>
      </c>
      <c r="AP1162" s="12">
        <f t="shared" si="366"/>
        <v>-6000</v>
      </c>
      <c r="AQ1162" s="12">
        <f t="shared" si="366"/>
        <v>44104.946663999988</v>
      </c>
      <c r="AR1162" s="12">
        <f t="shared" si="338"/>
        <v>1119090.7733359979</v>
      </c>
      <c r="BB1162" s="28" t="e">
        <f>+#REF!-'Прил 2 оконч'!E1162</f>
        <v>#REF!</v>
      </c>
    </row>
    <row r="1163" spans="1:54" ht="15" customHeight="1" x14ac:dyDescent="0.25">
      <c r="A1163" s="5">
        <f t="shared" si="364"/>
        <v>1136</v>
      </c>
      <c r="B1163" s="23">
        <f t="shared" si="365"/>
        <v>277</v>
      </c>
      <c r="C1163" s="14" t="s">
        <v>59</v>
      </c>
      <c r="D1163" s="3" t="s">
        <v>966</v>
      </c>
      <c r="E1163" s="27">
        <v>133828117.44000001</v>
      </c>
      <c r="F1163" s="29">
        <v>13963940.488183141</v>
      </c>
      <c r="G1163" s="29">
        <v>9583521.8977096211</v>
      </c>
      <c r="H1163" s="29">
        <v>5833663.0608244799</v>
      </c>
      <c r="I1163" s="29">
        <v>5263338.7413885603</v>
      </c>
      <c r="J1163" s="29">
        <v>0</v>
      </c>
      <c r="K1163" s="29"/>
      <c r="L1163" s="29">
        <v>671777.63177280012</v>
      </c>
      <c r="M1163" s="29">
        <v>0</v>
      </c>
      <c r="N1163" s="29">
        <v>6811959.9181410009</v>
      </c>
      <c r="O1163" s="29">
        <v>0</v>
      </c>
      <c r="P1163" s="29">
        <v>59138470.018736638</v>
      </c>
      <c r="Q1163" s="29">
        <v>15552139.69889202</v>
      </c>
      <c r="R1163" s="29">
        <v>13116434.001499999</v>
      </c>
      <c r="S1163" s="1">
        <v>1338281.1743999999</v>
      </c>
      <c r="T1163" s="147">
        <v>2554590.8084517401</v>
      </c>
      <c r="U1163" s="28"/>
      <c r="V1163" s="2" t="s">
        <v>966</v>
      </c>
      <c r="W1163" s="9">
        <v>68492158.749999985</v>
      </c>
      <c r="X1163" s="9">
        <v>10470821.83</v>
      </c>
      <c r="Y1163" s="9">
        <v>6192357.1699999999</v>
      </c>
      <c r="Z1163" s="9">
        <v>1997786.28</v>
      </c>
      <c r="AA1163" s="9">
        <v>2664771.04</v>
      </c>
      <c r="AB1163" s="9">
        <v>0</v>
      </c>
      <c r="AC1163" s="9">
        <v>0</v>
      </c>
      <c r="AD1163" s="9">
        <v>626797.88</v>
      </c>
      <c r="AE1163" s="9">
        <v>0</v>
      </c>
      <c r="AF1163" s="9">
        <v>4578663.54</v>
      </c>
      <c r="AG1163" s="9">
        <v>0</v>
      </c>
      <c r="AH1163" s="9">
        <v>32317696.82</v>
      </c>
      <c r="AI1163" s="9">
        <v>7363056.5199999996</v>
      </c>
      <c r="AJ1163" s="9">
        <v>898943.35</v>
      </c>
      <c r="AK1163" s="9">
        <v>30000</v>
      </c>
      <c r="AL1163" s="9">
        <v>1351264.3199999998</v>
      </c>
      <c r="AN1163" s="28">
        <f t="shared" si="337"/>
        <v>65335958.690000027</v>
      </c>
      <c r="AO1163" s="12">
        <f t="shared" si="366"/>
        <v>12217490.6515</v>
      </c>
      <c r="AP1163" s="12">
        <f t="shared" si="366"/>
        <v>1308281.1743999999</v>
      </c>
      <c r="AQ1163" s="12">
        <f t="shared" si="366"/>
        <v>1203326.4884517402</v>
      </c>
      <c r="AR1163" s="12">
        <f t="shared" si="338"/>
        <v>50606860.375648282</v>
      </c>
      <c r="BB1163" s="28" t="e">
        <f>+#REF!-'Прил 2 оконч'!E1163</f>
        <v>#REF!</v>
      </c>
    </row>
    <row r="1164" spans="1:54" ht="15" customHeight="1" x14ac:dyDescent="0.25">
      <c r="A1164" s="5">
        <f t="shared" si="364"/>
        <v>1137</v>
      </c>
      <c r="B1164" s="23">
        <f t="shared" si="365"/>
        <v>278</v>
      </c>
      <c r="C1164" s="14" t="s">
        <v>59</v>
      </c>
      <c r="D1164" s="3" t="s">
        <v>967</v>
      </c>
      <c r="E1164" s="27">
        <v>25723268.109999999</v>
      </c>
      <c r="F1164" s="29">
        <v>3274389.2880299999</v>
      </c>
      <c r="G1164" s="29">
        <v>1170811.219914</v>
      </c>
      <c r="H1164" s="29">
        <v>446915.40524400002</v>
      </c>
      <c r="I1164" s="29">
        <v>1841234.52996</v>
      </c>
      <c r="J1164" s="29">
        <v>0</v>
      </c>
      <c r="K1164" s="29"/>
      <c r="L1164" s="29">
        <v>681431.434656</v>
      </c>
      <c r="M1164" s="29">
        <v>0</v>
      </c>
      <c r="N1164" s="29">
        <v>4062000.3688739999</v>
      </c>
      <c r="O1164" s="29">
        <v>0</v>
      </c>
      <c r="P1164" s="29">
        <v>6981404.5913219992</v>
      </c>
      <c r="Q1164" s="29">
        <v>6458372.5918319998</v>
      </c>
      <c r="R1164" s="29">
        <v>221055.25</v>
      </c>
      <c r="S1164" s="1">
        <v>40778.740000000005</v>
      </c>
      <c r="T1164" s="147">
        <v>544874.69016800006</v>
      </c>
      <c r="U1164" s="28"/>
      <c r="V1164" s="2" t="s">
        <v>967</v>
      </c>
      <c r="W1164" s="9">
        <v>24733908.529999997</v>
      </c>
      <c r="X1164" s="9">
        <v>3022743.9</v>
      </c>
      <c r="Y1164" s="9">
        <v>1105020.77</v>
      </c>
      <c r="Z1164" s="9">
        <v>426165.85</v>
      </c>
      <c r="AA1164" s="9">
        <v>1707502.34</v>
      </c>
      <c r="AB1164" s="9">
        <v>0</v>
      </c>
      <c r="AC1164" s="9">
        <v>0</v>
      </c>
      <c r="AD1164" s="9">
        <v>622551.16</v>
      </c>
      <c r="AE1164" s="9">
        <v>0</v>
      </c>
      <c r="AF1164" s="9">
        <v>3725758.81</v>
      </c>
      <c r="AG1164" s="9">
        <v>0</v>
      </c>
      <c r="AH1164" s="9">
        <v>6429637.3200000003</v>
      </c>
      <c r="AI1164" s="9">
        <v>5958488.7000000002</v>
      </c>
      <c r="AJ1164" s="9">
        <v>1236695.42</v>
      </c>
      <c r="AK1164" s="9">
        <v>30000</v>
      </c>
      <c r="AL1164" s="9">
        <v>469344.25999999995</v>
      </c>
      <c r="AN1164" s="28">
        <f t="shared" si="337"/>
        <v>989359.58000000194</v>
      </c>
      <c r="AO1164" s="12">
        <f t="shared" si="366"/>
        <v>-1015640.1699999999</v>
      </c>
      <c r="AP1164" s="12">
        <f t="shared" si="366"/>
        <v>10778.740000000005</v>
      </c>
      <c r="AQ1164" s="12">
        <f t="shared" si="366"/>
        <v>75530.430168000108</v>
      </c>
      <c r="AR1164" s="12">
        <f t="shared" si="338"/>
        <v>1918690.5798320018</v>
      </c>
      <c r="BB1164" s="28" t="e">
        <f>+#REF!-'Прил 2 оконч'!E1164</f>
        <v>#REF!</v>
      </c>
    </row>
    <row r="1165" spans="1:54" ht="15" customHeight="1" x14ac:dyDescent="0.25">
      <c r="A1165" s="5">
        <f t="shared" si="364"/>
        <v>1138</v>
      </c>
      <c r="B1165" s="23">
        <f t="shared" si="365"/>
        <v>279</v>
      </c>
      <c r="C1165" s="14" t="s">
        <v>59</v>
      </c>
      <c r="D1165" s="3" t="s">
        <v>968</v>
      </c>
      <c r="E1165" s="27">
        <v>2277201.3600000003</v>
      </c>
      <c r="F1165" s="29">
        <v>2176671.590814</v>
      </c>
      <c r="G1165" s="29">
        <v>0</v>
      </c>
      <c r="H1165" s="29">
        <v>0</v>
      </c>
      <c r="I1165" s="29">
        <v>0</v>
      </c>
      <c r="J1165" s="29">
        <v>0</v>
      </c>
      <c r="K1165" s="29"/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28930.37</v>
      </c>
      <c r="S1165" s="1">
        <v>24000</v>
      </c>
      <c r="T1165" s="147">
        <v>47599.399185999995</v>
      </c>
      <c r="U1165" s="28"/>
      <c r="V1165" s="2" t="s">
        <v>968</v>
      </c>
      <c r="W1165" s="9">
        <v>2212161.1800000002</v>
      </c>
      <c r="X1165" s="9">
        <v>2009129.73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9">
        <v>0</v>
      </c>
      <c r="AH1165" s="9">
        <v>0</v>
      </c>
      <c r="AI1165" s="9">
        <v>0</v>
      </c>
      <c r="AJ1165" s="9">
        <v>132028.81</v>
      </c>
      <c r="AK1165" s="9">
        <v>30000</v>
      </c>
      <c r="AL1165" s="9">
        <v>41002.639999999999</v>
      </c>
      <c r="AN1165" s="28">
        <f t="shared" si="337"/>
        <v>65040.180000000168</v>
      </c>
      <c r="AO1165" s="12">
        <f t="shared" si="366"/>
        <v>-103098.44</v>
      </c>
      <c r="AP1165" s="12">
        <f t="shared" si="366"/>
        <v>-6000</v>
      </c>
      <c r="AQ1165" s="12">
        <f t="shared" si="366"/>
        <v>6596.7591859999957</v>
      </c>
      <c r="AR1165" s="12">
        <f t="shared" si="338"/>
        <v>167541.86081400019</v>
      </c>
      <c r="BB1165" s="28" t="e">
        <f>+#REF!-'Прил 2 оконч'!E1165</f>
        <v>#REF!</v>
      </c>
    </row>
    <row r="1166" spans="1:54" ht="15" customHeight="1" x14ac:dyDescent="0.25">
      <c r="A1166" s="5">
        <f t="shared" si="364"/>
        <v>1139</v>
      </c>
      <c r="B1166" s="23">
        <f t="shared" si="365"/>
        <v>280</v>
      </c>
      <c r="C1166" s="14" t="s">
        <v>59</v>
      </c>
      <c r="D1166" s="3" t="s">
        <v>969</v>
      </c>
      <c r="E1166" s="27">
        <v>1483579.69</v>
      </c>
      <c r="F1166" s="29">
        <v>1401926.5458239999</v>
      </c>
      <c r="G1166" s="29">
        <v>0</v>
      </c>
      <c r="H1166" s="29">
        <v>0</v>
      </c>
      <c r="I1166" s="29">
        <v>0</v>
      </c>
      <c r="J1166" s="29">
        <v>0</v>
      </c>
      <c r="K1166" s="29"/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20995.85</v>
      </c>
      <c r="S1166" s="1">
        <v>30000</v>
      </c>
      <c r="T1166" s="147">
        <v>30657.294175999999</v>
      </c>
      <c r="U1166" s="28"/>
      <c r="V1166" s="2" t="s">
        <v>969</v>
      </c>
      <c r="W1166" s="9">
        <v>1441206.5</v>
      </c>
      <c r="X1166" s="9">
        <v>1298686.8899999999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0</v>
      </c>
      <c r="AJ1166" s="9">
        <v>86015.790000000008</v>
      </c>
      <c r="AK1166" s="9">
        <v>30000</v>
      </c>
      <c r="AL1166" s="9">
        <v>26503.82</v>
      </c>
      <c r="AN1166" s="28">
        <f t="shared" si="337"/>
        <v>42373.189999999944</v>
      </c>
      <c r="AO1166" s="12">
        <f t="shared" si="366"/>
        <v>-65019.94000000001</v>
      </c>
      <c r="AP1166" s="12">
        <f t="shared" si="366"/>
        <v>0</v>
      </c>
      <c r="AQ1166" s="12">
        <f t="shared" si="366"/>
        <v>4153.4741759999997</v>
      </c>
      <c r="AR1166" s="12">
        <f t="shared" si="338"/>
        <v>103239.65582399994</v>
      </c>
      <c r="BB1166" s="28" t="e">
        <f>+#REF!-'Прил 2 оконч'!E1166</f>
        <v>#REF!</v>
      </c>
    </row>
    <row r="1167" spans="1:54" ht="15" customHeight="1" x14ac:dyDescent="0.25">
      <c r="A1167" s="5">
        <f t="shared" si="364"/>
        <v>1140</v>
      </c>
      <c r="B1167" s="23">
        <f t="shared" si="365"/>
        <v>281</v>
      </c>
      <c r="C1167" s="14" t="s">
        <v>59</v>
      </c>
      <c r="D1167" s="3" t="s">
        <v>970</v>
      </c>
      <c r="E1167" s="27">
        <v>14411380.060000001</v>
      </c>
      <c r="F1167" s="29">
        <v>10235799.652008839</v>
      </c>
      <c r="G1167" s="29">
        <v>0</v>
      </c>
      <c r="H1167" s="29">
        <v>0</v>
      </c>
      <c r="I1167" s="29">
        <v>2455166.7352531203</v>
      </c>
      <c r="J1167" s="29">
        <v>0</v>
      </c>
      <c r="K1167" s="29"/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1298774.1408000002</v>
      </c>
      <c r="S1167" s="1">
        <v>144113.80060000002</v>
      </c>
      <c r="T1167" s="147">
        <v>277525.73133804003</v>
      </c>
      <c r="U1167" s="28"/>
      <c r="V1167" s="2" t="s">
        <v>970</v>
      </c>
      <c r="W1167" s="9">
        <v>8031121.459999999</v>
      </c>
      <c r="X1167" s="9">
        <v>5726464.5199999996</v>
      </c>
      <c r="Y1167" s="9">
        <v>0</v>
      </c>
      <c r="Z1167" s="9">
        <v>0</v>
      </c>
      <c r="AA1167" s="9">
        <v>1985965.32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131295.1</v>
      </c>
      <c r="AK1167" s="9">
        <v>30000</v>
      </c>
      <c r="AL1167" s="9">
        <v>157396.51999999999</v>
      </c>
      <c r="AN1167" s="28">
        <f t="shared" si="337"/>
        <v>6380258.6000000015</v>
      </c>
      <c r="AO1167" s="12">
        <f t="shared" si="366"/>
        <v>1167479.0408000001</v>
      </c>
      <c r="AP1167" s="12">
        <f t="shared" si="366"/>
        <v>114113.80060000002</v>
      </c>
      <c r="AQ1167" s="12">
        <f t="shared" si="366"/>
        <v>120129.21133804004</v>
      </c>
      <c r="AR1167" s="12">
        <f t="shared" si="338"/>
        <v>4978536.5472619617</v>
      </c>
      <c r="BB1167" s="28" t="e">
        <f>+#REF!-'Прил 2 оконч'!E1167</f>
        <v>#REF!</v>
      </c>
    </row>
    <row r="1168" spans="1:54" ht="15" customHeight="1" x14ac:dyDescent="0.25">
      <c r="A1168" s="5">
        <f t="shared" si="364"/>
        <v>1141</v>
      </c>
      <c r="B1168" s="23">
        <f t="shared" si="365"/>
        <v>282</v>
      </c>
      <c r="C1168" s="14" t="s">
        <v>59</v>
      </c>
      <c r="D1168" s="3" t="s">
        <v>971</v>
      </c>
      <c r="E1168" s="27">
        <v>10602201.48</v>
      </c>
      <c r="F1168" s="29">
        <v>1338055.7116080001</v>
      </c>
      <c r="G1168" s="29">
        <v>471944.35285199992</v>
      </c>
      <c r="H1168" s="29">
        <v>176737.36184999999</v>
      </c>
      <c r="I1168" s="29">
        <v>748455.86608800001</v>
      </c>
      <c r="J1168" s="29">
        <v>0</v>
      </c>
      <c r="K1168" s="29"/>
      <c r="L1168" s="29">
        <v>280861.40980800003</v>
      </c>
      <c r="M1168" s="29">
        <v>0</v>
      </c>
      <c r="N1168" s="29">
        <v>1635017.1073319998</v>
      </c>
      <c r="O1168" s="29">
        <v>0</v>
      </c>
      <c r="P1168" s="29">
        <v>2857377.990516</v>
      </c>
      <c r="Q1168" s="29">
        <v>2639579.5219079996</v>
      </c>
      <c r="R1168" s="29">
        <v>188494.29</v>
      </c>
      <c r="S1168" s="1">
        <v>43761.020000000004</v>
      </c>
      <c r="T1168" s="147">
        <v>221916.84803800005</v>
      </c>
      <c r="U1168" s="28"/>
      <c r="V1168" s="2" t="s">
        <v>971</v>
      </c>
      <c r="W1168" s="9">
        <v>10194423.23</v>
      </c>
      <c r="X1168" s="9">
        <v>1243594.27</v>
      </c>
      <c r="Y1168" s="9">
        <v>454619.23</v>
      </c>
      <c r="Z1168" s="9">
        <v>175329.91</v>
      </c>
      <c r="AA1168" s="9">
        <v>702487.61</v>
      </c>
      <c r="AB1168" s="9">
        <v>0</v>
      </c>
      <c r="AC1168" s="9">
        <v>0</v>
      </c>
      <c r="AD1168" s="9">
        <v>256125.26</v>
      </c>
      <c r="AE1168" s="9">
        <v>0</v>
      </c>
      <c r="AF1168" s="9">
        <v>1532823.32</v>
      </c>
      <c r="AG1168" s="9">
        <v>0</v>
      </c>
      <c r="AH1168" s="9">
        <v>2645232.41</v>
      </c>
      <c r="AI1168" s="9">
        <v>2451396.0299999998</v>
      </c>
      <c r="AJ1168" s="9">
        <v>509721.15</v>
      </c>
      <c r="AK1168" s="9">
        <v>30000</v>
      </c>
      <c r="AL1168" s="9">
        <v>193094.03999999998</v>
      </c>
      <c r="AN1168" s="28">
        <f t="shared" si="337"/>
        <v>407778.25</v>
      </c>
      <c r="AO1168" s="12">
        <f t="shared" si="366"/>
        <v>-321226.86</v>
      </c>
      <c r="AP1168" s="12">
        <f t="shared" si="366"/>
        <v>13761.020000000004</v>
      </c>
      <c r="AQ1168" s="12">
        <f t="shared" si="366"/>
        <v>28822.808038000076</v>
      </c>
      <c r="AR1168" s="12">
        <f t="shared" si="338"/>
        <v>686421.28196199983</v>
      </c>
      <c r="BB1168" s="28" t="e">
        <f>+#REF!-'Прил 2 оконч'!E1168</f>
        <v>#REF!</v>
      </c>
    </row>
    <row r="1169" spans="1:54" ht="15" customHeight="1" x14ac:dyDescent="0.25">
      <c r="A1169" s="5">
        <f t="shared" si="364"/>
        <v>1142</v>
      </c>
      <c r="B1169" s="23">
        <f t="shared" si="365"/>
        <v>283</v>
      </c>
      <c r="C1169" s="14" t="s">
        <v>59</v>
      </c>
      <c r="D1169" s="3" t="s">
        <v>972</v>
      </c>
      <c r="E1169" s="27">
        <v>20557934.949999999</v>
      </c>
      <c r="F1169" s="29">
        <v>4354337.0884977598</v>
      </c>
      <c r="G1169" s="29">
        <v>2988403.2292165803</v>
      </c>
      <c r="H1169" s="29">
        <v>1819095.0789144</v>
      </c>
      <c r="I1169" s="29">
        <v>1641252.41830956</v>
      </c>
      <c r="J1169" s="29">
        <v>0</v>
      </c>
      <c r="K1169" s="29"/>
      <c r="L1169" s="29">
        <v>209478.56798399999</v>
      </c>
      <c r="M1169" s="29">
        <v>0</v>
      </c>
      <c r="N1169" s="29">
        <v>2124154.6930043995</v>
      </c>
      <c r="O1169" s="29">
        <v>0</v>
      </c>
      <c r="P1169" s="29">
        <v>0</v>
      </c>
      <c r="Q1169" s="29">
        <v>4849580.8718931004</v>
      </c>
      <c r="R1169" s="29">
        <v>1972729.6575000002</v>
      </c>
      <c r="S1169" s="1">
        <v>205579.34950000001</v>
      </c>
      <c r="T1169" s="147">
        <v>393323.99518020003</v>
      </c>
      <c r="U1169" s="28"/>
      <c r="V1169" s="2" t="s">
        <v>972</v>
      </c>
      <c r="W1169" s="9">
        <v>21654840.610000003</v>
      </c>
      <c r="X1169" s="9">
        <v>3261887.97</v>
      </c>
      <c r="Y1169" s="9">
        <v>1929053.49</v>
      </c>
      <c r="Z1169" s="9">
        <v>622353.72</v>
      </c>
      <c r="AA1169" s="9">
        <v>830133.95</v>
      </c>
      <c r="AB1169" s="9">
        <v>0</v>
      </c>
      <c r="AC1169" s="9">
        <v>0</v>
      </c>
      <c r="AD1169" s="9">
        <v>195261.13</v>
      </c>
      <c r="AE1169" s="9">
        <v>0</v>
      </c>
      <c r="AF1169" s="9">
        <v>1426352.94</v>
      </c>
      <c r="AG1169" s="9">
        <v>0</v>
      </c>
      <c r="AH1169" s="9">
        <v>10067663.08</v>
      </c>
      <c r="AI1169" s="9">
        <v>2293751.71</v>
      </c>
      <c r="AJ1169" s="9">
        <v>577434.5</v>
      </c>
      <c r="AK1169" s="9">
        <v>30000</v>
      </c>
      <c r="AL1169" s="9">
        <v>420948.12</v>
      </c>
      <c r="AN1169" s="28">
        <f t="shared" si="337"/>
        <v>-1096905.6600000039</v>
      </c>
      <c r="AO1169" s="12">
        <f t="shared" si="366"/>
        <v>1395295.1575000002</v>
      </c>
      <c r="AP1169" s="12">
        <f t="shared" si="366"/>
        <v>175579.34950000001</v>
      </c>
      <c r="AQ1169" s="12">
        <f t="shared" si="366"/>
        <v>-27624.124819799967</v>
      </c>
      <c r="AR1169" s="12">
        <f t="shared" si="338"/>
        <v>-2640156.0421802043</v>
      </c>
      <c r="BB1169" s="28" t="e">
        <f>+#REF!-'Прил 2 оконч'!E1169</f>
        <v>#REF!</v>
      </c>
    </row>
    <row r="1170" spans="1:54" ht="15" customHeight="1" x14ac:dyDescent="0.25">
      <c r="A1170" s="5">
        <f t="shared" si="364"/>
        <v>1143</v>
      </c>
      <c r="B1170" s="23">
        <f t="shared" si="365"/>
        <v>284</v>
      </c>
      <c r="C1170" s="14" t="s">
        <v>59</v>
      </c>
      <c r="D1170" s="3" t="s">
        <v>973</v>
      </c>
      <c r="E1170" s="27">
        <v>19409539.310000002</v>
      </c>
      <c r="F1170" s="29">
        <v>4657498.8457725001</v>
      </c>
      <c r="G1170" s="29">
        <v>3196464.6551275197</v>
      </c>
      <c r="H1170" s="29">
        <v>1945745.8302928801</v>
      </c>
      <c r="I1170" s="29">
        <v>1755521.2429481999</v>
      </c>
      <c r="J1170" s="29">
        <v>0</v>
      </c>
      <c r="K1170" s="29"/>
      <c r="L1170" s="29">
        <v>224063.08219680001</v>
      </c>
      <c r="M1170" s="29">
        <v>0</v>
      </c>
      <c r="N1170" s="29">
        <v>0</v>
      </c>
      <c r="O1170" s="29">
        <v>0</v>
      </c>
      <c r="P1170" s="29">
        <v>0</v>
      </c>
      <c r="Q1170" s="29">
        <v>5187222.9645671407</v>
      </c>
      <c r="R1170" s="29">
        <v>1877903.9405</v>
      </c>
      <c r="S1170" s="1">
        <v>194095.39309999999</v>
      </c>
      <c r="T1170" s="147">
        <v>371023.35549496004</v>
      </c>
      <c r="U1170" s="28"/>
      <c r="V1170" s="2" t="s">
        <v>973</v>
      </c>
      <c r="W1170" s="9">
        <v>21521969.860000003</v>
      </c>
      <c r="X1170" s="9">
        <v>3488968.51</v>
      </c>
      <c r="Y1170" s="9">
        <v>2063347.04</v>
      </c>
      <c r="Z1170" s="9">
        <v>665679.68999999994</v>
      </c>
      <c r="AA1170" s="9">
        <v>887924.78</v>
      </c>
      <c r="AB1170" s="9">
        <v>0</v>
      </c>
      <c r="AC1170" s="9">
        <v>0</v>
      </c>
      <c r="AD1170" s="9">
        <v>208854.48</v>
      </c>
      <c r="AE1170" s="9">
        <v>0</v>
      </c>
      <c r="AF1170" s="9">
        <v>0</v>
      </c>
      <c r="AG1170" s="9">
        <v>0</v>
      </c>
      <c r="AH1170" s="9">
        <v>10768536.449999999</v>
      </c>
      <c r="AI1170" s="9">
        <v>2453434.21</v>
      </c>
      <c r="AJ1170" s="9">
        <v>536107.43999999994</v>
      </c>
      <c r="AK1170" s="9">
        <v>30000</v>
      </c>
      <c r="AL1170" s="9">
        <v>419117.26</v>
      </c>
      <c r="AN1170" s="28">
        <f t="shared" si="337"/>
        <v>-2112430.5500000007</v>
      </c>
      <c r="AO1170" s="12">
        <f t="shared" si="366"/>
        <v>1341796.5005000001</v>
      </c>
      <c r="AP1170" s="12">
        <f t="shared" si="366"/>
        <v>164095.39309999999</v>
      </c>
      <c r="AQ1170" s="12">
        <f t="shared" si="366"/>
        <v>-48093.904505039973</v>
      </c>
      <c r="AR1170" s="12">
        <f t="shared" si="338"/>
        <v>-3570228.5390949608</v>
      </c>
      <c r="BB1170" s="28" t="e">
        <f>+#REF!-'Прил 2 оконч'!E1170</f>
        <v>#REF!</v>
      </c>
    </row>
    <row r="1171" spans="1:54" ht="15" customHeight="1" x14ac:dyDescent="0.25">
      <c r="A1171" s="5">
        <f t="shared" si="364"/>
        <v>1144</v>
      </c>
      <c r="B1171" s="23">
        <f t="shared" si="365"/>
        <v>285</v>
      </c>
      <c r="C1171" s="14" t="s">
        <v>59</v>
      </c>
      <c r="D1171" s="3" t="s">
        <v>974</v>
      </c>
      <c r="E1171" s="27">
        <v>21892071.77</v>
      </c>
      <c r="F1171" s="29">
        <v>4636918.0685864408</v>
      </c>
      <c r="G1171" s="29">
        <v>3182339.9673420601</v>
      </c>
      <c r="H1171" s="29">
        <v>1937147.8769193597</v>
      </c>
      <c r="I1171" s="29">
        <v>1747763.85706608</v>
      </c>
      <c r="J1171" s="29">
        <v>0</v>
      </c>
      <c r="K1171" s="29"/>
      <c r="L1171" s="29">
        <v>223072.98168960001</v>
      </c>
      <c r="M1171" s="29">
        <v>0</v>
      </c>
      <c r="N1171" s="29">
        <v>2262004.7709924001</v>
      </c>
      <c r="O1171" s="29">
        <v>0</v>
      </c>
      <c r="P1171" s="29">
        <v>0</v>
      </c>
      <c r="Q1171" s="29">
        <v>5164301.4149336405</v>
      </c>
      <c r="R1171" s="29">
        <v>2100752.7919999999</v>
      </c>
      <c r="S1171" s="1">
        <v>218920.71770000001</v>
      </c>
      <c r="T1171" s="147">
        <v>418849.32277042</v>
      </c>
      <c r="U1171" s="28"/>
      <c r="V1171" s="2" t="s">
        <v>974</v>
      </c>
      <c r="W1171" s="9">
        <v>23038504.219999999</v>
      </c>
      <c r="X1171" s="9">
        <v>3473874.62</v>
      </c>
      <c r="Y1171" s="9">
        <v>2054420.63</v>
      </c>
      <c r="Z1171" s="9">
        <v>662799.84</v>
      </c>
      <c r="AA1171" s="9">
        <v>884083.47</v>
      </c>
      <c r="AB1171" s="9">
        <v>0</v>
      </c>
      <c r="AC1171" s="9">
        <v>0</v>
      </c>
      <c r="AD1171" s="9">
        <v>207950.94</v>
      </c>
      <c r="AE1171" s="9">
        <v>0</v>
      </c>
      <c r="AF1171" s="9">
        <v>1519050.11</v>
      </c>
      <c r="AG1171" s="9">
        <v>0</v>
      </c>
      <c r="AH1171" s="9">
        <v>10721949.869999999</v>
      </c>
      <c r="AI1171" s="9">
        <v>2442820.2000000002</v>
      </c>
      <c r="AJ1171" s="9">
        <v>593249.43999999994</v>
      </c>
      <c r="AK1171" s="9">
        <v>30000</v>
      </c>
      <c r="AL1171" s="9">
        <v>448305.1</v>
      </c>
      <c r="AN1171" s="28">
        <f t="shared" si="337"/>
        <v>-1146432.4499999993</v>
      </c>
      <c r="AO1171" s="12">
        <f t="shared" si="366"/>
        <v>1507503.352</v>
      </c>
      <c r="AP1171" s="12">
        <f t="shared" si="366"/>
        <v>188920.71770000001</v>
      </c>
      <c r="AQ1171" s="12">
        <f t="shared" si="366"/>
        <v>-29455.77722957998</v>
      </c>
      <c r="AR1171" s="12">
        <f t="shared" si="338"/>
        <v>-2813400.742470419</v>
      </c>
      <c r="BB1171" s="28" t="e">
        <f>+#REF!-'Прил 2 оконч'!E1171</f>
        <v>#REF!</v>
      </c>
    </row>
    <row r="1172" spans="1:54" ht="15" customHeight="1" x14ac:dyDescent="0.25">
      <c r="A1172" s="5">
        <f t="shared" si="364"/>
        <v>1145</v>
      </c>
      <c r="B1172" s="23">
        <f t="shared" si="365"/>
        <v>286</v>
      </c>
      <c r="C1172" s="14" t="s">
        <v>59</v>
      </c>
      <c r="D1172" s="3" t="s">
        <v>975</v>
      </c>
      <c r="E1172" s="27">
        <v>135273087.03</v>
      </c>
      <c r="F1172" s="29">
        <v>14114712.016718039</v>
      </c>
      <c r="G1172" s="29">
        <v>9686997.1466872804</v>
      </c>
      <c r="H1172" s="29">
        <v>5896650.3147518393</v>
      </c>
      <c r="I1172" s="29">
        <v>5320168.0919898003</v>
      </c>
      <c r="J1172" s="29">
        <v>0</v>
      </c>
      <c r="K1172" s="29"/>
      <c r="L1172" s="29">
        <v>679030.95234239998</v>
      </c>
      <c r="M1172" s="29">
        <v>0</v>
      </c>
      <c r="N1172" s="29">
        <v>6885510.0487487996</v>
      </c>
      <c r="O1172" s="29">
        <v>0</v>
      </c>
      <c r="P1172" s="29">
        <v>59777000.180442296</v>
      </c>
      <c r="Q1172" s="29">
        <v>15720059.33396766</v>
      </c>
      <c r="R1172" s="29">
        <v>13258054.825500002</v>
      </c>
      <c r="S1172" s="1">
        <v>1352730.8703000001</v>
      </c>
      <c r="T1172" s="147">
        <v>2582173.2485518805</v>
      </c>
      <c r="U1172" s="28"/>
      <c r="V1172" s="2" t="s">
        <v>975</v>
      </c>
      <c r="W1172" s="9">
        <v>69341774.970000014</v>
      </c>
      <c r="X1172" s="9">
        <v>10583927.65</v>
      </c>
      <c r="Y1172" s="9">
        <v>6259247</v>
      </c>
      <c r="Z1172" s="9">
        <v>2019366.35</v>
      </c>
      <c r="AA1172" s="9">
        <v>2693555.9</v>
      </c>
      <c r="AB1172" s="9">
        <v>0</v>
      </c>
      <c r="AC1172" s="9">
        <v>0</v>
      </c>
      <c r="AD1172" s="9">
        <v>633568.55000000005</v>
      </c>
      <c r="AE1172" s="9">
        <v>0</v>
      </c>
      <c r="AF1172" s="9">
        <v>4628122.25</v>
      </c>
      <c r="AG1172" s="9">
        <v>0</v>
      </c>
      <c r="AH1172" s="9">
        <v>32666792.550000001</v>
      </c>
      <c r="AI1172" s="9">
        <v>7442592.25</v>
      </c>
      <c r="AJ1172" s="9">
        <v>1018741.79</v>
      </c>
      <c r="AK1172" s="9">
        <v>30000</v>
      </c>
      <c r="AL1172" s="9">
        <v>1365860.6800000002</v>
      </c>
      <c r="AN1172" s="28">
        <f t="shared" si="337"/>
        <v>65931312.059999987</v>
      </c>
      <c r="AO1172" s="12">
        <f t="shared" si="366"/>
        <v>12239313.035500001</v>
      </c>
      <c r="AP1172" s="12">
        <f t="shared" si="366"/>
        <v>1322730.8703000001</v>
      </c>
      <c r="AQ1172" s="12">
        <f t="shared" si="366"/>
        <v>1216312.5685518803</v>
      </c>
      <c r="AR1172" s="12">
        <f t="shared" si="338"/>
        <v>51152955.585648097</v>
      </c>
      <c r="BB1172" s="28" t="e">
        <f>+#REF!-'Прил 2 оконч'!E1172</f>
        <v>#REF!</v>
      </c>
    </row>
    <row r="1173" spans="1:54" ht="15" customHeight="1" x14ac:dyDescent="0.25">
      <c r="A1173" s="5">
        <f t="shared" si="364"/>
        <v>1146</v>
      </c>
      <c r="B1173" s="23">
        <f t="shared" si="365"/>
        <v>287</v>
      </c>
      <c r="C1173" s="14" t="s">
        <v>59</v>
      </c>
      <c r="D1173" s="3" t="s">
        <v>976</v>
      </c>
      <c r="E1173" s="27">
        <v>9119250.5200000014</v>
      </c>
      <c r="F1173" s="29">
        <v>4650099.0199755002</v>
      </c>
      <c r="G1173" s="29">
        <v>3191386.1136439806</v>
      </c>
      <c r="H1173" s="29">
        <v>0</v>
      </c>
      <c r="I1173" s="29">
        <v>0</v>
      </c>
      <c r="J1173" s="29">
        <v>0</v>
      </c>
      <c r="K1173" s="29"/>
      <c r="L1173" s="29">
        <v>223707.09100319998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786496.37100000004</v>
      </c>
      <c r="S1173" s="1">
        <v>91192.505200000014</v>
      </c>
      <c r="T1173" s="147">
        <v>176369.41917732003</v>
      </c>
      <c r="U1173" s="28"/>
      <c r="V1173" s="2" t="s">
        <v>976</v>
      </c>
      <c r="W1173" s="9">
        <v>6047089.9799999995</v>
      </c>
      <c r="X1173" s="9">
        <v>3470607.39</v>
      </c>
      <c r="Y1173" s="9">
        <v>2052488.41</v>
      </c>
      <c r="Z1173" s="9">
        <v>0</v>
      </c>
      <c r="AA1173" s="9">
        <v>0</v>
      </c>
      <c r="AB1173" s="9">
        <v>0</v>
      </c>
      <c r="AC1173" s="9">
        <v>0</v>
      </c>
      <c r="AD1173" s="9">
        <v>207755.36</v>
      </c>
      <c r="AE1173" s="9">
        <v>0</v>
      </c>
      <c r="AF1173" s="9">
        <v>0</v>
      </c>
      <c r="AG1173" s="9">
        <v>0</v>
      </c>
      <c r="AH1173" s="9">
        <v>0</v>
      </c>
      <c r="AI1173" s="9">
        <v>0</v>
      </c>
      <c r="AJ1173" s="9">
        <v>169282.68</v>
      </c>
      <c r="AK1173" s="9">
        <v>30000</v>
      </c>
      <c r="AL1173" s="9">
        <v>116956.13999999998</v>
      </c>
      <c r="AN1173" s="28">
        <f t="shared" si="337"/>
        <v>3072160.5400000019</v>
      </c>
      <c r="AO1173" s="12">
        <f t="shared" si="366"/>
        <v>617213.69100000011</v>
      </c>
      <c r="AP1173" s="12">
        <f t="shared" si="366"/>
        <v>61192.505200000014</v>
      </c>
      <c r="AQ1173" s="12">
        <f t="shared" si="366"/>
        <v>59413.279177320044</v>
      </c>
      <c r="AR1173" s="12">
        <f t="shared" si="338"/>
        <v>2334341.0646226816</v>
      </c>
      <c r="BB1173" s="28" t="e">
        <f>+#REF!-'Прил 2 оконч'!E1173</f>
        <v>#REF!</v>
      </c>
    </row>
    <row r="1174" spans="1:54" ht="15" customHeight="1" x14ac:dyDescent="0.25">
      <c r="A1174" s="5">
        <f t="shared" si="364"/>
        <v>1147</v>
      </c>
      <c r="B1174" s="23">
        <f t="shared" si="365"/>
        <v>288</v>
      </c>
      <c r="C1174" s="14" t="s">
        <v>59</v>
      </c>
      <c r="D1174" s="3" t="s">
        <v>977</v>
      </c>
      <c r="E1174" s="27">
        <v>88860936.86999999</v>
      </c>
      <c r="F1174" s="29">
        <v>18821465.971318923</v>
      </c>
      <c r="G1174" s="29">
        <v>12917265.834582899</v>
      </c>
      <c r="H1174" s="29">
        <v>7862973.2694105599</v>
      </c>
      <c r="I1174" s="29">
        <v>7094254.7407149589</v>
      </c>
      <c r="J1174" s="29">
        <v>0</v>
      </c>
      <c r="K1174" s="29"/>
      <c r="L1174" s="29">
        <v>905463.60092160001</v>
      </c>
      <c r="M1174" s="29">
        <v>0</v>
      </c>
      <c r="N1174" s="29">
        <v>9181582.5123036001</v>
      </c>
      <c r="O1174" s="29">
        <v>0</v>
      </c>
      <c r="P1174" s="29">
        <v>0</v>
      </c>
      <c r="Q1174" s="29">
        <v>20962139.47557744</v>
      </c>
      <c r="R1174" s="29">
        <v>8527053.2270000018</v>
      </c>
      <c r="S1174" s="1">
        <v>888609.36870000011</v>
      </c>
      <c r="T1174" s="147">
        <v>1700128.8694700203</v>
      </c>
      <c r="U1174" s="28"/>
      <c r="V1174" s="2" t="s">
        <v>977</v>
      </c>
      <c r="W1174" s="9">
        <v>47401575.759999998</v>
      </c>
      <c r="X1174" s="9">
        <v>14110408</v>
      </c>
      <c r="Y1174" s="9">
        <v>8344778.25</v>
      </c>
      <c r="Z1174" s="9">
        <v>2692203.14</v>
      </c>
      <c r="AA1174" s="9">
        <v>3591027.25</v>
      </c>
      <c r="AB1174" s="9">
        <v>0</v>
      </c>
      <c r="AC1174" s="9">
        <v>0</v>
      </c>
      <c r="AD1174" s="9">
        <v>844668.55</v>
      </c>
      <c r="AE1174" s="9">
        <v>0</v>
      </c>
      <c r="AF1174" s="9">
        <v>6170175.7199999997</v>
      </c>
      <c r="AG1174" s="9">
        <v>0</v>
      </c>
      <c r="AH1174" s="9">
        <v>0</v>
      </c>
      <c r="AI1174" s="9">
        <v>9922404.6999999993</v>
      </c>
      <c r="AJ1174" s="9">
        <v>763753.66999999993</v>
      </c>
      <c r="AK1174" s="9">
        <v>30000</v>
      </c>
      <c r="AL1174" s="9">
        <v>932156.48</v>
      </c>
      <c r="AN1174" s="28">
        <f t="shared" si="337"/>
        <v>41459361.109999992</v>
      </c>
      <c r="AO1174" s="12">
        <f t="shared" si="366"/>
        <v>7763299.5570000019</v>
      </c>
      <c r="AP1174" s="12">
        <f t="shared" si="366"/>
        <v>858609.36870000011</v>
      </c>
      <c r="AQ1174" s="12">
        <f t="shared" si="366"/>
        <v>767972.38947002031</v>
      </c>
      <c r="AR1174" s="12">
        <f t="shared" si="338"/>
        <v>32069479.794829965</v>
      </c>
      <c r="BB1174" s="28" t="e">
        <f>+#REF!-'Прил 2 оконч'!E1174</f>
        <v>#REF!</v>
      </c>
    </row>
    <row r="1175" spans="1:54" ht="15" customHeight="1" x14ac:dyDescent="0.25">
      <c r="A1175" s="5">
        <f t="shared" si="364"/>
        <v>1148</v>
      </c>
      <c r="B1175" s="23">
        <f t="shared" si="365"/>
        <v>289</v>
      </c>
      <c r="C1175" s="14" t="s">
        <v>59</v>
      </c>
      <c r="D1175" s="3" t="s">
        <v>978</v>
      </c>
      <c r="E1175" s="27">
        <v>77772109.160000011</v>
      </c>
      <c r="F1175" s="29">
        <v>18662138.402554922</v>
      </c>
      <c r="G1175" s="29">
        <v>12807918.526641842</v>
      </c>
      <c r="H1175" s="29">
        <v>7796411.5854290398</v>
      </c>
      <c r="I1175" s="29">
        <v>7034200.4194895998</v>
      </c>
      <c r="J1175" s="29">
        <v>0</v>
      </c>
      <c r="K1175" s="29"/>
      <c r="L1175" s="29">
        <v>897798.66553440015</v>
      </c>
      <c r="M1175" s="29">
        <v>0</v>
      </c>
      <c r="N1175" s="29">
        <v>0</v>
      </c>
      <c r="O1175" s="29">
        <v>0</v>
      </c>
      <c r="P1175" s="29">
        <v>0</v>
      </c>
      <c r="Q1175" s="29">
        <v>20784690.663111482</v>
      </c>
      <c r="R1175" s="29">
        <v>7524575.8236000016</v>
      </c>
      <c r="S1175" s="1">
        <v>777721.09159999993</v>
      </c>
      <c r="T1175" s="147">
        <v>1486653.9820387203</v>
      </c>
      <c r="U1175" s="28"/>
      <c r="V1175" s="2" t="s">
        <v>978</v>
      </c>
      <c r="W1175" s="9">
        <v>40629768.149999999</v>
      </c>
      <c r="X1175" s="9">
        <v>13989465.09</v>
      </c>
      <c r="Y1175" s="9">
        <v>8273253.5899999999</v>
      </c>
      <c r="Z1175" s="9">
        <v>2669127.7599999998</v>
      </c>
      <c r="AA1175" s="9">
        <v>3560247.9</v>
      </c>
      <c r="AB1175" s="9">
        <v>0</v>
      </c>
      <c r="AC1175" s="9">
        <v>0</v>
      </c>
      <c r="AD1175" s="9">
        <v>837428.75</v>
      </c>
      <c r="AE1175" s="9">
        <v>0</v>
      </c>
      <c r="AF1175" s="9">
        <v>0</v>
      </c>
      <c r="AG1175" s="9">
        <v>0</v>
      </c>
      <c r="AH1175" s="9">
        <v>0</v>
      </c>
      <c r="AI1175" s="9">
        <v>9837357.9299999997</v>
      </c>
      <c r="AJ1175" s="9">
        <v>633563.03</v>
      </c>
      <c r="AK1175" s="9">
        <v>30000</v>
      </c>
      <c r="AL1175" s="9">
        <v>799324.10000000009</v>
      </c>
      <c r="AN1175" s="28">
        <f t="shared" si="337"/>
        <v>37142341.010000013</v>
      </c>
      <c r="AO1175" s="12">
        <f t="shared" si="366"/>
        <v>6891012.7936000014</v>
      </c>
      <c r="AP1175" s="12">
        <f t="shared" si="366"/>
        <v>747721.09159999993</v>
      </c>
      <c r="AQ1175" s="12">
        <f t="shared" si="366"/>
        <v>687329.88203872018</v>
      </c>
      <c r="AR1175" s="12">
        <f t="shared" si="338"/>
        <v>28816277.242761292</v>
      </c>
      <c r="BB1175" s="28" t="e">
        <f>+#REF!-'Прил 2 оконч'!E1175</f>
        <v>#REF!</v>
      </c>
    </row>
    <row r="1176" spans="1:54" ht="15" customHeight="1" x14ac:dyDescent="0.25">
      <c r="A1176" s="5">
        <f t="shared" si="364"/>
        <v>1149</v>
      </c>
      <c r="B1176" s="23">
        <f t="shared" si="365"/>
        <v>290</v>
      </c>
      <c r="C1176" s="14" t="s">
        <v>59</v>
      </c>
      <c r="D1176" s="3" t="s">
        <v>979</v>
      </c>
      <c r="E1176" s="27">
        <v>8463586.3400000017</v>
      </c>
      <c r="F1176" s="29">
        <v>5867865.3624590999</v>
      </c>
      <c r="G1176" s="29">
        <v>0</v>
      </c>
      <c r="H1176" s="29">
        <v>0</v>
      </c>
      <c r="I1176" s="29">
        <v>1407470.6749488001</v>
      </c>
      <c r="J1176" s="29">
        <v>0</v>
      </c>
      <c r="K1176" s="29"/>
      <c r="L1176" s="29">
        <v>193714.72744931999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746566.69889999984</v>
      </c>
      <c r="S1176" s="1">
        <v>84635.863400000002</v>
      </c>
      <c r="T1176" s="147">
        <v>163333.01284278001</v>
      </c>
      <c r="U1176" s="28"/>
      <c r="V1176" s="2" t="s">
        <v>979</v>
      </c>
      <c r="W1176" s="9">
        <v>4800394.83</v>
      </c>
      <c r="X1176" s="9">
        <v>3274343.12</v>
      </c>
      <c r="Y1176" s="9">
        <v>0</v>
      </c>
      <c r="Z1176" s="9">
        <v>0</v>
      </c>
      <c r="AA1176" s="9">
        <v>1135557.8600000001</v>
      </c>
      <c r="AB1176" s="9">
        <v>0</v>
      </c>
      <c r="AC1176" s="9">
        <v>0</v>
      </c>
      <c r="AD1176" s="9">
        <v>179663.59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87165.68</v>
      </c>
      <c r="AK1176" s="9">
        <v>30000</v>
      </c>
      <c r="AL1176" s="9">
        <v>93664.580000000016</v>
      </c>
      <c r="AN1176" s="28">
        <f t="shared" si="337"/>
        <v>3663191.5100000016</v>
      </c>
      <c r="AO1176" s="12">
        <f t="shared" si="366"/>
        <v>659401.01889999979</v>
      </c>
      <c r="AP1176" s="12">
        <f t="shared" si="366"/>
        <v>54635.863400000002</v>
      </c>
      <c r="AQ1176" s="12">
        <f t="shared" si="366"/>
        <v>69668.432842779992</v>
      </c>
      <c r="AR1176" s="12">
        <f t="shared" si="338"/>
        <v>2879486.194857222</v>
      </c>
      <c r="BB1176" s="28" t="e">
        <f>+#REF!-'Прил 2 оконч'!E1176</f>
        <v>#REF!</v>
      </c>
    </row>
    <row r="1177" spans="1:54" ht="15" customHeight="1" x14ac:dyDescent="0.25">
      <c r="A1177" s="5">
        <f t="shared" si="364"/>
        <v>1150</v>
      </c>
      <c r="B1177" s="23">
        <f t="shared" si="365"/>
        <v>291</v>
      </c>
      <c r="C1177" s="14" t="s">
        <v>59</v>
      </c>
      <c r="D1177" s="3" t="s">
        <v>980</v>
      </c>
      <c r="E1177" s="27">
        <v>9085692.1899999995</v>
      </c>
      <c r="F1177" s="29">
        <v>4632986.912801519</v>
      </c>
      <c r="G1177" s="29">
        <v>3179641.99571718</v>
      </c>
      <c r="H1177" s="29">
        <v>0</v>
      </c>
      <c r="I1177" s="29">
        <v>0</v>
      </c>
      <c r="J1177" s="29">
        <v>0</v>
      </c>
      <c r="K1177" s="29"/>
      <c r="L1177" s="29">
        <v>222883.86136800001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783602.10860000004</v>
      </c>
      <c r="S1177" s="1">
        <v>90856.921900000001</v>
      </c>
      <c r="T1177" s="147">
        <v>175720.38961330001</v>
      </c>
      <c r="U1177" s="28"/>
      <c r="V1177" s="2" t="s">
        <v>980</v>
      </c>
      <c r="W1177" s="9">
        <v>6025735.7999999998</v>
      </c>
      <c r="X1177" s="9">
        <v>3457770.22</v>
      </c>
      <c r="Y1177" s="9">
        <v>2044896.63</v>
      </c>
      <c r="Z1177" s="9">
        <v>0</v>
      </c>
      <c r="AA1177" s="9">
        <v>0</v>
      </c>
      <c r="AB1177" s="9">
        <v>0</v>
      </c>
      <c r="AC1177" s="9">
        <v>0</v>
      </c>
      <c r="AD1177" s="9">
        <v>206986.91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169558.5</v>
      </c>
      <c r="AK1177" s="9">
        <v>30000</v>
      </c>
      <c r="AL1177" s="9">
        <v>116523.54000000001</v>
      </c>
      <c r="AN1177" s="28">
        <f t="shared" ref="AN1177:AN1237" si="367">+E1177-W1177</f>
        <v>3059956.3899999997</v>
      </c>
      <c r="AO1177" s="12">
        <f t="shared" si="366"/>
        <v>614043.60860000004</v>
      </c>
      <c r="AP1177" s="12">
        <f t="shared" si="366"/>
        <v>60856.921900000001</v>
      </c>
      <c r="AQ1177" s="12">
        <f t="shared" si="366"/>
        <v>59196.849613300001</v>
      </c>
      <c r="AR1177" s="12">
        <f t="shared" ref="AR1177:AR1237" si="368">+AN1177-AO1177-AP1177-AQ1177</f>
        <v>2325859.0098866997</v>
      </c>
      <c r="BB1177" s="28" t="e">
        <f>+#REF!-'Прил 2 оконч'!E1177</f>
        <v>#REF!</v>
      </c>
    </row>
    <row r="1178" spans="1:54" ht="15" customHeight="1" x14ac:dyDescent="0.25">
      <c r="A1178" s="5">
        <f t="shared" si="364"/>
        <v>1151</v>
      </c>
      <c r="B1178" s="23">
        <f t="shared" si="365"/>
        <v>292</v>
      </c>
      <c r="C1178" s="14" t="s">
        <v>59</v>
      </c>
      <c r="D1178" s="3" t="s">
        <v>981</v>
      </c>
      <c r="E1178" s="27">
        <v>11302894.68</v>
      </c>
      <c r="F1178" s="29">
        <v>4630905.7090132199</v>
      </c>
      <c r="G1178" s="29">
        <v>3178213.6485762601</v>
      </c>
      <c r="H1178" s="29">
        <v>1934636.11525968</v>
      </c>
      <c r="I1178" s="29">
        <v>0</v>
      </c>
      <c r="J1178" s="29">
        <v>0</v>
      </c>
      <c r="K1178" s="29"/>
      <c r="L1178" s="29">
        <v>222783.73884480001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1005378.4946</v>
      </c>
      <c r="S1178" s="1">
        <v>113028.94680000001</v>
      </c>
      <c r="T1178" s="147">
        <v>217948.02690604</v>
      </c>
      <c r="U1178" s="28"/>
      <c r="V1178" s="2" t="s">
        <v>981</v>
      </c>
      <c r="W1178" s="9">
        <v>6749244.9799999986</v>
      </c>
      <c r="X1178" s="9">
        <v>3458053.11</v>
      </c>
      <c r="Y1178" s="9">
        <v>2045063.92</v>
      </c>
      <c r="Z1178" s="9">
        <v>659781.17000000004</v>
      </c>
      <c r="AA1178" s="9">
        <v>0</v>
      </c>
      <c r="AB1178" s="9">
        <v>0</v>
      </c>
      <c r="AC1178" s="9">
        <v>0</v>
      </c>
      <c r="AD1178" s="9">
        <v>207003.85</v>
      </c>
      <c r="AE1178" s="9">
        <v>0</v>
      </c>
      <c r="AF1178" s="9">
        <v>0</v>
      </c>
      <c r="AG1178" s="9">
        <v>0</v>
      </c>
      <c r="AH1178" s="9">
        <v>0</v>
      </c>
      <c r="AI1178" s="9">
        <v>0</v>
      </c>
      <c r="AJ1178" s="9">
        <v>219344.93</v>
      </c>
      <c r="AK1178" s="9">
        <v>30000</v>
      </c>
      <c r="AL1178" s="9">
        <v>129998</v>
      </c>
      <c r="AN1178" s="28">
        <f t="shared" si="367"/>
        <v>4553649.7000000011</v>
      </c>
      <c r="AO1178" s="12">
        <f t="shared" si="366"/>
        <v>786033.56459999993</v>
      </c>
      <c r="AP1178" s="12">
        <f t="shared" si="366"/>
        <v>83028.946800000005</v>
      </c>
      <c r="AQ1178" s="12">
        <f t="shared" si="366"/>
        <v>87950.026906040002</v>
      </c>
      <c r="AR1178" s="12">
        <f t="shared" si="368"/>
        <v>3596637.1616939609</v>
      </c>
      <c r="BB1178" s="28" t="e">
        <f>+#REF!-'Прил 2 оконч'!E1178</f>
        <v>#REF!</v>
      </c>
    </row>
    <row r="1179" spans="1:54" ht="15" customHeight="1" x14ac:dyDescent="0.25">
      <c r="A1179" s="5">
        <f t="shared" si="364"/>
        <v>1152</v>
      </c>
      <c r="B1179" s="23">
        <f t="shared" si="365"/>
        <v>293</v>
      </c>
      <c r="C1179" s="14" t="s">
        <v>59</v>
      </c>
      <c r="D1179" s="3" t="s">
        <v>982</v>
      </c>
      <c r="E1179" s="27">
        <v>6718375.6200000001</v>
      </c>
      <c r="F1179" s="29">
        <v>5804939.1923523005</v>
      </c>
      <c r="G1179" s="29">
        <v>0</v>
      </c>
      <c r="H1179" s="29">
        <v>0</v>
      </c>
      <c r="I1179" s="29">
        <v>0</v>
      </c>
      <c r="J1179" s="29">
        <v>0</v>
      </c>
      <c r="K1179" s="29"/>
      <c r="L1179" s="29">
        <v>191637.35771796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523482.3297</v>
      </c>
      <c r="S1179" s="1">
        <v>67183.756200000003</v>
      </c>
      <c r="T1179" s="147">
        <v>131132.98402974001</v>
      </c>
      <c r="U1179" s="28"/>
      <c r="V1179" s="2" t="s">
        <v>982</v>
      </c>
      <c r="W1179" s="9">
        <v>3693721.7399999998</v>
      </c>
      <c r="X1179" s="9">
        <v>3232108.76</v>
      </c>
      <c r="Y1179" s="9">
        <v>0</v>
      </c>
      <c r="Z1179" s="9">
        <v>0</v>
      </c>
      <c r="AA1179" s="9">
        <v>0</v>
      </c>
      <c r="AB1179" s="9">
        <v>0</v>
      </c>
      <c r="AC1179" s="9">
        <v>0</v>
      </c>
      <c r="AD1179" s="9">
        <v>177346.19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184686.09</v>
      </c>
      <c r="AK1179" s="9">
        <v>30000</v>
      </c>
      <c r="AL1179" s="9">
        <v>69580.7</v>
      </c>
      <c r="AN1179" s="28">
        <f t="shared" si="367"/>
        <v>3024653.8800000004</v>
      </c>
      <c r="AO1179" s="12">
        <f t="shared" si="366"/>
        <v>338796.23970000003</v>
      </c>
      <c r="AP1179" s="12">
        <f t="shared" si="366"/>
        <v>37183.756200000003</v>
      </c>
      <c r="AQ1179" s="12">
        <f t="shared" si="366"/>
        <v>61552.284029740011</v>
      </c>
      <c r="AR1179" s="12">
        <f t="shared" si="368"/>
        <v>2587121.60007026</v>
      </c>
      <c r="BB1179" s="28" t="e">
        <f>+#REF!-'Прил 2 оконч'!E1179</f>
        <v>#REF!</v>
      </c>
    </row>
    <row r="1180" spans="1:54" ht="15" customHeight="1" x14ac:dyDescent="0.25">
      <c r="A1180" s="5">
        <f t="shared" si="364"/>
        <v>1153</v>
      </c>
      <c r="B1180" s="23">
        <f t="shared" si="365"/>
        <v>294</v>
      </c>
      <c r="C1180" s="14" t="s">
        <v>59</v>
      </c>
      <c r="D1180" s="3" t="s">
        <v>983</v>
      </c>
      <c r="E1180" s="27">
        <v>106077568.56999999</v>
      </c>
      <c r="F1180" s="29">
        <v>18055119.95713608</v>
      </c>
      <c r="G1180" s="29">
        <v>0</v>
      </c>
      <c r="H1180" s="29">
        <v>0</v>
      </c>
      <c r="I1180" s="29">
        <v>4330714.8848485211</v>
      </c>
      <c r="J1180" s="29">
        <v>0</v>
      </c>
      <c r="K1180" s="29"/>
      <c r="L1180" s="29">
        <v>0</v>
      </c>
      <c r="M1180" s="29">
        <v>0</v>
      </c>
      <c r="N1180" s="29">
        <v>33967503.6578262</v>
      </c>
      <c r="O1180" s="29">
        <v>0</v>
      </c>
      <c r="P1180" s="29">
        <v>17636148.100577578</v>
      </c>
      <c r="Q1180" s="29">
        <v>19022357.136998877</v>
      </c>
      <c r="R1180" s="29">
        <v>9970968.5052000005</v>
      </c>
      <c r="S1180" s="1">
        <v>1060775.6857</v>
      </c>
      <c r="T1180" s="147">
        <v>2033980.6417127401</v>
      </c>
      <c r="U1180" s="28"/>
      <c r="V1180" s="2" t="s">
        <v>983</v>
      </c>
      <c r="W1180" s="9">
        <v>37063088.839999996</v>
      </c>
      <c r="X1180" s="9">
        <v>10131161.84</v>
      </c>
      <c r="Y1180" s="9">
        <v>0</v>
      </c>
      <c r="Z1180" s="9">
        <v>0</v>
      </c>
      <c r="AA1180" s="9">
        <v>3513535.45</v>
      </c>
      <c r="AB1180" s="9">
        <v>0</v>
      </c>
      <c r="AC1180" s="9">
        <v>0</v>
      </c>
      <c r="AD1180" s="9">
        <v>0</v>
      </c>
      <c r="AE1180" s="9">
        <v>0</v>
      </c>
      <c r="AF1180" s="9">
        <v>9425254.7100000009</v>
      </c>
      <c r="AG1180" s="9">
        <v>0</v>
      </c>
      <c r="AH1180" s="9">
        <v>6037329.6600000001</v>
      </c>
      <c r="AI1180" s="9">
        <v>6511878.2400000002</v>
      </c>
      <c r="AJ1180" s="9">
        <v>687007.32</v>
      </c>
      <c r="AK1180" s="9">
        <v>30000</v>
      </c>
      <c r="AL1180" s="9">
        <v>726921.62</v>
      </c>
      <c r="AN1180" s="28">
        <f t="shared" si="367"/>
        <v>69014479.729999989</v>
      </c>
      <c r="AO1180" s="12">
        <f t="shared" si="366"/>
        <v>9283961.1852000002</v>
      </c>
      <c r="AP1180" s="12">
        <f t="shared" si="366"/>
        <v>1030775.6857</v>
      </c>
      <c r="AQ1180" s="12">
        <f t="shared" si="366"/>
        <v>1307059.02171274</v>
      </c>
      <c r="AR1180" s="12">
        <f t="shared" si="368"/>
        <v>57392683.837387249</v>
      </c>
      <c r="BB1180" s="28" t="e">
        <f>+#REF!-'Прил 2 оконч'!E1180</f>
        <v>#REF!</v>
      </c>
    </row>
    <row r="1181" spans="1:54" ht="15" customHeight="1" x14ac:dyDescent="0.25">
      <c r="A1181" s="5">
        <f t="shared" si="364"/>
        <v>1154</v>
      </c>
      <c r="B1181" s="23">
        <f t="shared" si="365"/>
        <v>295</v>
      </c>
      <c r="C1181" s="14" t="s">
        <v>59</v>
      </c>
      <c r="D1181" s="3" t="s">
        <v>985</v>
      </c>
      <c r="E1181" s="27">
        <v>26933184.25</v>
      </c>
      <c r="F1181" s="29">
        <v>11693398.57411908</v>
      </c>
      <c r="G1181" s="29">
        <v>4288000.4889749996</v>
      </c>
      <c r="H1181" s="29">
        <v>4479954.2738714404</v>
      </c>
      <c r="I1181" s="29">
        <v>2804787.5278214402</v>
      </c>
      <c r="J1181" s="29">
        <v>0</v>
      </c>
      <c r="K1181" s="29"/>
      <c r="L1181" s="29">
        <v>386031.94970675994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2494454.4773000004</v>
      </c>
      <c r="S1181" s="1">
        <v>269331.84250000003</v>
      </c>
      <c r="T1181" s="147">
        <v>517225.11570628005</v>
      </c>
      <c r="U1181" s="28"/>
      <c r="V1181" s="2" t="s">
        <v>985</v>
      </c>
      <c r="W1181" s="9">
        <v>14890823.989999998</v>
      </c>
      <c r="X1181" s="9">
        <v>6553438.6399999997</v>
      </c>
      <c r="Y1181" s="9">
        <v>3634978.82</v>
      </c>
      <c r="Z1181" s="9">
        <v>1531738.35</v>
      </c>
      <c r="AA1181" s="9">
        <v>2272763.91</v>
      </c>
      <c r="AB1181" s="9">
        <v>0</v>
      </c>
      <c r="AC1181" s="9">
        <v>0</v>
      </c>
      <c r="AD1181" s="9">
        <v>359587.95</v>
      </c>
      <c r="AE1181" s="9">
        <v>0</v>
      </c>
      <c r="AF1181" s="9">
        <v>0</v>
      </c>
      <c r="AG1181" s="9">
        <v>0</v>
      </c>
      <c r="AH1181" s="9">
        <v>0</v>
      </c>
      <c r="AI1181" s="9">
        <v>0</v>
      </c>
      <c r="AJ1181" s="9">
        <v>215408.02000000002</v>
      </c>
      <c r="AK1181" s="9">
        <v>30000</v>
      </c>
      <c r="AL1181" s="9">
        <v>292908.30000000005</v>
      </c>
      <c r="AN1181" s="28">
        <f t="shared" si="367"/>
        <v>12042360.260000002</v>
      </c>
      <c r="AO1181" s="12">
        <f t="shared" si="366"/>
        <v>2279046.4573000004</v>
      </c>
      <c r="AP1181" s="12">
        <f t="shared" si="366"/>
        <v>239331.84250000003</v>
      </c>
      <c r="AQ1181" s="12">
        <f t="shared" si="366"/>
        <v>224316.81570628</v>
      </c>
      <c r="AR1181" s="12">
        <f t="shared" si="368"/>
        <v>9299665.1444937233</v>
      </c>
      <c r="BB1181" s="28" t="e">
        <f>+#REF!-'Прил 2 оконч'!E1181</f>
        <v>#REF!</v>
      </c>
    </row>
    <row r="1182" spans="1:54" ht="15" customHeight="1" x14ac:dyDescent="0.25">
      <c r="A1182" s="5">
        <f t="shared" si="364"/>
        <v>1155</v>
      </c>
      <c r="B1182" s="23">
        <f t="shared" si="365"/>
        <v>296</v>
      </c>
      <c r="C1182" s="14" t="s">
        <v>59</v>
      </c>
      <c r="D1182" s="3" t="s">
        <v>986</v>
      </c>
      <c r="E1182" s="27">
        <v>2938207.17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/>
      <c r="L1182" s="29">
        <v>0</v>
      </c>
      <c r="M1182" s="29">
        <v>0</v>
      </c>
      <c r="N1182" s="29">
        <v>0</v>
      </c>
      <c r="O1182" s="29">
        <v>0</v>
      </c>
      <c r="P1182" s="29">
        <v>2800305.2654220001</v>
      </c>
      <c r="Q1182" s="29">
        <v>0</v>
      </c>
      <c r="R1182" s="29">
        <v>46664.9</v>
      </c>
      <c r="S1182" s="1">
        <v>30000</v>
      </c>
      <c r="T1182" s="147">
        <v>61237.004578</v>
      </c>
      <c r="U1182" s="28"/>
      <c r="V1182" s="2" t="s">
        <v>986</v>
      </c>
      <c r="W1182" s="9">
        <v>2825199.98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9">
        <v>0</v>
      </c>
      <c r="AH1182" s="9">
        <v>2600861.1800000002</v>
      </c>
      <c r="AI1182" s="9">
        <v>0</v>
      </c>
      <c r="AJ1182" s="9">
        <v>141260</v>
      </c>
      <c r="AK1182" s="9">
        <v>30000</v>
      </c>
      <c r="AL1182" s="9">
        <v>53078.8</v>
      </c>
      <c r="AN1182" s="28">
        <f t="shared" si="367"/>
        <v>113007.18999999994</v>
      </c>
      <c r="AO1182" s="12">
        <f t="shared" si="366"/>
        <v>-94595.1</v>
      </c>
      <c r="AP1182" s="12">
        <f t="shared" si="366"/>
        <v>0</v>
      </c>
      <c r="AQ1182" s="12">
        <f t="shared" si="366"/>
        <v>8158.2045779999971</v>
      </c>
      <c r="AR1182" s="12">
        <f t="shared" si="368"/>
        <v>199444.08542199995</v>
      </c>
      <c r="BB1182" s="28" t="e">
        <f>+#REF!-'Прил 2 оконч'!E1182</f>
        <v>#REF!</v>
      </c>
    </row>
    <row r="1183" spans="1:54" ht="15" customHeight="1" x14ac:dyDescent="0.25">
      <c r="A1183" s="5">
        <f t="shared" si="364"/>
        <v>1156</v>
      </c>
      <c r="B1183" s="23">
        <f t="shared" si="365"/>
        <v>297</v>
      </c>
      <c r="C1183" s="14" t="s">
        <v>269</v>
      </c>
      <c r="D1183" s="3" t="s">
        <v>987</v>
      </c>
      <c r="E1183" s="27">
        <v>7131894.3900000006</v>
      </c>
      <c r="F1183" s="29">
        <v>3861288.8462639404</v>
      </c>
      <c r="G1183" s="29">
        <v>2292533.9415640198</v>
      </c>
      <c r="H1183" s="29">
        <v>0</v>
      </c>
      <c r="I1183" s="29">
        <v>0</v>
      </c>
      <c r="J1183" s="29">
        <v>0</v>
      </c>
      <c r="K1183" s="29"/>
      <c r="L1183" s="29">
        <v>157012.13129196005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611735.34889999998</v>
      </c>
      <c r="S1183" s="1">
        <v>71318.943900000013</v>
      </c>
      <c r="T1183" s="147">
        <v>138005.17808008002</v>
      </c>
      <c r="U1183" s="28"/>
      <c r="V1183" s="2" t="s">
        <v>987</v>
      </c>
      <c r="W1183" s="9">
        <v>5447097.0999999996</v>
      </c>
      <c r="X1183" s="9">
        <v>3189815.91</v>
      </c>
      <c r="Y1183" s="9">
        <v>1859580.97</v>
      </c>
      <c r="Z1183" s="9">
        <v>0</v>
      </c>
      <c r="AA1183" s="9">
        <v>0</v>
      </c>
      <c r="AB1183" s="9">
        <v>0</v>
      </c>
      <c r="AC1183" s="9">
        <v>0</v>
      </c>
      <c r="AD1183" s="9">
        <v>145742.34</v>
      </c>
      <c r="AE1183" s="9">
        <v>0</v>
      </c>
      <c r="AF1183" s="9">
        <v>0</v>
      </c>
      <c r="AG1183" s="9">
        <v>0</v>
      </c>
      <c r="AH1183" s="9">
        <v>0</v>
      </c>
      <c r="AI1183" s="9">
        <v>0</v>
      </c>
      <c r="AJ1183" s="9">
        <v>115934.62</v>
      </c>
      <c r="AK1183" s="9">
        <v>30000</v>
      </c>
      <c r="AL1183" s="9">
        <v>106023.26</v>
      </c>
      <c r="AN1183" s="28">
        <f t="shared" si="367"/>
        <v>1684797.290000001</v>
      </c>
      <c r="AO1183" s="12">
        <f t="shared" si="366"/>
        <v>495800.72889999999</v>
      </c>
      <c r="AP1183" s="12">
        <f t="shared" si="366"/>
        <v>41318.943900000013</v>
      </c>
      <c r="AQ1183" s="12">
        <f t="shared" si="366"/>
        <v>31981.918080080024</v>
      </c>
      <c r="AR1183" s="12">
        <f t="shared" si="368"/>
        <v>1115695.6991199208</v>
      </c>
      <c r="BB1183" s="28" t="e">
        <f>+#REF!-'Прил 2 оконч'!E1183</f>
        <v>#REF!</v>
      </c>
    </row>
    <row r="1184" spans="1:54" ht="15" customHeight="1" x14ac:dyDescent="0.25">
      <c r="A1184" s="5">
        <f t="shared" si="364"/>
        <v>1157</v>
      </c>
      <c r="B1184" s="23">
        <f t="shared" si="365"/>
        <v>298</v>
      </c>
      <c r="C1184" s="14" t="s">
        <v>988</v>
      </c>
      <c r="D1184" s="3" t="s">
        <v>989</v>
      </c>
      <c r="E1184" s="27">
        <v>8975787.6699999999</v>
      </c>
      <c r="F1184" s="29">
        <v>2037549.4111140005</v>
      </c>
      <c r="G1184" s="29">
        <v>724905.58307999989</v>
      </c>
      <c r="H1184" s="29">
        <v>272022.52824599994</v>
      </c>
      <c r="I1184" s="29">
        <v>1141961.36775</v>
      </c>
      <c r="J1184" s="29">
        <v>0</v>
      </c>
      <c r="K1184" s="29"/>
      <c r="L1184" s="29">
        <v>425801.88516599999</v>
      </c>
      <c r="M1184" s="29">
        <v>0</v>
      </c>
      <c r="N1184" s="29">
        <v>0</v>
      </c>
      <c r="O1184" s="29">
        <v>0</v>
      </c>
      <c r="P1184" s="29">
        <v>0</v>
      </c>
      <c r="Q1184" s="29">
        <v>4017040.7545799999</v>
      </c>
      <c r="R1184" s="29">
        <v>124669.96</v>
      </c>
      <c r="S1184" s="1">
        <v>43349.95</v>
      </c>
      <c r="T1184" s="147">
        <v>188486.23006399997</v>
      </c>
      <c r="U1184" s="28"/>
      <c r="V1184" s="2" t="s">
        <v>989</v>
      </c>
      <c r="W1184" s="9">
        <v>8630564.9100000001</v>
      </c>
      <c r="X1184" s="9">
        <v>1884298.16</v>
      </c>
      <c r="Y1184" s="9">
        <v>688840.55</v>
      </c>
      <c r="Z1184" s="9">
        <v>265660.46000000002</v>
      </c>
      <c r="AA1184" s="9">
        <v>1064411.55</v>
      </c>
      <c r="AB1184" s="9">
        <v>0</v>
      </c>
      <c r="AC1184" s="9">
        <v>0</v>
      </c>
      <c r="AD1184" s="9">
        <v>388081.83</v>
      </c>
      <c r="AE1184" s="9">
        <v>0</v>
      </c>
      <c r="AF1184" s="9">
        <v>0</v>
      </c>
      <c r="AG1184" s="9">
        <v>0</v>
      </c>
      <c r="AH1184" s="9">
        <v>0</v>
      </c>
      <c r="AI1184" s="9">
        <v>3714363.38</v>
      </c>
      <c r="AJ1184" s="9">
        <v>431528.24</v>
      </c>
      <c r="AK1184" s="9">
        <v>30000</v>
      </c>
      <c r="AL1184" s="9">
        <v>163380.74</v>
      </c>
      <c r="AN1184" s="28">
        <f t="shared" si="367"/>
        <v>345222.75999999978</v>
      </c>
      <c r="AO1184" s="12">
        <f t="shared" si="366"/>
        <v>-306858.27999999997</v>
      </c>
      <c r="AP1184" s="12">
        <f t="shared" si="366"/>
        <v>13349.949999999997</v>
      </c>
      <c r="AQ1184" s="12">
        <f t="shared" si="366"/>
        <v>25105.490063999983</v>
      </c>
      <c r="AR1184" s="12">
        <f t="shared" si="368"/>
        <v>613625.59993599984</v>
      </c>
      <c r="BB1184" s="28" t="e">
        <f>+#REF!-'Прил 2 оконч'!E1184</f>
        <v>#REF!</v>
      </c>
    </row>
    <row r="1185" spans="1:54" ht="15" customHeight="1" x14ac:dyDescent="0.25">
      <c r="A1185" s="5">
        <f t="shared" si="364"/>
        <v>1158</v>
      </c>
      <c r="B1185" s="23">
        <f t="shared" si="365"/>
        <v>299</v>
      </c>
      <c r="C1185" s="14" t="s">
        <v>988</v>
      </c>
      <c r="D1185" s="3" t="s">
        <v>990</v>
      </c>
      <c r="E1185" s="27">
        <v>8604839.9099999983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/>
      <c r="L1185" s="29">
        <v>0</v>
      </c>
      <c r="M1185" s="29">
        <v>0</v>
      </c>
      <c r="N1185" s="29">
        <v>0</v>
      </c>
      <c r="O1185" s="29">
        <v>0</v>
      </c>
      <c r="P1185" s="29">
        <v>4316448.4252260001</v>
      </c>
      <c r="Q1185" s="29">
        <v>3992298.5465579997</v>
      </c>
      <c r="R1185" s="29">
        <v>94703.43</v>
      </c>
      <c r="S1185" s="1">
        <v>19694.04</v>
      </c>
      <c r="T1185" s="147">
        <v>181695.46821600004</v>
      </c>
      <c r="U1185" s="28"/>
      <c r="V1185" s="2" t="s">
        <v>990</v>
      </c>
      <c r="W1185" s="9">
        <v>8273886.8699999992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3982716.36</v>
      </c>
      <c r="AI1185" s="9">
        <v>3690872.33</v>
      </c>
      <c r="AJ1185" s="9">
        <v>413694.33999999997</v>
      </c>
      <c r="AK1185" s="9">
        <v>30000</v>
      </c>
      <c r="AL1185" s="9">
        <v>156603.84</v>
      </c>
      <c r="AN1185" s="28">
        <f t="shared" si="367"/>
        <v>330953.03999999911</v>
      </c>
      <c r="AO1185" s="12">
        <f t="shared" si="366"/>
        <v>-318990.90999999997</v>
      </c>
      <c r="AP1185" s="12">
        <f t="shared" si="366"/>
        <v>-10305.959999999999</v>
      </c>
      <c r="AQ1185" s="12">
        <f t="shared" si="366"/>
        <v>25091.628216000041</v>
      </c>
      <c r="AR1185" s="12">
        <f t="shared" si="368"/>
        <v>635158.28178399894</v>
      </c>
      <c r="BB1185" s="28" t="e">
        <f>+#REF!-'Прил 2 оконч'!E1185</f>
        <v>#REF!</v>
      </c>
    </row>
    <row r="1186" spans="1:54" ht="15" customHeight="1" x14ac:dyDescent="0.25">
      <c r="A1186" s="5">
        <f t="shared" si="364"/>
        <v>1159</v>
      </c>
      <c r="B1186" s="23">
        <f t="shared" si="365"/>
        <v>300</v>
      </c>
      <c r="C1186" s="14" t="s">
        <v>988</v>
      </c>
      <c r="D1186" s="3" t="s">
        <v>991</v>
      </c>
      <c r="E1186" s="27">
        <v>4353992.87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/>
      <c r="L1186" s="29">
        <v>0</v>
      </c>
      <c r="M1186" s="29">
        <v>0</v>
      </c>
      <c r="N1186" s="29">
        <v>0</v>
      </c>
      <c r="O1186" s="29">
        <v>0</v>
      </c>
      <c r="P1186" s="29">
        <v>4207071.7809119998</v>
      </c>
      <c r="Q1186" s="29">
        <v>0</v>
      </c>
      <c r="R1186" s="29">
        <v>50120.95</v>
      </c>
      <c r="S1186" s="1">
        <v>4800</v>
      </c>
      <c r="T1186" s="147">
        <v>92000.139087999996</v>
      </c>
      <c r="U1186" s="28"/>
      <c r="V1186" s="2" t="s">
        <v>991</v>
      </c>
      <c r="W1186" s="9">
        <v>4186532.7600000002</v>
      </c>
      <c r="X1186" s="9">
        <v>0</v>
      </c>
      <c r="Y1186" s="9">
        <v>0</v>
      </c>
      <c r="Z1186" s="9">
        <v>0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9">
        <v>0</v>
      </c>
      <c r="AH1186" s="9">
        <v>3868262</v>
      </c>
      <c r="AI1186" s="9">
        <v>0</v>
      </c>
      <c r="AJ1186" s="9">
        <v>209326.64</v>
      </c>
      <c r="AK1186" s="9">
        <v>30000</v>
      </c>
      <c r="AL1186" s="9">
        <v>78944.12</v>
      </c>
      <c r="AN1186" s="28">
        <f t="shared" si="367"/>
        <v>167460.10999999987</v>
      </c>
      <c r="AO1186" s="12">
        <f t="shared" si="366"/>
        <v>-159205.69</v>
      </c>
      <c r="AP1186" s="12">
        <f t="shared" si="366"/>
        <v>-25200</v>
      </c>
      <c r="AQ1186" s="12">
        <f t="shared" si="366"/>
        <v>13056.019088000001</v>
      </c>
      <c r="AR1186" s="12">
        <f t="shared" si="368"/>
        <v>338809.78091199987</v>
      </c>
      <c r="BB1186" s="28" t="e">
        <f>+#REF!-'Прил 2 оконч'!E1186</f>
        <v>#REF!</v>
      </c>
    </row>
    <row r="1187" spans="1:54" ht="15" customHeight="1" x14ac:dyDescent="0.25">
      <c r="A1187" s="5">
        <f t="shared" si="364"/>
        <v>1160</v>
      </c>
      <c r="B1187" s="23">
        <f t="shared" si="365"/>
        <v>301</v>
      </c>
      <c r="C1187" s="14" t="s">
        <v>988</v>
      </c>
      <c r="D1187" s="3" t="s">
        <v>992</v>
      </c>
      <c r="E1187" s="27">
        <v>3086412.83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/>
      <c r="L1187" s="29">
        <v>0</v>
      </c>
      <c r="M1187" s="29">
        <v>0</v>
      </c>
      <c r="N1187" s="29">
        <v>0</v>
      </c>
      <c r="O1187" s="29">
        <v>0</v>
      </c>
      <c r="P1187" s="29">
        <v>2955624.1265040003</v>
      </c>
      <c r="Q1187" s="29">
        <v>0</v>
      </c>
      <c r="R1187" s="29">
        <v>42155.19</v>
      </c>
      <c r="S1187" s="1">
        <v>24000</v>
      </c>
      <c r="T1187" s="147">
        <v>64633.513496</v>
      </c>
      <c r="U1187" s="28"/>
      <c r="V1187" s="2" t="s">
        <v>992</v>
      </c>
      <c r="W1187" s="9">
        <v>2967705.46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9">
        <v>0</v>
      </c>
      <c r="AH1187" s="9">
        <v>2733533.79</v>
      </c>
      <c r="AI1187" s="9">
        <v>0</v>
      </c>
      <c r="AJ1187" s="9">
        <v>148385.26999999999</v>
      </c>
      <c r="AK1187" s="9">
        <v>30000</v>
      </c>
      <c r="AL1187" s="9">
        <v>55786.400000000001</v>
      </c>
      <c r="AN1187" s="28">
        <f t="shared" si="367"/>
        <v>118707.37000000011</v>
      </c>
      <c r="AO1187" s="12">
        <f t="shared" si="366"/>
        <v>-106230.07999999999</v>
      </c>
      <c r="AP1187" s="12">
        <f t="shared" si="366"/>
        <v>-6000</v>
      </c>
      <c r="AQ1187" s="12">
        <f t="shared" si="366"/>
        <v>8847.1134959999981</v>
      </c>
      <c r="AR1187" s="12">
        <f t="shared" si="368"/>
        <v>222090.33650400009</v>
      </c>
      <c r="BB1187" s="28" t="e">
        <f>+#REF!-'Прил 2 оконч'!E1187</f>
        <v>#REF!</v>
      </c>
    </row>
    <row r="1188" spans="1:54" ht="15" customHeight="1" x14ac:dyDescent="0.25">
      <c r="A1188" s="5">
        <f t="shared" si="364"/>
        <v>1161</v>
      </c>
      <c r="B1188" s="23">
        <f t="shared" si="365"/>
        <v>302</v>
      </c>
      <c r="C1188" s="14" t="s">
        <v>270</v>
      </c>
      <c r="D1188" s="3" t="s">
        <v>993</v>
      </c>
      <c r="E1188" s="27">
        <v>26286020.449999999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/>
      <c r="L1188" s="29">
        <v>0</v>
      </c>
      <c r="M1188" s="29">
        <v>0</v>
      </c>
      <c r="N1188" s="29">
        <v>23151149.651132997</v>
      </c>
      <c r="O1188" s="29">
        <v>0</v>
      </c>
      <c r="P1188" s="29">
        <v>0</v>
      </c>
      <c r="Q1188" s="29">
        <v>0</v>
      </c>
      <c r="R1188" s="29">
        <v>2365741.8404999999</v>
      </c>
      <c r="S1188" s="1">
        <v>262860.20449999999</v>
      </c>
      <c r="T1188" s="147">
        <v>506268.75386699999</v>
      </c>
      <c r="U1188" s="28"/>
      <c r="V1188" s="2" t="s">
        <v>993</v>
      </c>
      <c r="W1188" s="9">
        <v>6647466.7999999998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6399850.46</v>
      </c>
      <c r="AG1188" s="9">
        <v>0</v>
      </c>
      <c r="AH1188" s="9">
        <v>0</v>
      </c>
      <c r="AI1188" s="9">
        <v>0</v>
      </c>
      <c r="AJ1188" s="9">
        <v>87007.14</v>
      </c>
      <c r="AK1188" s="9">
        <v>30000</v>
      </c>
      <c r="AL1188" s="9">
        <v>130609.2</v>
      </c>
      <c r="AN1188" s="28">
        <f t="shared" si="367"/>
        <v>19638553.649999999</v>
      </c>
      <c r="AO1188" s="12">
        <f t="shared" si="366"/>
        <v>2278734.7004999998</v>
      </c>
      <c r="AP1188" s="12">
        <f t="shared" si="366"/>
        <v>232860.20449999999</v>
      </c>
      <c r="AQ1188" s="12">
        <f t="shared" si="366"/>
        <v>375659.55386699998</v>
      </c>
      <c r="AR1188" s="12">
        <f t="shared" si="368"/>
        <v>16751299.191132998</v>
      </c>
      <c r="BB1188" s="28" t="e">
        <f>+#REF!-'Прил 2 оконч'!E1188</f>
        <v>#REF!</v>
      </c>
    </row>
    <row r="1189" spans="1:54" ht="15" customHeight="1" x14ac:dyDescent="0.25">
      <c r="A1189" s="5">
        <f t="shared" si="364"/>
        <v>1162</v>
      </c>
      <c r="B1189" s="23">
        <f t="shared" si="365"/>
        <v>303</v>
      </c>
      <c r="C1189" s="14" t="s">
        <v>270</v>
      </c>
      <c r="D1189" s="3" t="s">
        <v>271</v>
      </c>
      <c r="E1189" s="27">
        <v>2946366.48</v>
      </c>
      <c r="F1189" s="29">
        <v>0</v>
      </c>
      <c r="G1189" s="29">
        <v>0</v>
      </c>
      <c r="H1189" s="29">
        <v>171286.25550539998</v>
      </c>
      <c r="I1189" s="29">
        <v>0</v>
      </c>
      <c r="J1189" s="29">
        <v>0</v>
      </c>
      <c r="K1189" s="29"/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2394863.41571652</v>
      </c>
      <c r="R1189" s="29">
        <v>294636.64799999999</v>
      </c>
      <c r="S1189" s="1">
        <v>29463.664799999999</v>
      </c>
      <c r="T1189" s="147">
        <v>56116.495978080005</v>
      </c>
      <c r="U1189" s="28"/>
      <c r="V1189" s="2" t="s">
        <v>271</v>
      </c>
      <c r="W1189" s="9">
        <v>3109816.1100000003</v>
      </c>
      <c r="X1189" s="9">
        <v>0</v>
      </c>
      <c r="Y1189" s="9">
        <v>0</v>
      </c>
      <c r="Z1189" s="9">
        <v>174265.39</v>
      </c>
      <c r="AA1189" s="9">
        <v>0</v>
      </c>
      <c r="AB1189" s="9">
        <v>0</v>
      </c>
      <c r="AC1189" s="9">
        <v>0</v>
      </c>
      <c r="AD1189" s="9">
        <v>254570.19</v>
      </c>
      <c r="AE1189" s="9">
        <v>0</v>
      </c>
      <c r="AF1189" s="9">
        <v>0</v>
      </c>
      <c r="AG1189" s="9">
        <v>0</v>
      </c>
      <c r="AH1189" s="9">
        <v>0</v>
      </c>
      <c r="AI1189" s="9">
        <v>2436512.33</v>
      </c>
      <c r="AJ1189" s="9">
        <v>155991.72</v>
      </c>
      <c r="AK1189" s="9">
        <v>30000</v>
      </c>
      <c r="AL1189" s="9">
        <v>58476.479999999996</v>
      </c>
      <c r="AN1189" s="28">
        <f t="shared" si="367"/>
        <v>-163449.63000000035</v>
      </c>
      <c r="AO1189" s="12">
        <f t="shared" si="366"/>
        <v>138644.92799999999</v>
      </c>
      <c r="AP1189" s="12">
        <f t="shared" si="366"/>
        <v>-536.33520000000135</v>
      </c>
      <c r="AQ1189" s="12">
        <f t="shared" si="366"/>
        <v>-2359.9840219199905</v>
      </c>
      <c r="AR1189" s="12">
        <f t="shared" si="368"/>
        <v>-299198.23877808033</v>
      </c>
      <c r="BB1189" s="28" t="e">
        <f>+#REF!-'Прил 2 оконч'!E1189</f>
        <v>#REF!</v>
      </c>
    </row>
    <row r="1190" spans="1:54" ht="15" customHeight="1" x14ac:dyDescent="0.25">
      <c r="A1190" s="5">
        <f t="shared" si="364"/>
        <v>1163</v>
      </c>
      <c r="B1190" s="23">
        <f t="shared" si="365"/>
        <v>304</v>
      </c>
      <c r="C1190" s="14" t="s">
        <v>270</v>
      </c>
      <c r="D1190" s="3" t="s">
        <v>994</v>
      </c>
      <c r="E1190" s="27">
        <v>50851543.909999996</v>
      </c>
      <c r="F1190" s="29">
        <v>12240570.226002298</v>
      </c>
      <c r="G1190" s="29">
        <v>4488649.7915120395</v>
      </c>
      <c r="H1190" s="29">
        <v>4689585.7163009401</v>
      </c>
      <c r="I1190" s="29">
        <v>0</v>
      </c>
      <c r="J1190" s="29">
        <v>0</v>
      </c>
      <c r="K1190" s="29"/>
      <c r="L1190" s="29">
        <v>404095.62569795997</v>
      </c>
      <c r="M1190" s="29">
        <v>0</v>
      </c>
      <c r="N1190" s="29">
        <v>23028460.340860799</v>
      </c>
      <c r="O1190" s="29">
        <v>0</v>
      </c>
      <c r="P1190" s="29">
        <v>0</v>
      </c>
      <c r="Q1190" s="29">
        <v>0</v>
      </c>
      <c r="R1190" s="29">
        <v>4510858.3295000009</v>
      </c>
      <c r="S1190" s="1">
        <v>508515.43910000008</v>
      </c>
      <c r="T1190" s="147">
        <v>980808.44102596026</v>
      </c>
      <c r="U1190" s="28"/>
      <c r="V1190" s="2" t="s">
        <v>994</v>
      </c>
      <c r="W1190" s="9">
        <v>19758341.359999996</v>
      </c>
      <c r="X1190" s="9">
        <v>6863547.46</v>
      </c>
      <c r="Y1190" s="9">
        <v>3806986.07</v>
      </c>
      <c r="Z1190" s="9">
        <v>1604220.23</v>
      </c>
      <c r="AA1190" s="9">
        <v>0</v>
      </c>
      <c r="AB1190" s="9">
        <v>0</v>
      </c>
      <c r="AC1190" s="9">
        <v>0</v>
      </c>
      <c r="AD1190" s="9">
        <v>376603.65</v>
      </c>
      <c r="AE1190" s="9">
        <v>0</v>
      </c>
      <c r="AF1190" s="9">
        <v>6385317.3099999996</v>
      </c>
      <c r="AG1190" s="9">
        <v>0</v>
      </c>
      <c r="AH1190" s="9">
        <v>0</v>
      </c>
      <c r="AI1190" s="9">
        <v>0</v>
      </c>
      <c r="AJ1190" s="9">
        <v>303163.07999999996</v>
      </c>
      <c r="AK1190" s="9">
        <v>30000</v>
      </c>
      <c r="AL1190" s="9">
        <v>388503.56</v>
      </c>
      <c r="AN1190" s="28">
        <f t="shared" si="367"/>
        <v>31093202.550000001</v>
      </c>
      <c r="AO1190" s="12">
        <f t="shared" si="366"/>
        <v>4207695.2495000008</v>
      </c>
      <c r="AP1190" s="12">
        <f t="shared" si="366"/>
        <v>478515.43910000008</v>
      </c>
      <c r="AQ1190" s="12">
        <f t="shared" si="366"/>
        <v>592304.8810259602</v>
      </c>
      <c r="AR1190" s="12">
        <f t="shared" si="368"/>
        <v>25814686.980374038</v>
      </c>
      <c r="BB1190" s="28" t="e">
        <f>+#REF!-'Прил 2 оконч'!E1190</f>
        <v>#REF!</v>
      </c>
    </row>
    <row r="1191" spans="1:54" ht="15" customHeight="1" x14ac:dyDescent="0.25">
      <c r="A1191" s="5">
        <f t="shared" si="364"/>
        <v>1164</v>
      </c>
      <c r="B1191" s="23">
        <f t="shared" si="365"/>
        <v>305</v>
      </c>
      <c r="C1191" s="14" t="s">
        <v>270</v>
      </c>
      <c r="D1191" s="3" t="s">
        <v>272</v>
      </c>
      <c r="E1191" s="27">
        <v>2921838.3499999996</v>
      </c>
      <c r="F1191" s="29">
        <v>0</v>
      </c>
      <c r="G1191" s="29">
        <v>0</v>
      </c>
      <c r="H1191" s="29">
        <v>169860.32090706003</v>
      </c>
      <c r="I1191" s="29">
        <v>0</v>
      </c>
      <c r="J1191" s="29">
        <v>0</v>
      </c>
      <c r="K1191" s="29"/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2374926.4773788396</v>
      </c>
      <c r="R1191" s="29">
        <v>292183.83500000002</v>
      </c>
      <c r="S1191" s="1">
        <v>29218.3835</v>
      </c>
      <c r="T1191" s="147">
        <v>55649.333214100006</v>
      </c>
      <c r="U1191" s="28"/>
      <c r="V1191" s="2" t="s">
        <v>272</v>
      </c>
      <c r="W1191" s="9">
        <v>3084061.64</v>
      </c>
      <c r="X1191" s="9">
        <v>0</v>
      </c>
      <c r="Y1191" s="9">
        <v>0</v>
      </c>
      <c r="Z1191" s="9">
        <v>172799.77</v>
      </c>
      <c r="AA1191" s="9">
        <v>0</v>
      </c>
      <c r="AB1191" s="9">
        <v>0</v>
      </c>
      <c r="AC1191" s="9">
        <v>0</v>
      </c>
      <c r="AD1191" s="9">
        <v>252429.17</v>
      </c>
      <c r="AE1191" s="9">
        <v>0</v>
      </c>
      <c r="AF1191" s="9">
        <v>0</v>
      </c>
      <c r="AG1191" s="9">
        <v>0</v>
      </c>
      <c r="AH1191" s="9">
        <v>0</v>
      </c>
      <c r="AI1191" s="9">
        <v>2416020.5499999998</v>
      </c>
      <c r="AJ1191" s="9">
        <v>154827.47</v>
      </c>
      <c r="AK1191" s="9">
        <v>30000</v>
      </c>
      <c r="AL1191" s="9">
        <v>57984.68</v>
      </c>
      <c r="AN1191" s="28">
        <f t="shared" si="367"/>
        <v>-162223.2900000005</v>
      </c>
      <c r="AO1191" s="12">
        <f t="shared" si="366"/>
        <v>137356.36500000002</v>
      </c>
      <c r="AP1191" s="12">
        <f t="shared" si="366"/>
        <v>-781.61650000000009</v>
      </c>
      <c r="AQ1191" s="12">
        <f t="shared" si="366"/>
        <v>-2335.3467858999938</v>
      </c>
      <c r="AR1191" s="12">
        <f t="shared" si="368"/>
        <v>-296462.69171410048</v>
      </c>
      <c r="BB1191" s="28" t="e">
        <f>+#REF!-'Прил 2 оконч'!E1191</f>
        <v>#REF!</v>
      </c>
    </row>
    <row r="1192" spans="1:54" ht="15" customHeight="1" x14ac:dyDescent="0.25">
      <c r="A1192" s="5">
        <f t="shared" si="364"/>
        <v>1165</v>
      </c>
      <c r="B1192" s="23">
        <f t="shared" si="365"/>
        <v>306</v>
      </c>
      <c r="C1192" s="14" t="s">
        <v>270</v>
      </c>
      <c r="D1192" s="3" t="s">
        <v>273</v>
      </c>
      <c r="E1192" s="27">
        <v>2925427.83</v>
      </c>
      <c r="F1192" s="29">
        <v>0</v>
      </c>
      <c r="G1192" s="29">
        <v>0</v>
      </c>
      <c r="H1192" s="29">
        <v>170068.99277592002</v>
      </c>
      <c r="I1192" s="29">
        <v>0</v>
      </c>
      <c r="J1192" s="29">
        <v>0</v>
      </c>
      <c r="K1192" s="29"/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2377844.0774738998</v>
      </c>
      <c r="R1192" s="29">
        <v>292542.78300000005</v>
      </c>
      <c r="S1192" s="1">
        <v>29254.278300000002</v>
      </c>
      <c r="T1192" s="147">
        <v>55717.698450180011</v>
      </c>
      <c r="U1192" s="28"/>
      <c r="V1192" s="2" t="s">
        <v>273</v>
      </c>
      <c r="W1192" s="9">
        <v>3086734.93</v>
      </c>
      <c r="X1192" s="9">
        <v>0</v>
      </c>
      <c r="Y1192" s="9">
        <v>0</v>
      </c>
      <c r="Z1192" s="9">
        <v>173014.25</v>
      </c>
      <c r="AA1192" s="9">
        <v>0</v>
      </c>
      <c r="AB1192" s="9">
        <v>0</v>
      </c>
      <c r="AC1192" s="9">
        <v>0</v>
      </c>
      <c r="AD1192" s="9">
        <v>252742.48</v>
      </c>
      <c r="AE1192" s="9">
        <v>0</v>
      </c>
      <c r="AF1192" s="9">
        <v>0</v>
      </c>
      <c r="AG1192" s="9">
        <v>0</v>
      </c>
      <c r="AH1192" s="9">
        <v>0</v>
      </c>
      <c r="AI1192" s="9">
        <v>2419019.34</v>
      </c>
      <c r="AJ1192" s="9">
        <v>153902.20000000001</v>
      </c>
      <c r="AK1192" s="9">
        <v>30000</v>
      </c>
      <c r="AL1192" s="9">
        <v>58056.659999999996</v>
      </c>
      <c r="AN1192" s="28">
        <f t="shared" si="367"/>
        <v>-161307.10000000009</v>
      </c>
      <c r="AO1192" s="12">
        <f t="shared" ref="AO1192:AQ1249" si="369">+R1192-AJ1192</f>
        <v>138640.58300000004</v>
      </c>
      <c r="AP1192" s="12">
        <f t="shared" si="369"/>
        <v>-745.72169999999824</v>
      </c>
      <c r="AQ1192" s="12">
        <f t="shared" si="369"/>
        <v>-2338.9615498199855</v>
      </c>
      <c r="AR1192" s="12">
        <f t="shared" si="368"/>
        <v>-296862.99975018017</v>
      </c>
      <c r="BB1192" s="28" t="e">
        <f>+#REF!-'Прил 2 оконч'!E1192</f>
        <v>#REF!</v>
      </c>
    </row>
    <row r="1193" spans="1:54" ht="15" customHeight="1" x14ac:dyDescent="0.25">
      <c r="A1193" s="5">
        <f t="shared" si="364"/>
        <v>1166</v>
      </c>
      <c r="B1193" s="23">
        <f t="shared" si="365"/>
        <v>307</v>
      </c>
      <c r="C1193" s="14" t="s">
        <v>270</v>
      </c>
      <c r="D1193" s="3" t="s">
        <v>274</v>
      </c>
      <c r="E1193" s="27">
        <v>2934401.54</v>
      </c>
      <c r="F1193" s="29">
        <v>0</v>
      </c>
      <c r="G1193" s="29">
        <v>0</v>
      </c>
      <c r="H1193" s="29">
        <v>170590.67680284</v>
      </c>
      <c r="I1193" s="29">
        <v>0</v>
      </c>
      <c r="J1193" s="29">
        <v>0</v>
      </c>
      <c r="K1193" s="29"/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2385138.0820663199</v>
      </c>
      <c r="R1193" s="29">
        <v>293440.15400000004</v>
      </c>
      <c r="S1193" s="1">
        <v>29344.0154</v>
      </c>
      <c r="T1193" s="147">
        <v>55888.611730839999</v>
      </c>
      <c r="U1193" s="28"/>
      <c r="V1193" s="2" t="s">
        <v>274</v>
      </c>
      <c r="W1193" s="9">
        <v>3095894.4</v>
      </c>
      <c r="X1193" s="9">
        <v>0</v>
      </c>
      <c r="Y1193" s="9">
        <v>0</v>
      </c>
      <c r="Z1193" s="9">
        <v>173550.45</v>
      </c>
      <c r="AA1193" s="9">
        <v>0</v>
      </c>
      <c r="AB1193" s="9">
        <v>0</v>
      </c>
      <c r="AC1193" s="9">
        <v>0</v>
      </c>
      <c r="AD1193" s="9">
        <v>253525.78</v>
      </c>
      <c r="AE1193" s="9">
        <v>0</v>
      </c>
      <c r="AF1193" s="9">
        <v>0</v>
      </c>
      <c r="AG1193" s="9">
        <v>0</v>
      </c>
      <c r="AH1193" s="9">
        <v>0</v>
      </c>
      <c r="AI1193" s="9">
        <v>2426516.34</v>
      </c>
      <c r="AJ1193" s="9">
        <v>154065.25</v>
      </c>
      <c r="AK1193" s="9">
        <v>30000</v>
      </c>
      <c r="AL1193" s="9">
        <v>58236.58</v>
      </c>
      <c r="AN1193" s="28">
        <f t="shared" si="367"/>
        <v>-161492.85999999987</v>
      </c>
      <c r="AO1193" s="12">
        <f t="shared" si="369"/>
        <v>139374.90400000004</v>
      </c>
      <c r="AP1193" s="12">
        <f t="shared" si="369"/>
        <v>-655.98459999999977</v>
      </c>
      <c r="AQ1193" s="12">
        <f t="shared" si="369"/>
        <v>-2347.9682691600028</v>
      </c>
      <c r="AR1193" s="12">
        <f t="shared" si="368"/>
        <v>-297863.81113083987</v>
      </c>
      <c r="BB1193" s="28" t="e">
        <f>+#REF!-'Прил 2 оконч'!E1193</f>
        <v>#REF!</v>
      </c>
    </row>
    <row r="1194" spans="1:54" ht="15" customHeight="1" x14ac:dyDescent="0.25">
      <c r="A1194" s="5">
        <f t="shared" si="364"/>
        <v>1167</v>
      </c>
      <c r="B1194" s="23">
        <f t="shared" si="365"/>
        <v>308</v>
      </c>
      <c r="C1194" s="14" t="s">
        <v>270</v>
      </c>
      <c r="D1194" s="3" t="s">
        <v>275</v>
      </c>
      <c r="E1194" s="27">
        <v>2948759.4699999993</v>
      </c>
      <c r="F1194" s="29">
        <v>0</v>
      </c>
      <c r="G1194" s="29">
        <v>0</v>
      </c>
      <c r="H1194" s="29">
        <v>171425.37298781998</v>
      </c>
      <c r="I1194" s="29">
        <v>0</v>
      </c>
      <c r="J1194" s="29">
        <v>0</v>
      </c>
      <c r="K1194" s="29"/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2396808.4824465597</v>
      </c>
      <c r="R1194" s="29">
        <v>294875.94700000004</v>
      </c>
      <c r="S1194" s="1">
        <v>29487.594700000001</v>
      </c>
      <c r="T1194" s="147">
        <v>56162.072865620015</v>
      </c>
      <c r="U1194" s="28"/>
      <c r="V1194" s="2" t="s">
        <v>275</v>
      </c>
      <c r="W1194" s="9">
        <v>3111044.3</v>
      </c>
      <c r="X1194" s="9">
        <v>0</v>
      </c>
      <c r="Y1194" s="9">
        <v>0</v>
      </c>
      <c r="Z1194" s="9">
        <v>174408.37</v>
      </c>
      <c r="AA1194" s="9">
        <v>0</v>
      </c>
      <c r="AB1194" s="9">
        <v>0</v>
      </c>
      <c r="AC1194" s="9">
        <v>0</v>
      </c>
      <c r="AD1194" s="9">
        <v>254779.05</v>
      </c>
      <c r="AE1194" s="9">
        <v>0</v>
      </c>
      <c r="AF1194" s="9">
        <v>0</v>
      </c>
      <c r="AG1194" s="9">
        <v>0</v>
      </c>
      <c r="AH1194" s="9">
        <v>0</v>
      </c>
      <c r="AI1194" s="9">
        <v>2438511.52</v>
      </c>
      <c r="AJ1194" s="9">
        <v>154820.88</v>
      </c>
      <c r="AK1194" s="9">
        <v>30000</v>
      </c>
      <c r="AL1194" s="9">
        <v>58524.480000000003</v>
      </c>
      <c r="AN1194" s="28">
        <f t="shared" si="367"/>
        <v>-162284.83000000054</v>
      </c>
      <c r="AO1194" s="12">
        <f t="shared" si="369"/>
        <v>140055.06700000004</v>
      </c>
      <c r="AP1194" s="12">
        <f t="shared" si="369"/>
        <v>-512.40529999999853</v>
      </c>
      <c r="AQ1194" s="12">
        <f t="shared" si="369"/>
        <v>-2362.4071343799878</v>
      </c>
      <c r="AR1194" s="12">
        <f t="shared" si="368"/>
        <v>-299465.08456562064</v>
      </c>
      <c r="BB1194" s="28" t="e">
        <f>+#REF!-'Прил 2 оконч'!E1194</f>
        <v>#REF!</v>
      </c>
    </row>
    <row r="1195" spans="1:54" ht="15" customHeight="1" x14ac:dyDescent="0.25">
      <c r="A1195" s="5">
        <f t="shared" si="364"/>
        <v>1168</v>
      </c>
      <c r="B1195" s="23">
        <f t="shared" si="365"/>
        <v>309</v>
      </c>
      <c r="C1195" s="14" t="s">
        <v>270</v>
      </c>
      <c r="D1195" s="3" t="s">
        <v>995</v>
      </c>
      <c r="E1195" s="27">
        <v>3707040.26</v>
      </c>
      <c r="F1195" s="29">
        <v>0</v>
      </c>
      <c r="G1195" s="29">
        <v>0</v>
      </c>
      <c r="H1195" s="29">
        <v>165067.82107199999</v>
      </c>
      <c r="I1195" s="29">
        <v>732773.90873400006</v>
      </c>
      <c r="J1195" s="29">
        <v>0</v>
      </c>
      <c r="K1195" s="29"/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2619644.0502959997</v>
      </c>
      <c r="R1195" s="29">
        <v>68191.19</v>
      </c>
      <c r="S1195" s="1">
        <v>44443</v>
      </c>
      <c r="T1195" s="147">
        <v>76920.289898000003</v>
      </c>
      <c r="U1195" s="28"/>
      <c r="V1195" s="2" t="s">
        <v>995</v>
      </c>
      <c r="W1195" s="9">
        <v>3839254.5500000003</v>
      </c>
      <c r="X1195" s="9">
        <v>0</v>
      </c>
      <c r="Y1195" s="9">
        <v>0</v>
      </c>
      <c r="Z1195" s="9">
        <v>173328.84</v>
      </c>
      <c r="AA1195" s="9">
        <v>694470</v>
      </c>
      <c r="AB1195" s="9">
        <v>0</v>
      </c>
      <c r="AC1195" s="9">
        <v>0</v>
      </c>
      <c r="AD1195" s="9">
        <v>253202.06</v>
      </c>
      <c r="AE1195" s="9">
        <v>0</v>
      </c>
      <c r="AF1195" s="9">
        <v>0</v>
      </c>
      <c r="AG1195" s="9">
        <v>0</v>
      </c>
      <c r="AH1195" s="9">
        <v>0</v>
      </c>
      <c r="AI1195" s="9">
        <v>2423417.87</v>
      </c>
      <c r="AJ1195" s="9">
        <v>192500.72</v>
      </c>
      <c r="AK1195" s="9">
        <v>30000</v>
      </c>
      <c r="AL1195" s="9">
        <v>72335.06</v>
      </c>
      <c r="AN1195" s="28">
        <f t="shared" si="367"/>
        <v>-132214.2900000005</v>
      </c>
      <c r="AO1195" s="12">
        <f t="shared" si="369"/>
        <v>-124309.53</v>
      </c>
      <c r="AP1195" s="12">
        <f t="shared" si="369"/>
        <v>14443</v>
      </c>
      <c r="AQ1195" s="12">
        <f t="shared" si="369"/>
        <v>4585.2298980000051</v>
      </c>
      <c r="AR1195" s="12">
        <f t="shared" si="368"/>
        <v>-26932.989898000509</v>
      </c>
      <c r="BB1195" s="28" t="e">
        <f>+#REF!-'Прил 2 оконч'!E1195</f>
        <v>#REF!</v>
      </c>
    </row>
    <row r="1196" spans="1:54" ht="15" customHeight="1" x14ac:dyDescent="0.25">
      <c r="A1196" s="5">
        <f t="shared" si="364"/>
        <v>1169</v>
      </c>
      <c r="B1196" s="23">
        <f t="shared" si="365"/>
        <v>310</v>
      </c>
      <c r="C1196" s="14" t="s">
        <v>270</v>
      </c>
      <c r="D1196" s="3" t="s">
        <v>996</v>
      </c>
      <c r="E1196" s="27">
        <v>3688084.2299999995</v>
      </c>
      <c r="F1196" s="29">
        <v>0</v>
      </c>
      <c r="G1196" s="29">
        <v>0</v>
      </c>
      <c r="H1196" s="29">
        <v>164099.83888199998</v>
      </c>
      <c r="I1196" s="29">
        <v>728859.65552399994</v>
      </c>
      <c r="J1196" s="29">
        <v>0</v>
      </c>
      <c r="K1196" s="29"/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2605986.3172559999</v>
      </c>
      <c r="R1196" s="29">
        <v>68182.039999999994</v>
      </c>
      <c r="S1196" s="1">
        <v>44441.520000000004</v>
      </c>
      <c r="T1196" s="147">
        <v>76514.858338000005</v>
      </c>
      <c r="U1196" s="28"/>
      <c r="V1196" s="2" t="s">
        <v>996</v>
      </c>
      <c r="W1196" s="9">
        <v>3819612.5500000003</v>
      </c>
      <c r="X1196" s="9">
        <v>0</v>
      </c>
      <c r="Y1196" s="9">
        <v>0</v>
      </c>
      <c r="Z1196" s="9">
        <v>172435.18</v>
      </c>
      <c r="AA1196" s="9">
        <v>690889.36</v>
      </c>
      <c r="AB1196" s="9">
        <v>0</v>
      </c>
      <c r="AC1196" s="9">
        <v>0</v>
      </c>
      <c r="AD1196" s="9">
        <v>251896.57</v>
      </c>
      <c r="AE1196" s="9">
        <v>0</v>
      </c>
      <c r="AF1196" s="9">
        <v>0</v>
      </c>
      <c r="AG1196" s="9">
        <v>0</v>
      </c>
      <c r="AH1196" s="9">
        <v>0</v>
      </c>
      <c r="AI1196" s="9">
        <v>2410922.89</v>
      </c>
      <c r="AJ1196" s="9">
        <v>191506.45</v>
      </c>
      <c r="AK1196" s="9">
        <v>30000</v>
      </c>
      <c r="AL1196" s="9">
        <v>71962.100000000006</v>
      </c>
      <c r="AN1196" s="28">
        <f t="shared" si="367"/>
        <v>-131528.32000000076</v>
      </c>
      <c r="AO1196" s="12">
        <f t="shared" si="369"/>
        <v>-123324.41000000002</v>
      </c>
      <c r="AP1196" s="12">
        <f t="shared" si="369"/>
        <v>14441.520000000004</v>
      </c>
      <c r="AQ1196" s="12">
        <f t="shared" si="369"/>
        <v>4552.7583379999996</v>
      </c>
      <c r="AR1196" s="12">
        <f t="shared" si="368"/>
        <v>-27198.188338000749</v>
      </c>
      <c r="BB1196" s="28" t="e">
        <f>+#REF!-'Прил 2 оконч'!E1196</f>
        <v>#REF!</v>
      </c>
    </row>
    <row r="1197" spans="1:54" ht="15" customHeight="1" x14ac:dyDescent="0.25">
      <c r="A1197" s="5">
        <f t="shared" si="364"/>
        <v>1170</v>
      </c>
      <c r="B1197" s="23">
        <f t="shared" si="365"/>
        <v>311</v>
      </c>
      <c r="C1197" s="14" t="s">
        <v>270</v>
      </c>
      <c r="D1197" s="3" t="s">
        <v>997</v>
      </c>
      <c r="E1197" s="27">
        <v>4339008.07</v>
      </c>
      <c r="F1197" s="29">
        <v>1321039.9028820002</v>
      </c>
      <c r="G1197" s="29">
        <v>0</v>
      </c>
      <c r="H1197" s="29">
        <v>171747.48045</v>
      </c>
      <c r="I1197" s="29">
        <v>737451.71459400002</v>
      </c>
      <c r="J1197" s="29">
        <v>0</v>
      </c>
      <c r="K1197" s="29"/>
      <c r="L1197" s="29">
        <v>278121.30044999998</v>
      </c>
      <c r="M1197" s="29">
        <v>0</v>
      </c>
      <c r="N1197" s="29">
        <v>1613417.0273340002</v>
      </c>
      <c r="O1197" s="29">
        <v>0</v>
      </c>
      <c r="P1197" s="29">
        <v>0</v>
      </c>
      <c r="Q1197" s="29">
        <v>0</v>
      </c>
      <c r="R1197" s="29">
        <v>97095.72</v>
      </c>
      <c r="S1197" s="1">
        <v>30000</v>
      </c>
      <c r="T1197" s="147">
        <v>90134.92429000001</v>
      </c>
      <c r="U1197" s="28"/>
      <c r="V1197" s="2" t="s">
        <v>997</v>
      </c>
      <c r="W1197" s="9">
        <v>4169322.75</v>
      </c>
      <c r="X1197" s="9">
        <v>1225938.21</v>
      </c>
      <c r="Y1197" s="9">
        <v>0</v>
      </c>
      <c r="Z1197" s="9">
        <v>172840.64</v>
      </c>
      <c r="AA1197" s="9">
        <v>692513.96</v>
      </c>
      <c r="AB1197" s="9">
        <v>0</v>
      </c>
      <c r="AC1197" s="9">
        <v>0</v>
      </c>
      <c r="AD1197" s="9">
        <v>252488.88</v>
      </c>
      <c r="AE1197" s="9">
        <v>0</v>
      </c>
      <c r="AF1197" s="9">
        <v>1511060.89</v>
      </c>
      <c r="AG1197" s="9">
        <v>0</v>
      </c>
      <c r="AH1197" s="9">
        <v>0</v>
      </c>
      <c r="AI1197" s="9">
        <v>0</v>
      </c>
      <c r="AJ1197" s="9">
        <v>205809.90999999997</v>
      </c>
      <c r="AK1197" s="9">
        <v>30000</v>
      </c>
      <c r="AL1197" s="9">
        <v>78670.259999999995</v>
      </c>
      <c r="AN1197" s="28">
        <f t="shared" si="367"/>
        <v>169685.3200000003</v>
      </c>
      <c r="AO1197" s="12">
        <f t="shared" si="369"/>
        <v>-108714.18999999997</v>
      </c>
      <c r="AP1197" s="12">
        <f t="shared" si="369"/>
        <v>0</v>
      </c>
      <c r="AQ1197" s="12">
        <f t="shared" si="369"/>
        <v>11464.664290000015</v>
      </c>
      <c r="AR1197" s="12">
        <f t="shared" si="368"/>
        <v>266934.84571000026</v>
      </c>
      <c r="BB1197" s="28" t="e">
        <f>+#REF!-'Прил 2 оконч'!E1197</f>
        <v>#REF!</v>
      </c>
    </row>
    <row r="1198" spans="1:54" ht="15" customHeight="1" x14ac:dyDescent="0.25">
      <c r="A1198" s="5">
        <f t="shared" si="364"/>
        <v>1171</v>
      </c>
      <c r="B1198" s="23">
        <f t="shared" si="365"/>
        <v>312</v>
      </c>
      <c r="C1198" s="14" t="s">
        <v>270</v>
      </c>
      <c r="D1198" s="3" t="s">
        <v>998</v>
      </c>
      <c r="E1198" s="27">
        <v>3700974.32</v>
      </c>
      <c r="F1198" s="29">
        <v>0</v>
      </c>
      <c r="G1198" s="29">
        <v>0</v>
      </c>
      <c r="H1198" s="29">
        <v>164757.30150599999</v>
      </c>
      <c r="I1198" s="29">
        <v>731521.33987799997</v>
      </c>
      <c r="J1198" s="29">
        <v>0</v>
      </c>
      <c r="K1198" s="29"/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2615273.02575</v>
      </c>
      <c r="R1198" s="29">
        <v>68189.039999999994</v>
      </c>
      <c r="S1198" s="1">
        <v>44443.09</v>
      </c>
      <c r="T1198" s="147">
        <v>76790.522865999999</v>
      </c>
      <c r="U1198" s="28"/>
      <c r="V1198" s="2" t="s">
        <v>998</v>
      </c>
      <c r="W1198" s="9">
        <v>3832074.15</v>
      </c>
      <c r="X1198" s="9">
        <v>0</v>
      </c>
      <c r="Y1198" s="9">
        <v>0</v>
      </c>
      <c r="Z1198" s="9">
        <v>173042.87</v>
      </c>
      <c r="AA1198" s="9">
        <v>693324.19</v>
      </c>
      <c r="AB1198" s="9">
        <v>0</v>
      </c>
      <c r="AC1198" s="9">
        <v>0</v>
      </c>
      <c r="AD1198" s="9">
        <v>252784.3</v>
      </c>
      <c r="AE1198" s="9">
        <v>0</v>
      </c>
      <c r="AF1198" s="9">
        <v>0</v>
      </c>
      <c r="AG1198" s="9">
        <v>0</v>
      </c>
      <c r="AH1198" s="9">
        <v>0</v>
      </c>
      <c r="AI1198" s="9">
        <v>2419419.48</v>
      </c>
      <c r="AJ1198" s="9">
        <v>191287.59</v>
      </c>
      <c r="AK1198" s="9">
        <v>30000</v>
      </c>
      <c r="AL1198" s="9">
        <v>72215.72</v>
      </c>
      <c r="AN1198" s="28">
        <f t="shared" si="367"/>
        <v>-131099.83000000007</v>
      </c>
      <c r="AO1198" s="12">
        <f t="shared" si="369"/>
        <v>-123098.55</v>
      </c>
      <c r="AP1198" s="12">
        <f t="shared" si="369"/>
        <v>14443.089999999997</v>
      </c>
      <c r="AQ1198" s="12">
        <f t="shared" si="369"/>
        <v>4574.8028659999982</v>
      </c>
      <c r="AR1198" s="12">
        <f t="shared" si="368"/>
        <v>-27019.172866000066</v>
      </c>
      <c r="BB1198" s="28" t="e">
        <f>+#REF!-'Прил 2 оконч'!E1198</f>
        <v>#REF!</v>
      </c>
    </row>
    <row r="1199" spans="1:54" ht="15" customHeight="1" x14ac:dyDescent="0.25">
      <c r="A1199" s="5">
        <f t="shared" si="364"/>
        <v>1172</v>
      </c>
      <c r="B1199" s="23">
        <f t="shared" si="365"/>
        <v>313</v>
      </c>
      <c r="C1199" s="14" t="s">
        <v>270</v>
      </c>
      <c r="D1199" s="3" t="s">
        <v>999</v>
      </c>
      <c r="E1199" s="27">
        <v>5394999.4500000002</v>
      </c>
      <c r="F1199" s="29">
        <v>0</v>
      </c>
      <c r="G1199" s="29">
        <v>0</v>
      </c>
      <c r="H1199" s="29">
        <v>169300.98045</v>
      </c>
      <c r="I1199" s="29">
        <v>735005.21459400002</v>
      </c>
      <c r="J1199" s="29">
        <v>0</v>
      </c>
      <c r="K1199" s="29"/>
      <c r="L1199" s="29">
        <v>0</v>
      </c>
      <c r="M1199" s="29">
        <v>0</v>
      </c>
      <c r="N1199" s="29">
        <v>1610970.5273340002</v>
      </c>
      <c r="O1199" s="29">
        <v>0</v>
      </c>
      <c r="P1199" s="29">
        <v>0</v>
      </c>
      <c r="Q1199" s="29">
        <v>2610356.1087660003</v>
      </c>
      <c r="R1199" s="29">
        <v>112836.72</v>
      </c>
      <c r="S1199" s="1">
        <v>44442.69</v>
      </c>
      <c r="T1199" s="147">
        <v>112087.20885600001</v>
      </c>
      <c r="U1199" s="28"/>
      <c r="V1199" s="2" t="s">
        <v>999</v>
      </c>
      <c r="W1199" s="9">
        <v>5461125.2200000007</v>
      </c>
      <c r="X1199" s="9">
        <v>0</v>
      </c>
      <c r="Y1199" s="9">
        <v>0</v>
      </c>
      <c r="Z1199" s="9">
        <v>173151.73</v>
      </c>
      <c r="AA1199" s="9">
        <v>693760.33</v>
      </c>
      <c r="AB1199" s="9">
        <v>0</v>
      </c>
      <c r="AC1199" s="9">
        <v>0</v>
      </c>
      <c r="AD1199" s="9">
        <v>252943.32</v>
      </c>
      <c r="AE1199" s="9">
        <v>0</v>
      </c>
      <c r="AF1199" s="9">
        <v>1513780.48</v>
      </c>
      <c r="AG1199" s="9">
        <v>0</v>
      </c>
      <c r="AH1199" s="9">
        <v>0</v>
      </c>
      <c r="AI1199" s="9">
        <v>2420941.4500000002</v>
      </c>
      <c r="AJ1199" s="9">
        <v>273393.29000000004</v>
      </c>
      <c r="AK1199" s="9">
        <v>30000</v>
      </c>
      <c r="AL1199" s="9">
        <v>103154.62</v>
      </c>
      <c r="AN1199" s="28">
        <f t="shared" si="367"/>
        <v>-66125.770000000484</v>
      </c>
      <c r="AO1199" s="12">
        <f t="shared" si="369"/>
        <v>-160556.57000000004</v>
      </c>
      <c r="AP1199" s="12">
        <f t="shared" si="369"/>
        <v>14442.690000000002</v>
      </c>
      <c r="AQ1199" s="12">
        <f t="shared" si="369"/>
        <v>8932.5888560000167</v>
      </c>
      <c r="AR1199" s="12">
        <f t="shared" si="368"/>
        <v>71055.521143999533</v>
      </c>
      <c r="BB1199" s="28" t="e">
        <f>+#REF!-'Прил 2 оконч'!E1199</f>
        <v>#REF!</v>
      </c>
    </row>
    <row r="1200" spans="1:54" ht="15" customHeight="1" x14ac:dyDescent="0.25">
      <c r="A1200" s="5">
        <f t="shared" si="364"/>
        <v>1173</v>
      </c>
      <c r="B1200" s="23">
        <f t="shared" si="365"/>
        <v>314</v>
      </c>
      <c r="C1200" s="14" t="s">
        <v>270</v>
      </c>
      <c r="D1200" s="3" t="s">
        <v>1000</v>
      </c>
      <c r="E1200" s="27">
        <v>5397214.1600000001</v>
      </c>
      <c r="F1200" s="29">
        <v>0</v>
      </c>
      <c r="G1200" s="29">
        <v>0</v>
      </c>
      <c r="H1200" s="29">
        <v>169378.084344</v>
      </c>
      <c r="I1200" s="29">
        <v>735318.35680800001</v>
      </c>
      <c r="J1200" s="29">
        <v>0</v>
      </c>
      <c r="K1200" s="29"/>
      <c r="L1200" s="29">
        <v>0</v>
      </c>
      <c r="M1200" s="29">
        <v>0</v>
      </c>
      <c r="N1200" s="29">
        <v>1611653.8054260002</v>
      </c>
      <c r="O1200" s="29">
        <v>0</v>
      </c>
      <c r="P1200" s="29">
        <v>0</v>
      </c>
      <c r="Q1200" s="29">
        <v>2611448.6667359998</v>
      </c>
      <c r="R1200" s="29">
        <v>112837.8</v>
      </c>
      <c r="S1200" s="1">
        <v>44442.87</v>
      </c>
      <c r="T1200" s="147">
        <v>112134.576686</v>
      </c>
      <c r="U1200" s="28"/>
      <c r="V1200" s="2" t="s">
        <v>1000</v>
      </c>
      <c r="W1200" s="9">
        <v>5463378.25</v>
      </c>
      <c r="X1200" s="9">
        <v>0</v>
      </c>
      <c r="Y1200" s="9">
        <v>0</v>
      </c>
      <c r="Z1200" s="9">
        <v>173223.22</v>
      </c>
      <c r="AA1200" s="9">
        <v>694046.79</v>
      </c>
      <c r="AB1200" s="9">
        <v>0</v>
      </c>
      <c r="AC1200" s="9">
        <v>0</v>
      </c>
      <c r="AD1200" s="9">
        <v>253047.75</v>
      </c>
      <c r="AE1200" s="9">
        <v>0</v>
      </c>
      <c r="AF1200" s="9">
        <v>1514405.51</v>
      </c>
      <c r="AG1200" s="9">
        <v>0</v>
      </c>
      <c r="AH1200" s="9">
        <v>0</v>
      </c>
      <c r="AI1200" s="9">
        <v>2421941.0499999998</v>
      </c>
      <c r="AJ1200" s="9">
        <v>273516.71000000002</v>
      </c>
      <c r="AK1200" s="9">
        <v>30000</v>
      </c>
      <c r="AL1200" s="9">
        <v>103197.22</v>
      </c>
      <c r="AN1200" s="28">
        <f t="shared" si="367"/>
        <v>-66164.089999999851</v>
      </c>
      <c r="AO1200" s="12">
        <f t="shared" si="369"/>
        <v>-160678.91000000003</v>
      </c>
      <c r="AP1200" s="12">
        <f t="shared" si="369"/>
        <v>14442.870000000003</v>
      </c>
      <c r="AQ1200" s="12">
        <f t="shared" si="369"/>
        <v>8937.3566859999992</v>
      </c>
      <c r="AR1200" s="12">
        <f t="shared" si="368"/>
        <v>71134.593314000187</v>
      </c>
      <c r="BB1200" s="28" t="e">
        <f>+#REF!-'Прил 2 оконч'!E1200</f>
        <v>#REF!</v>
      </c>
    </row>
    <row r="1201" spans="1:54" ht="15" customHeight="1" x14ac:dyDescent="0.25">
      <c r="A1201" s="5">
        <f t="shared" si="364"/>
        <v>1174</v>
      </c>
      <c r="B1201" s="23">
        <f t="shared" si="365"/>
        <v>315</v>
      </c>
      <c r="C1201" s="14" t="s">
        <v>270</v>
      </c>
      <c r="D1201" s="3" t="s">
        <v>1001</v>
      </c>
      <c r="E1201" s="27">
        <v>25777981.720000003</v>
      </c>
      <c r="F1201" s="29">
        <v>6939898.4786422197</v>
      </c>
      <c r="G1201" s="29">
        <v>2544879.30231024</v>
      </c>
      <c r="H1201" s="29">
        <v>0</v>
      </c>
      <c r="I1201" s="29">
        <v>0</v>
      </c>
      <c r="J1201" s="29">
        <v>0</v>
      </c>
      <c r="K1201" s="29"/>
      <c r="L1201" s="29">
        <v>229105.55551800001</v>
      </c>
      <c r="M1201" s="29">
        <v>0</v>
      </c>
      <c r="N1201" s="29">
        <v>13056187.249110602</v>
      </c>
      <c r="O1201" s="29">
        <v>0</v>
      </c>
      <c r="P1201" s="29">
        <v>0</v>
      </c>
      <c r="Q1201" s="29">
        <v>0</v>
      </c>
      <c r="R1201" s="29">
        <v>2252195.9907</v>
      </c>
      <c r="S1201" s="1">
        <v>257779.81719999999</v>
      </c>
      <c r="T1201" s="147">
        <v>497935.32651894004</v>
      </c>
      <c r="U1201" s="28"/>
      <c r="V1201" s="2" t="s">
        <v>1001</v>
      </c>
      <c r="W1201" s="9">
        <v>10324101.4</v>
      </c>
      <c r="X1201" s="9">
        <v>3885782.65</v>
      </c>
      <c r="Y1201" s="9">
        <v>2155316.9900000002</v>
      </c>
      <c r="Z1201" s="9">
        <v>0</v>
      </c>
      <c r="AA1201" s="9">
        <v>0</v>
      </c>
      <c r="AB1201" s="9">
        <v>0</v>
      </c>
      <c r="AC1201" s="9">
        <v>0</v>
      </c>
      <c r="AD1201" s="9">
        <v>213213.34</v>
      </c>
      <c r="AE1201" s="9">
        <v>0</v>
      </c>
      <c r="AF1201" s="9">
        <v>3615033.67</v>
      </c>
      <c r="AG1201" s="9">
        <v>0</v>
      </c>
      <c r="AH1201" s="9">
        <v>0</v>
      </c>
      <c r="AI1201" s="9">
        <v>0</v>
      </c>
      <c r="AJ1201" s="9">
        <v>223339.51</v>
      </c>
      <c r="AK1201" s="9">
        <v>30000</v>
      </c>
      <c r="AL1201" s="9">
        <v>201415.24</v>
      </c>
      <c r="AN1201" s="28">
        <f t="shared" si="367"/>
        <v>15453880.320000002</v>
      </c>
      <c r="AO1201" s="12">
        <f t="shared" si="369"/>
        <v>2028856.4807</v>
      </c>
      <c r="AP1201" s="12">
        <f t="shared" si="369"/>
        <v>227779.81719999999</v>
      </c>
      <c r="AQ1201" s="12">
        <f t="shared" si="369"/>
        <v>296520.08651894005</v>
      </c>
      <c r="AR1201" s="12">
        <f t="shared" si="368"/>
        <v>12900723.935581064</v>
      </c>
      <c r="BB1201" s="28" t="e">
        <f>+#REF!-'Прил 2 оконч'!E1201</f>
        <v>#REF!</v>
      </c>
    </row>
    <row r="1202" spans="1:54" ht="15" customHeight="1" x14ac:dyDescent="0.25">
      <c r="A1202" s="5">
        <f t="shared" si="364"/>
        <v>1175</v>
      </c>
      <c r="B1202" s="23">
        <f t="shared" si="365"/>
        <v>316</v>
      </c>
      <c r="C1202" s="14" t="s">
        <v>270</v>
      </c>
      <c r="D1202" s="3" t="s">
        <v>1002</v>
      </c>
      <c r="E1202" s="27">
        <v>25580367.880000003</v>
      </c>
      <c r="F1202" s="29">
        <v>6886697.2620973801</v>
      </c>
      <c r="G1202" s="29">
        <v>2525370.28109184</v>
      </c>
      <c r="H1202" s="29">
        <v>0</v>
      </c>
      <c r="I1202" s="29">
        <v>0</v>
      </c>
      <c r="J1202" s="29">
        <v>0</v>
      </c>
      <c r="K1202" s="29"/>
      <c r="L1202" s="29">
        <v>227349.22999992</v>
      </c>
      <c r="M1202" s="29">
        <v>0</v>
      </c>
      <c r="N1202" s="29">
        <v>12956098.599171</v>
      </c>
      <c r="O1202" s="29">
        <v>0</v>
      </c>
      <c r="P1202" s="29">
        <v>0</v>
      </c>
      <c r="Q1202" s="29">
        <v>0</v>
      </c>
      <c r="R1202" s="29">
        <v>2234930.6713</v>
      </c>
      <c r="S1202" s="1">
        <v>255803.67880000002</v>
      </c>
      <c r="T1202" s="147">
        <v>494118.15753986</v>
      </c>
      <c r="U1202" s="28"/>
      <c r="V1202" s="2" t="s">
        <v>1002</v>
      </c>
      <c r="W1202" s="9">
        <v>10246282.260000002</v>
      </c>
      <c r="X1202" s="9">
        <v>3855905.54</v>
      </c>
      <c r="Y1202" s="9">
        <v>2138745.12</v>
      </c>
      <c r="Z1202" s="9">
        <v>0</v>
      </c>
      <c r="AA1202" s="9">
        <v>0</v>
      </c>
      <c r="AB1202" s="9">
        <v>0</v>
      </c>
      <c r="AC1202" s="9">
        <v>0</v>
      </c>
      <c r="AD1202" s="9">
        <v>211573.98</v>
      </c>
      <c r="AE1202" s="9">
        <v>0</v>
      </c>
      <c r="AF1202" s="9">
        <v>3587238.3</v>
      </c>
      <c r="AG1202" s="9">
        <v>0</v>
      </c>
      <c r="AH1202" s="9">
        <v>0</v>
      </c>
      <c r="AI1202" s="9">
        <v>0</v>
      </c>
      <c r="AJ1202" s="9">
        <v>222952.74</v>
      </c>
      <c r="AK1202" s="9">
        <v>30000</v>
      </c>
      <c r="AL1202" s="9">
        <v>199866.58000000002</v>
      </c>
      <c r="AN1202" s="28">
        <f t="shared" si="367"/>
        <v>15334085.620000001</v>
      </c>
      <c r="AO1202" s="12">
        <f t="shared" si="369"/>
        <v>2011977.9313000001</v>
      </c>
      <c r="AP1202" s="12">
        <f t="shared" si="369"/>
        <v>225803.67880000002</v>
      </c>
      <c r="AQ1202" s="12">
        <f t="shared" si="369"/>
        <v>294251.57753985998</v>
      </c>
      <c r="AR1202" s="12">
        <f t="shared" si="368"/>
        <v>12802052.432360142</v>
      </c>
      <c r="BB1202" s="28" t="e">
        <f>+#REF!-'Прил 2 оконч'!E1202</f>
        <v>#REF!</v>
      </c>
    </row>
    <row r="1203" spans="1:54" ht="15" customHeight="1" x14ac:dyDescent="0.25">
      <c r="A1203" s="5">
        <f t="shared" si="364"/>
        <v>1176</v>
      </c>
      <c r="B1203" s="23">
        <f t="shared" si="365"/>
        <v>317</v>
      </c>
      <c r="C1203" s="14" t="s">
        <v>270</v>
      </c>
      <c r="D1203" s="3" t="s">
        <v>1003</v>
      </c>
      <c r="E1203" s="27">
        <v>25208513.880000003</v>
      </c>
      <c r="F1203" s="29">
        <v>6786587.4460183801</v>
      </c>
      <c r="G1203" s="29">
        <v>2488659.7441826407</v>
      </c>
      <c r="H1203" s="29">
        <v>0</v>
      </c>
      <c r="I1203" s="29">
        <v>0</v>
      </c>
      <c r="J1203" s="29">
        <v>0</v>
      </c>
      <c r="K1203" s="29"/>
      <c r="L1203" s="29">
        <v>224044.32360912001</v>
      </c>
      <c r="M1203" s="29">
        <v>0</v>
      </c>
      <c r="N1203" s="29">
        <v>12767759.748387001</v>
      </c>
      <c r="O1203" s="29">
        <v>0</v>
      </c>
      <c r="P1203" s="29">
        <v>0</v>
      </c>
      <c r="Q1203" s="29">
        <v>0</v>
      </c>
      <c r="R1203" s="29">
        <v>2202442.1663000002</v>
      </c>
      <c r="S1203" s="1">
        <v>252085.13879999999</v>
      </c>
      <c r="T1203" s="147">
        <v>486935.3127028601</v>
      </c>
      <c r="U1203" s="28"/>
      <c r="V1203" s="2" t="s">
        <v>1003</v>
      </c>
      <c r="W1203" s="9">
        <v>10087417.840000002</v>
      </c>
      <c r="X1203" s="9">
        <v>3799685.13</v>
      </c>
      <c r="Y1203" s="9">
        <v>2107561.5099999998</v>
      </c>
      <c r="Z1203" s="9">
        <v>0</v>
      </c>
      <c r="AA1203" s="9">
        <v>0</v>
      </c>
      <c r="AB1203" s="9">
        <v>0</v>
      </c>
      <c r="AC1203" s="9">
        <v>0</v>
      </c>
      <c r="AD1203" s="9">
        <v>208489.16</v>
      </c>
      <c r="AE1203" s="9">
        <v>0</v>
      </c>
      <c r="AF1203" s="9">
        <v>3534935.16</v>
      </c>
      <c r="AG1203" s="9">
        <v>0</v>
      </c>
      <c r="AH1203" s="9">
        <v>0</v>
      </c>
      <c r="AI1203" s="9">
        <v>0</v>
      </c>
      <c r="AJ1203" s="9">
        <v>209794.40000000002</v>
      </c>
      <c r="AK1203" s="9">
        <v>30000</v>
      </c>
      <c r="AL1203" s="9">
        <v>196952.47999999998</v>
      </c>
      <c r="AN1203" s="28">
        <f t="shared" si="367"/>
        <v>15121096.040000001</v>
      </c>
      <c r="AO1203" s="12">
        <f t="shared" si="369"/>
        <v>1992647.7663000003</v>
      </c>
      <c r="AP1203" s="12">
        <f t="shared" si="369"/>
        <v>222085.13879999999</v>
      </c>
      <c r="AQ1203" s="12">
        <f t="shared" si="369"/>
        <v>289982.83270286012</v>
      </c>
      <c r="AR1203" s="12">
        <f t="shared" si="368"/>
        <v>12616380.30219714</v>
      </c>
      <c r="BB1203" s="28" t="e">
        <f>+#REF!-'Прил 2 оконч'!E1203</f>
        <v>#REF!</v>
      </c>
    </row>
    <row r="1204" spans="1:54" ht="15" customHeight="1" x14ac:dyDescent="0.25">
      <c r="A1204" s="5">
        <f t="shared" si="364"/>
        <v>1177</v>
      </c>
      <c r="B1204" s="23">
        <f t="shared" si="365"/>
        <v>318</v>
      </c>
      <c r="C1204" s="14" t="s">
        <v>270</v>
      </c>
      <c r="D1204" s="3" t="s">
        <v>1004</v>
      </c>
      <c r="E1204" s="27">
        <v>7968740.4605884599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/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6940406.3791113617</v>
      </c>
      <c r="R1204" s="29">
        <v>796874.04605884617</v>
      </c>
      <c r="S1204" s="1">
        <v>79687.404605884614</v>
      </c>
      <c r="T1204" s="147">
        <v>151772.6308123678</v>
      </c>
      <c r="U1204" s="28"/>
      <c r="V1204" s="2" t="s">
        <v>1004</v>
      </c>
      <c r="W1204" s="9">
        <v>2528752.38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9">
        <v>0</v>
      </c>
      <c r="AH1204" s="9">
        <v>0</v>
      </c>
      <c r="AI1204" s="9">
        <v>2335364.2999999998</v>
      </c>
      <c r="AJ1204" s="9">
        <v>115727.58</v>
      </c>
      <c r="AK1204" s="9">
        <v>30000</v>
      </c>
      <c r="AL1204" s="9">
        <v>47660.5</v>
      </c>
      <c r="AN1204" s="28">
        <f t="shared" si="367"/>
        <v>5439988.08058846</v>
      </c>
      <c r="AO1204" s="12">
        <f t="shared" si="369"/>
        <v>681146.46605884621</v>
      </c>
      <c r="AP1204" s="12">
        <f t="shared" si="369"/>
        <v>49687.404605884614</v>
      </c>
      <c r="AQ1204" s="12">
        <f t="shared" si="369"/>
        <v>104112.1308123678</v>
      </c>
      <c r="AR1204" s="12">
        <f t="shared" si="368"/>
        <v>4605042.0791113609</v>
      </c>
      <c r="BB1204" s="28" t="e">
        <f>+#REF!-'Прил 2 оконч'!E1204</f>
        <v>#REF!</v>
      </c>
    </row>
    <row r="1205" spans="1:54" ht="15" customHeight="1" x14ac:dyDescent="0.25">
      <c r="A1205" s="5">
        <f t="shared" si="364"/>
        <v>1178</v>
      </c>
      <c r="B1205" s="23">
        <f t="shared" si="365"/>
        <v>319</v>
      </c>
      <c r="C1205" s="14" t="s">
        <v>270</v>
      </c>
      <c r="D1205" s="3" t="s">
        <v>1005</v>
      </c>
      <c r="E1205" s="27">
        <v>26180932.579999998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/>
      <c r="L1205" s="29">
        <v>0</v>
      </c>
      <c r="M1205" s="29">
        <v>0</v>
      </c>
      <c r="N1205" s="29">
        <v>23058594.560509197</v>
      </c>
      <c r="O1205" s="29">
        <v>0</v>
      </c>
      <c r="P1205" s="29">
        <v>0</v>
      </c>
      <c r="Q1205" s="29">
        <v>0</v>
      </c>
      <c r="R1205" s="29">
        <v>2356283.9321999997</v>
      </c>
      <c r="S1205" s="1">
        <v>261809.32579999999</v>
      </c>
      <c r="T1205" s="147">
        <v>504244.76149079995</v>
      </c>
      <c r="U1205" s="28"/>
      <c r="V1205" s="2" t="s">
        <v>1005</v>
      </c>
      <c r="W1205" s="9">
        <v>6621180.7399999993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6374147.21</v>
      </c>
      <c r="AG1205" s="9">
        <v>0</v>
      </c>
      <c r="AH1205" s="9">
        <v>0</v>
      </c>
      <c r="AI1205" s="9">
        <v>0</v>
      </c>
      <c r="AJ1205" s="9">
        <v>86948.889999999985</v>
      </c>
      <c r="AK1205" s="9">
        <v>30000</v>
      </c>
      <c r="AL1205" s="9">
        <v>130084.64</v>
      </c>
      <c r="AN1205" s="28">
        <f t="shared" si="367"/>
        <v>19559751.84</v>
      </c>
      <c r="AO1205" s="12">
        <f t="shared" si="369"/>
        <v>2269335.0421999996</v>
      </c>
      <c r="AP1205" s="12">
        <f t="shared" si="369"/>
        <v>231809.32579999999</v>
      </c>
      <c r="AQ1205" s="12">
        <f t="shared" si="369"/>
        <v>374160.12149079994</v>
      </c>
      <c r="AR1205" s="12">
        <f t="shared" si="368"/>
        <v>16684447.350509198</v>
      </c>
      <c r="BB1205" s="28" t="e">
        <f>+#REF!-'Прил 2 оконч'!E1205</f>
        <v>#REF!</v>
      </c>
    </row>
    <row r="1206" spans="1:54" ht="15" customHeight="1" x14ac:dyDescent="0.25">
      <c r="A1206" s="5">
        <f t="shared" si="364"/>
        <v>1179</v>
      </c>
      <c r="B1206" s="23">
        <f t="shared" si="365"/>
        <v>320</v>
      </c>
      <c r="C1206" s="14" t="s">
        <v>270</v>
      </c>
      <c r="D1206" s="3" t="s">
        <v>1006</v>
      </c>
      <c r="E1206" s="27">
        <v>26408215.649999999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/>
      <c r="L1206" s="29">
        <v>0</v>
      </c>
      <c r="M1206" s="29">
        <v>0</v>
      </c>
      <c r="N1206" s="29">
        <v>23258771.851580996</v>
      </c>
      <c r="O1206" s="29">
        <v>0</v>
      </c>
      <c r="P1206" s="29">
        <v>0</v>
      </c>
      <c r="Q1206" s="29">
        <v>0</v>
      </c>
      <c r="R1206" s="29">
        <v>2376739.4084999999</v>
      </c>
      <c r="S1206" s="1">
        <v>264082.15649999998</v>
      </c>
      <c r="T1206" s="147">
        <v>508622.233419</v>
      </c>
      <c r="U1206" s="28"/>
      <c r="V1206" s="2" t="s">
        <v>1006</v>
      </c>
      <c r="W1206" s="9">
        <v>6677906.0099999998</v>
      </c>
      <c r="X1206" s="9">
        <v>0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6429737.9800000004</v>
      </c>
      <c r="AG1206" s="9">
        <v>0</v>
      </c>
      <c r="AH1206" s="9">
        <v>0</v>
      </c>
      <c r="AI1206" s="9">
        <v>0</v>
      </c>
      <c r="AJ1206" s="9">
        <v>86948.889999999985</v>
      </c>
      <c r="AK1206" s="9">
        <v>30000</v>
      </c>
      <c r="AL1206" s="9">
        <v>131219.14000000001</v>
      </c>
      <c r="AN1206" s="28">
        <f t="shared" si="367"/>
        <v>19730309.640000001</v>
      </c>
      <c r="AO1206" s="12">
        <f t="shared" si="369"/>
        <v>2289790.5184999998</v>
      </c>
      <c r="AP1206" s="12">
        <f t="shared" si="369"/>
        <v>234082.15649999998</v>
      </c>
      <c r="AQ1206" s="12">
        <f t="shared" si="369"/>
        <v>377403.09341899998</v>
      </c>
      <c r="AR1206" s="12">
        <f t="shared" si="368"/>
        <v>16829033.871580999</v>
      </c>
      <c r="BB1206" s="28" t="e">
        <f>+#REF!-'Прил 2 оконч'!E1206</f>
        <v>#REF!</v>
      </c>
    </row>
    <row r="1207" spans="1:54" ht="15" customHeight="1" x14ac:dyDescent="0.25">
      <c r="A1207" s="5">
        <f t="shared" si="364"/>
        <v>1180</v>
      </c>
      <c r="B1207" s="23">
        <f t="shared" si="365"/>
        <v>321</v>
      </c>
      <c r="C1207" s="14" t="s">
        <v>277</v>
      </c>
      <c r="D1207" s="3" t="s">
        <v>1007</v>
      </c>
      <c r="E1207" s="27">
        <v>5090562.92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/>
      <c r="L1207" s="29">
        <v>0</v>
      </c>
      <c r="M1207" s="29">
        <v>0</v>
      </c>
      <c r="N1207" s="29">
        <v>0</v>
      </c>
      <c r="O1207" s="29">
        <v>0</v>
      </c>
      <c r="P1207" s="29">
        <v>4433646.1374256797</v>
      </c>
      <c r="Q1207" s="29">
        <v>0</v>
      </c>
      <c r="R1207" s="29">
        <v>509056.29200000002</v>
      </c>
      <c r="S1207" s="1">
        <v>50905.629200000003</v>
      </c>
      <c r="T1207" s="147">
        <v>96954.861374319997</v>
      </c>
      <c r="U1207" s="28"/>
      <c r="V1207" s="2" t="s">
        <v>1007</v>
      </c>
      <c r="W1207" s="9">
        <v>4894773.38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9">
        <v>0</v>
      </c>
      <c r="AH1207" s="9">
        <v>4527634.01</v>
      </c>
      <c r="AI1207" s="9">
        <v>0</v>
      </c>
      <c r="AJ1207" s="9">
        <v>244738.67</v>
      </c>
      <c r="AK1207" s="9">
        <v>30000</v>
      </c>
      <c r="AL1207" s="9">
        <v>92400.7</v>
      </c>
      <c r="AN1207" s="28">
        <f t="shared" si="367"/>
        <v>195789.54000000004</v>
      </c>
      <c r="AO1207" s="12">
        <f t="shared" si="369"/>
        <v>264317.62199999997</v>
      </c>
      <c r="AP1207" s="12">
        <f t="shared" si="369"/>
        <v>20905.629200000003</v>
      </c>
      <c r="AQ1207" s="12">
        <f t="shared" si="369"/>
        <v>4554.1613743199996</v>
      </c>
      <c r="AR1207" s="12">
        <f t="shared" si="368"/>
        <v>-93987.872574319932</v>
      </c>
      <c r="BB1207" s="28" t="e">
        <f>+#REF!-'Прил 2 оконч'!E1207</f>
        <v>#REF!</v>
      </c>
    </row>
    <row r="1208" spans="1:54" ht="15" customHeight="1" x14ac:dyDescent="0.25">
      <c r="A1208" s="5">
        <f t="shared" si="364"/>
        <v>1181</v>
      </c>
      <c r="B1208" s="23">
        <f t="shared" si="365"/>
        <v>322</v>
      </c>
      <c r="C1208" s="14" t="s">
        <v>277</v>
      </c>
      <c r="D1208" s="3" t="s">
        <v>1008</v>
      </c>
      <c r="E1208" s="27">
        <v>10251146.339999998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/>
      <c r="L1208" s="29">
        <v>0</v>
      </c>
      <c r="M1208" s="29">
        <v>0</v>
      </c>
      <c r="N1208" s="29">
        <v>3776000.4968279996</v>
      </c>
      <c r="O1208" s="29">
        <v>0</v>
      </c>
      <c r="P1208" s="29">
        <v>0</v>
      </c>
      <c r="Q1208" s="29">
        <v>6111194.6991899991</v>
      </c>
      <c r="R1208" s="29">
        <v>102277.59</v>
      </c>
      <c r="S1208" s="1">
        <v>45460.62</v>
      </c>
      <c r="T1208" s="147">
        <v>216212.93398200002</v>
      </c>
      <c r="U1208" s="28"/>
      <c r="V1208" s="2" t="s">
        <v>1008</v>
      </c>
      <c r="W1208" s="9">
        <v>9856868.7400000002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3519199.65</v>
      </c>
      <c r="AG1208" s="9">
        <v>0</v>
      </c>
      <c r="AH1208" s="9">
        <v>0</v>
      </c>
      <c r="AI1208" s="9">
        <v>5628145.1600000001</v>
      </c>
      <c r="AJ1208" s="9">
        <v>492843.43</v>
      </c>
      <c r="AK1208" s="9">
        <v>30000</v>
      </c>
      <c r="AL1208" s="9">
        <v>186680.5</v>
      </c>
      <c r="AN1208" s="28">
        <f t="shared" si="367"/>
        <v>394277.59999999776</v>
      </c>
      <c r="AO1208" s="12">
        <f t="shared" si="369"/>
        <v>-390565.83999999997</v>
      </c>
      <c r="AP1208" s="12">
        <f t="shared" si="369"/>
        <v>15460.620000000003</v>
      </c>
      <c r="AQ1208" s="12">
        <f t="shared" si="369"/>
        <v>29532.433982000017</v>
      </c>
      <c r="AR1208" s="12">
        <f t="shared" si="368"/>
        <v>739850.38601799775</v>
      </c>
      <c r="BB1208" s="28" t="e">
        <f>+#REF!-'Прил 2 оконч'!E1208</f>
        <v>#REF!</v>
      </c>
    </row>
    <row r="1209" spans="1:54" ht="15" customHeight="1" x14ac:dyDescent="0.25">
      <c r="A1209" s="5">
        <f t="shared" si="364"/>
        <v>1182</v>
      </c>
      <c r="B1209" s="23">
        <f t="shared" si="365"/>
        <v>323</v>
      </c>
      <c r="C1209" s="14" t="s">
        <v>277</v>
      </c>
      <c r="D1209" s="3" t="s">
        <v>1009</v>
      </c>
      <c r="E1209" s="27">
        <v>4415515.4499999993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/>
      <c r="L1209" s="29">
        <v>0</v>
      </c>
      <c r="M1209" s="29">
        <v>0</v>
      </c>
      <c r="N1209" s="29">
        <v>1586654.6659739998</v>
      </c>
      <c r="O1209" s="29">
        <v>0</v>
      </c>
      <c r="P1209" s="29">
        <v>0</v>
      </c>
      <c r="Q1209" s="29">
        <v>2606676.0345360003</v>
      </c>
      <c r="R1209" s="29">
        <v>87098.3</v>
      </c>
      <c r="S1209" s="1">
        <v>43386.8</v>
      </c>
      <c r="T1209" s="147">
        <v>91699.649490000011</v>
      </c>
      <c r="U1209" s="28"/>
      <c r="V1209" s="2" t="s">
        <v>1009</v>
      </c>
      <c r="W1209" s="9">
        <v>4245686.76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1509399.43</v>
      </c>
      <c r="AG1209" s="9">
        <v>0</v>
      </c>
      <c r="AH1209" s="9">
        <v>0</v>
      </c>
      <c r="AI1209" s="9">
        <v>2413934.9500000002</v>
      </c>
      <c r="AJ1209" s="9">
        <v>212284.34</v>
      </c>
      <c r="AK1209" s="9">
        <v>30000</v>
      </c>
      <c r="AL1209" s="9">
        <v>80068.040000000008</v>
      </c>
      <c r="AN1209" s="28">
        <f t="shared" si="367"/>
        <v>169828.68999999948</v>
      </c>
      <c r="AO1209" s="12">
        <f t="shared" si="369"/>
        <v>-125186.04</v>
      </c>
      <c r="AP1209" s="12">
        <f t="shared" si="369"/>
        <v>13386.800000000003</v>
      </c>
      <c r="AQ1209" s="12">
        <f t="shared" si="369"/>
        <v>11631.609490000003</v>
      </c>
      <c r="AR1209" s="12">
        <f t="shared" si="368"/>
        <v>269996.32050999947</v>
      </c>
      <c r="BB1209" s="28" t="e">
        <f>+#REF!-'Прил 2 оконч'!E1209</f>
        <v>#REF!</v>
      </c>
    </row>
    <row r="1210" spans="1:54" ht="15" customHeight="1" x14ac:dyDescent="0.25">
      <c r="A1210" s="5">
        <f t="shared" si="364"/>
        <v>1183</v>
      </c>
      <c r="B1210" s="23">
        <f t="shared" si="365"/>
        <v>324</v>
      </c>
      <c r="C1210" s="14" t="s">
        <v>277</v>
      </c>
      <c r="D1210" s="3" t="s">
        <v>1010</v>
      </c>
      <c r="E1210" s="27">
        <v>4450904.9200000009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/>
      <c r="L1210" s="29">
        <v>0</v>
      </c>
      <c r="M1210" s="29">
        <v>0</v>
      </c>
      <c r="N1210" s="29">
        <v>1599593.950038</v>
      </c>
      <c r="O1210" s="29">
        <v>0</v>
      </c>
      <c r="P1210" s="29">
        <v>0</v>
      </c>
      <c r="Q1210" s="29">
        <v>2627669.0498100007</v>
      </c>
      <c r="R1210" s="29">
        <v>87786.65</v>
      </c>
      <c r="S1210" s="1">
        <v>43413.59</v>
      </c>
      <c r="T1210" s="147">
        <v>92441.680152000001</v>
      </c>
      <c r="U1210" s="28"/>
      <c r="V1210" s="2" t="s">
        <v>1010</v>
      </c>
      <c r="W1210" s="9">
        <v>4279715.08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1521587.62</v>
      </c>
      <c r="AG1210" s="9">
        <v>0</v>
      </c>
      <c r="AH1210" s="9">
        <v>0</v>
      </c>
      <c r="AI1210" s="9">
        <v>2433427.13</v>
      </c>
      <c r="AJ1210" s="9">
        <v>213985.75</v>
      </c>
      <c r="AK1210" s="9">
        <v>30000</v>
      </c>
      <c r="AL1210" s="9">
        <v>80714.58</v>
      </c>
      <c r="AN1210" s="28">
        <f t="shared" si="367"/>
        <v>171189.84000000078</v>
      </c>
      <c r="AO1210" s="12">
        <f t="shared" si="369"/>
        <v>-126199.1</v>
      </c>
      <c r="AP1210" s="12">
        <f t="shared" si="369"/>
        <v>13413.589999999997</v>
      </c>
      <c r="AQ1210" s="12">
        <f t="shared" si="369"/>
        <v>11727.100151999999</v>
      </c>
      <c r="AR1210" s="12">
        <f t="shared" si="368"/>
        <v>272248.24984800082</v>
      </c>
      <c r="BB1210" s="28" t="e">
        <f>+#REF!-'Прил 2 оконч'!E1210</f>
        <v>#REF!</v>
      </c>
    </row>
    <row r="1211" spans="1:54" ht="15" customHeight="1" x14ac:dyDescent="0.25">
      <c r="A1211" s="5">
        <f t="shared" si="364"/>
        <v>1184</v>
      </c>
      <c r="B1211" s="23">
        <f t="shared" si="365"/>
        <v>325</v>
      </c>
      <c r="C1211" s="14" t="s">
        <v>277</v>
      </c>
      <c r="D1211" s="3" t="s">
        <v>1011</v>
      </c>
      <c r="E1211" s="27">
        <v>9065145.7799999993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/>
      <c r="L1211" s="29">
        <v>0</v>
      </c>
      <c r="M1211" s="29">
        <v>0</v>
      </c>
      <c r="N1211" s="29">
        <v>3329565.4569660001</v>
      </c>
      <c r="O1211" s="29">
        <v>0</v>
      </c>
      <c r="P1211" s="29">
        <v>0</v>
      </c>
      <c r="Q1211" s="29">
        <v>5397884.6649419991</v>
      </c>
      <c r="R1211" s="29">
        <v>101589.38</v>
      </c>
      <c r="S1211" s="1">
        <v>45254.62</v>
      </c>
      <c r="T1211" s="147">
        <v>190851.658092</v>
      </c>
      <c r="U1211" s="28"/>
      <c r="V1211" s="2" t="s">
        <v>1011</v>
      </c>
      <c r="W1211" s="9">
        <v>8716483.9100000001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3110739.24</v>
      </c>
      <c r="AG1211" s="9">
        <v>0</v>
      </c>
      <c r="AH1211" s="9">
        <v>0</v>
      </c>
      <c r="AI1211" s="9">
        <v>4974907.28</v>
      </c>
      <c r="AJ1211" s="9">
        <v>435824.19</v>
      </c>
      <c r="AK1211" s="9">
        <v>30000</v>
      </c>
      <c r="AL1211" s="9">
        <v>165013.20000000001</v>
      </c>
      <c r="AN1211" s="28">
        <f t="shared" si="367"/>
        <v>348661.86999999918</v>
      </c>
      <c r="AO1211" s="12">
        <f t="shared" si="369"/>
        <v>-334234.81</v>
      </c>
      <c r="AP1211" s="12">
        <f t="shared" si="369"/>
        <v>15254.620000000003</v>
      </c>
      <c r="AQ1211" s="12">
        <f t="shared" si="369"/>
        <v>25838.458091999986</v>
      </c>
      <c r="AR1211" s="12">
        <f t="shared" si="368"/>
        <v>641803.60190799925</v>
      </c>
      <c r="BB1211" s="28" t="e">
        <f>+#REF!-'Прил 2 оконч'!E1211</f>
        <v>#REF!</v>
      </c>
    </row>
    <row r="1212" spans="1:54" ht="15" customHeight="1" x14ac:dyDescent="0.25">
      <c r="A1212" s="5">
        <f t="shared" si="364"/>
        <v>1185</v>
      </c>
      <c r="B1212" s="23">
        <f t="shared" si="365"/>
        <v>326</v>
      </c>
      <c r="C1212" s="14" t="s">
        <v>277</v>
      </c>
      <c r="D1212" s="3" t="s">
        <v>279</v>
      </c>
      <c r="E1212" s="27">
        <v>5781910.1399999997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/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5569783.0650839992</v>
      </c>
      <c r="R1212" s="29">
        <v>45190.86</v>
      </c>
      <c r="S1212" s="1">
        <v>45136.34</v>
      </c>
      <c r="T1212" s="147">
        <v>121799.874916</v>
      </c>
      <c r="U1212" s="28"/>
      <c r="V1212" s="2" t="s">
        <v>279</v>
      </c>
      <c r="W1212" s="9">
        <v>5559530.6200000001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9">
        <v>0</v>
      </c>
      <c r="AH1212" s="9">
        <v>0</v>
      </c>
      <c r="AI1212" s="9">
        <v>5146523.01</v>
      </c>
      <c r="AJ1212" s="9">
        <v>277976.53000000003</v>
      </c>
      <c r="AK1212" s="9">
        <v>30000</v>
      </c>
      <c r="AL1212" s="9">
        <v>105031.08</v>
      </c>
      <c r="AN1212" s="28">
        <f t="shared" si="367"/>
        <v>222379.51999999955</v>
      </c>
      <c r="AO1212" s="12">
        <f t="shared" si="369"/>
        <v>-232785.67000000004</v>
      </c>
      <c r="AP1212" s="12">
        <f t="shared" si="369"/>
        <v>15136.339999999997</v>
      </c>
      <c r="AQ1212" s="12">
        <f t="shared" si="369"/>
        <v>16768.794915999999</v>
      </c>
      <c r="AR1212" s="12">
        <f t="shared" si="368"/>
        <v>423260.05508399964</v>
      </c>
      <c r="BB1212" s="28" t="e">
        <f>+#REF!-'Прил 2 оконч'!E1212</f>
        <v>#REF!</v>
      </c>
    </row>
    <row r="1213" spans="1:54" ht="15" customHeight="1" x14ac:dyDescent="0.25">
      <c r="A1213" s="5">
        <f t="shared" ref="A1213:B1228" si="370">+A1212+1</f>
        <v>1186</v>
      </c>
      <c r="B1213" s="23">
        <f t="shared" si="370"/>
        <v>327</v>
      </c>
      <c r="C1213" s="14" t="s">
        <v>277</v>
      </c>
      <c r="D1213" s="3" t="s">
        <v>1012</v>
      </c>
      <c r="E1213" s="27">
        <v>9681285.3200000003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/>
      <c r="L1213" s="29">
        <v>0</v>
      </c>
      <c r="M1213" s="29">
        <v>0</v>
      </c>
      <c r="N1213" s="29">
        <v>3561795.780144</v>
      </c>
      <c r="O1213" s="29">
        <v>0</v>
      </c>
      <c r="P1213" s="29">
        <v>0</v>
      </c>
      <c r="Q1213" s="29">
        <v>5769179.1466260003</v>
      </c>
      <c r="R1213" s="29">
        <v>101118.88</v>
      </c>
      <c r="S1213" s="1">
        <v>45141.99</v>
      </c>
      <c r="T1213" s="147">
        <v>204049.52322999999</v>
      </c>
      <c r="U1213" s="28"/>
      <c r="V1213" s="2" t="s">
        <v>1012</v>
      </c>
      <c r="W1213" s="9">
        <v>9308925.6099999994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3322938.64</v>
      </c>
      <c r="AG1213" s="9">
        <v>0</v>
      </c>
      <c r="AH1213" s="9">
        <v>0</v>
      </c>
      <c r="AI1213" s="9">
        <v>5314271.09</v>
      </c>
      <c r="AJ1213" s="9">
        <v>465446.27999999997</v>
      </c>
      <c r="AK1213" s="9">
        <v>30000</v>
      </c>
      <c r="AL1213" s="9">
        <v>176269.6</v>
      </c>
      <c r="AN1213" s="28">
        <f t="shared" si="367"/>
        <v>372359.71000000089</v>
      </c>
      <c r="AO1213" s="12">
        <f t="shared" si="369"/>
        <v>-364327.39999999997</v>
      </c>
      <c r="AP1213" s="12">
        <f t="shared" si="369"/>
        <v>15141.989999999998</v>
      </c>
      <c r="AQ1213" s="12">
        <f t="shared" si="369"/>
        <v>27779.923229999986</v>
      </c>
      <c r="AR1213" s="12">
        <f t="shared" si="368"/>
        <v>693765.19677000085</v>
      </c>
      <c r="BB1213" s="28" t="e">
        <f>+#REF!-'Прил 2 оконч'!E1213</f>
        <v>#REF!</v>
      </c>
    </row>
    <row r="1214" spans="1:54" ht="15" customHeight="1" x14ac:dyDescent="0.25">
      <c r="A1214" s="5">
        <f t="shared" si="370"/>
        <v>1187</v>
      </c>
      <c r="B1214" s="23">
        <f t="shared" si="370"/>
        <v>328</v>
      </c>
      <c r="C1214" s="14" t="s">
        <v>277</v>
      </c>
      <c r="D1214" s="3" t="s">
        <v>1013</v>
      </c>
      <c r="E1214" s="27">
        <v>11647646.460000001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/>
      <c r="L1214" s="29">
        <v>0</v>
      </c>
      <c r="M1214" s="29">
        <v>0</v>
      </c>
      <c r="N1214" s="29">
        <v>10258548.143180402</v>
      </c>
      <c r="O1214" s="29">
        <v>0</v>
      </c>
      <c r="P1214" s="29">
        <v>0</v>
      </c>
      <c r="Q1214" s="29">
        <v>0</v>
      </c>
      <c r="R1214" s="29">
        <v>1048288.1814</v>
      </c>
      <c r="S1214" s="1">
        <v>116476.46460000001</v>
      </c>
      <c r="T1214" s="147">
        <v>224333.67081960003</v>
      </c>
      <c r="U1214" s="28"/>
      <c r="V1214" s="2" t="s">
        <v>1383</v>
      </c>
      <c r="W1214" s="9">
        <v>2970415.7499999995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2819476.9</v>
      </c>
      <c r="AG1214" s="9">
        <v>0</v>
      </c>
      <c r="AH1214" s="9">
        <v>0</v>
      </c>
      <c r="AI1214" s="9">
        <v>0</v>
      </c>
      <c r="AJ1214" s="9">
        <v>63398.51</v>
      </c>
      <c r="AK1214" s="9">
        <v>30000</v>
      </c>
      <c r="AL1214" s="9">
        <v>57540.34</v>
      </c>
      <c r="AN1214" s="28">
        <f t="shared" si="367"/>
        <v>8677230.7100000009</v>
      </c>
      <c r="AO1214" s="12">
        <f t="shared" si="369"/>
        <v>984889.67139999999</v>
      </c>
      <c r="AP1214" s="12">
        <f t="shared" si="369"/>
        <v>86476.464600000007</v>
      </c>
      <c r="AQ1214" s="12">
        <f t="shared" si="369"/>
        <v>166793.33081960003</v>
      </c>
      <c r="AR1214" s="12">
        <f t="shared" si="368"/>
        <v>7439071.2431804007</v>
      </c>
      <c r="BB1214" s="28" t="e">
        <f>+#REF!-'Прил 2 оконч'!E1214</f>
        <v>#REF!</v>
      </c>
    </row>
    <row r="1215" spans="1:54" ht="15" customHeight="1" x14ac:dyDescent="0.25">
      <c r="A1215" s="5">
        <f t="shared" si="370"/>
        <v>1188</v>
      </c>
      <c r="B1215" s="23">
        <f t="shared" si="370"/>
        <v>329</v>
      </c>
      <c r="C1215" s="14" t="s">
        <v>277</v>
      </c>
      <c r="D1215" s="3" t="s">
        <v>283</v>
      </c>
      <c r="E1215" s="27">
        <v>4340136.25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/>
      <c r="L1215" s="29">
        <v>0</v>
      </c>
      <c r="M1215" s="29">
        <v>0</v>
      </c>
      <c r="N1215" s="29">
        <v>0</v>
      </c>
      <c r="O1215" s="29">
        <v>0</v>
      </c>
      <c r="P1215" s="29">
        <v>3780059.0274825003</v>
      </c>
      <c r="Q1215" s="29">
        <v>0</v>
      </c>
      <c r="R1215" s="29">
        <v>434013.625</v>
      </c>
      <c r="S1215" s="1">
        <v>43401.362500000003</v>
      </c>
      <c r="T1215" s="147">
        <v>82662.235017500003</v>
      </c>
      <c r="U1215" s="28"/>
      <c r="V1215" s="2" t="s">
        <v>283</v>
      </c>
      <c r="W1215" s="9">
        <v>4173209.08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9">
        <v>0</v>
      </c>
      <c r="AH1215" s="9">
        <v>3855857.65</v>
      </c>
      <c r="AI1215" s="9">
        <v>0</v>
      </c>
      <c r="AJ1215" s="9">
        <v>208660.45</v>
      </c>
      <c r="AK1215" s="9">
        <v>30000</v>
      </c>
      <c r="AL1215" s="9">
        <v>78690.98</v>
      </c>
      <c r="AN1215" s="28">
        <f t="shared" si="367"/>
        <v>166927.16999999993</v>
      </c>
      <c r="AO1215" s="12">
        <f t="shared" si="369"/>
        <v>225353.17499999999</v>
      </c>
      <c r="AP1215" s="12">
        <f t="shared" si="369"/>
        <v>13401.362500000003</v>
      </c>
      <c r="AQ1215" s="12">
        <f t="shared" si="369"/>
        <v>3971.2550175000069</v>
      </c>
      <c r="AR1215" s="12">
        <f t="shared" si="368"/>
        <v>-75798.622517500073</v>
      </c>
      <c r="BB1215" s="28" t="e">
        <f>+#REF!-'Прил 2 оконч'!E1215</f>
        <v>#REF!</v>
      </c>
    </row>
    <row r="1216" spans="1:54" ht="15" customHeight="1" x14ac:dyDescent="0.25">
      <c r="A1216" s="5">
        <f t="shared" si="370"/>
        <v>1189</v>
      </c>
      <c r="B1216" s="23">
        <f t="shared" si="370"/>
        <v>330</v>
      </c>
      <c r="C1216" s="14" t="s">
        <v>1254</v>
      </c>
      <c r="D1216" s="3" t="s">
        <v>1255</v>
      </c>
      <c r="E1216" s="27">
        <v>593748.16</v>
      </c>
      <c r="F1216" s="29">
        <v>0</v>
      </c>
      <c r="G1216" s="29">
        <v>0</v>
      </c>
      <c r="H1216" s="29">
        <v>0</v>
      </c>
      <c r="I1216" s="29">
        <v>0</v>
      </c>
      <c r="J1216" s="29">
        <v>543023.63295600004</v>
      </c>
      <c r="K1216" s="29"/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34646.21</v>
      </c>
      <c r="S1216" s="29">
        <v>4203.49</v>
      </c>
      <c r="T1216" s="147">
        <v>11874.827044000001</v>
      </c>
      <c r="U1216" s="28"/>
      <c r="V1216" s="2" t="s">
        <v>1255</v>
      </c>
      <c r="W1216" s="9">
        <v>254872.09</v>
      </c>
      <c r="X1216" s="9">
        <v>0</v>
      </c>
      <c r="Y1216" s="9">
        <v>0</v>
      </c>
      <c r="Z1216" s="9">
        <v>0</v>
      </c>
      <c r="AA1216" s="9">
        <v>0</v>
      </c>
      <c r="AB1216" s="9">
        <v>207885.93</v>
      </c>
      <c r="AC1216" s="9">
        <v>0</v>
      </c>
      <c r="AD1216" s="9">
        <v>0</v>
      </c>
      <c r="AE1216" s="9">
        <v>0</v>
      </c>
      <c r="AF1216" s="9">
        <v>0</v>
      </c>
      <c r="AG1216" s="9">
        <v>0</v>
      </c>
      <c r="AH1216" s="9">
        <v>0</v>
      </c>
      <c r="AI1216" s="9">
        <v>0</v>
      </c>
      <c r="AJ1216" s="9">
        <v>12743.6</v>
      </c>
      <c r="AK1216" s="9">
        <v>30000</v>
      </c>
      <c r="AL1216" s="9">
        <v>4242.5600000000004</v>
      </c>
      <c r="AN1216" s="28">
        <f t="shared" si="367"/>
        <v>338876.07000000007</v>
      </c>
      <c r="AO1216" s="12">
        <f t="shared" si="369"/>
        <v>21902.61</v>
      </c>
      <c r="AP1216" s="12">
        <f t="shared" si="369"/>
        <v>-25796.510000000002</v>
      </c>
      <c r="AQ1216" s="12">
        <f t="shared" si="369"/>
        <v>7632.2670440000011</v>
      </c>
      <c r="AR1216" s="12">
        <f t="shared" si="368"/>
        <v>335137.70295600011</v>
      </c>
      <c r="BB1216" s="28" t="e">
        <f>+#REF!-'Прил 2 оконч'!E1216</f>
        <v>#REF!</v>
      </c>
    </row>
    <row r="1217" spans="1:54" ht="15" customHeight="1" x14ac:dyDescent="0.25">
      <c r="A1217" s="5">
        <f t="shared" si="370"/>
        <v>1190</v>
      </c>
      <c r="B1217" s="23">
        <f t="shared" si="370"/>
        <v>331</v>
      </c>
      <c r="C1217" s="14" t="s">
        <v>665</v>
      </c>
      <c r="D1217" s="3" t="s">
        <v>1014</v>
      </c>
      <c r="E1217" s="27">
        <v>8541004.8900000006</v>
      </c>
      <c r="F1217" s="29">
        <v>0</v>
      </c>
      <c r="G1217" s="29">
        <v>0</v>
      </c>
      <c r="H1217" s="29">
        <v>4445034.5403198004</v>
      </c>
      <c r="I1217" s="29">
        <v>2892873.6360392398</v>
      </c>
      <c r="J1217" s="29">
        <v>0</v>
      </c>
      <c r="K1217" s="29"/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957221.47470000014</v>
      </c>
      <c r="S1217" s="1">
        <v>85410.048900000009</v>
      </c>
      <c r="T1217" s="147">
        <v>160465.19004096001</v>
      </c>
      <c r="U1217" s="28"/>
      <c r="V1217" s="2" t="s">
        <v>1014</v>
      </c>
      <c r="W1217" s="9">
        <v>4295813.25</v>
      </c>
      <c r="X1217" s="9">
        <v>0</v>
      </c>
      <c r="Y1217" s="9">
        <v>0</v>
      </c>
      <c r="Z1217" s="9">
        <v>1508858.67</v>
      </c>
      <c r="AA1217" s="9">
        <v>2309991.96</v>
      </c>
      <c r="AB1217" s="9">
        <v>0</v>
      </c>
      <c r="AC1217" s="9">
        <v>0</v>
      </c>
      <c r="AD1217" s="9">
        <v>269626.81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93897.489999999991</v>
      </c>
      <c r="AK1217" s="9">
        <v>30000</v>
      </c>
      <c r="AL1217" s="9">
        <v>83438.319999999992</v>
      </c>
      <c r="AN1217" s="28">
        <f t="shared" si="367"/>
        <v>4245191.6400000006</v>
      </c>
      <c r="AO1217" s="12">
        <f t="shared" si="369"/>
        <v>863323.98470000015</v>
      </c>
      <c r="AP1217" s="12">
        <f t="shared" si="369"/>
        <v>55410.048900000009</v>
      </c>
      <c r="AQ1217" s="12">
        <f t="shared" si="369"/>
        <v>77026.870040960013</v>
      </c>
      <c r="AR1217" s="12">
        <f t="shared" si="368"/>
        <v>3249430.7363590407</v>
      </c>
      <c r="BB1217" s="28" t="e">
        <f>+#REF!-'Прил 2 оконч'!E1217</f>
        <v>#REF!</v>
      </c>
    </row>
    <row r="1218" spans="1:54" ht="15" customHeight="1" x14ac:dyDescent="0.25">
      <c r="A1218" s="5">
        <f t="shared" si="370"/>
        <v>1191</v>
      </c>
      <c r="B1218" s="23">
        <f t="shared" si="370"/>
        <v>332</v>
      </c>
      <c r="C1218" s="14" t="s">
        <v>665</v>
      </c>
      <c r="D1218" s="3" t="s">
        <v>1015</v>
      </c>
      <c r="E1218" s="27">
        <v>28614187.700000003</v>
      </c>
      <c r="F1218" s="29">
        <v>0</v>
      </c>
      <c r="G1218" s="29">
        <v>0</v>
      </c>
      <c r="H1218" s="29">
        <v>1925825.0481519001</v>
      </c>
      <c r="I1218" s="29">
        <v>1253346.5063616</v>
      </c>
      <c r="J1218" s="29">
        <v>0</v>
      </c>
      <c r="K1218" s="29"/>
      <c r="L1218" s="29">
        <v>0</v>
      </c>
      <c r="M1218" s="29">
        <v>0</v>
      </c>
      <c r="N1218" s="29">
        <v>9928216.292715</v>
      </c>
      <c r="O1218" s="29">
        <v>0</v>
      </c>
      <c r="P1218" s="29">
        <v>5045928.4281096598</v>
      </c>
      <c r="Q1218" s="29">
        <v>6834917.0833343398</v>
      </c>
      <c r="R1218" s="29">
        <v>2793370.4105000002</v>
      </c>
      <c r="S1218" s="1">
        <v>286141.87699999998</v>
      </c>
      <c r="T1218" s="147">
        <v>546442.05382749997</v>
      </c>
      <c r="U1218" s="28"/>
      <c r="V1218" s="2" t="s">
        <v>1015</v>
      </c>
      <c r="W1218" s="9">
        <v>8351875.9499999993</v>
      </c>
      <c r="X1218" s="9">
        <v>0</v>
      </c>
      <c r="Y1218" s="9">
        <v>0</v>
      </c>
      <c r="Z1218" s="9">
        <v>655978.63</v>
      </c>
      <c r="AA1218" s="9">
        <v>1004272.57</v>
      </c>
      <c r="AB1218" s="9">
        <v>0</v>
      </c>
      <c r="AC1218" s="9">
        <v>0</v>
      </c>
      <c r="AD1218" s="9">
        <v>117220.67</v>
      </c>
      <c r="AE1218" s="9">
        <v>0</v>
      </c>
      <c r="AF1218" s="9">
        <v>2669575.89</v>
      </c>
      <c r="AG1218" s="9">
        <v>0</v>
      </c>
      <c r="AH1218" s="9">
        <v>1701341.6</v>
      </c>
      <c r="AI1218" s="9">
        <v>1755868.1599999999</v>
      </c>
      <c r="AJ1218" s="9">
        <v>256307.05</v>
      </c>
      <c r="AK1218" s="9">
        <v>30000</v>
      </c>
      <c r="AL1218" s="9">
        <v>161311.38</v>
      </c>
      <c r="AN1218" s="28">
        <f t="shared" si="367"/>
        <v>20262311.750000004</v>
      </c>
      <c r="AO1218" s="12">
        <f t="shared" si="369"/>
        <v>2537063.3605000004</v>
      </c>
      <c r="AP1218" s="12">
        <f t="shared" si="369"/>
        <v>256141.87699999998</v>
      </c>
      <c r="AQ1218" s="12">
        <f t="shared" si="369"/>
        <v>385130.67382749997</v>
      </c>
      <c r="AR1218" s="12">
        <f t="shared" si="368"/>
        <v>17083975.838672504</v>
      </c>
      <c r="BB1218" s="28" t="e">
        <f>+#REF!-'Прил 2 оконч'!E1218</f>
        <v>#REF!</v>
      </c>
    </row>
    <row r="1219" spans="1:54" ht="15" customHeight="1" x14ac:dyDescent="0.25">
      <c r="A1219" s="5">
        <f t="shared" si="370"/>
        <v>1192</v>
      </c>
      <c r="B1219" s="23">
        <f t="shared" si="370"/>
        <v>333</v>
      </c>
      <c r="C1219" s="14" t="s">
        <v>665</v>
      </c>
      <c r="D1219" s="3" t="s">
        <v>1016</v>
      </c>
      <c r="E1219" s="27">
        <v>29462353.34</v>
      </c>
      <c r="F1219" s="29">
        <v>0</v>
      </c>
      <c r="G1219" s="29">
        <v>0</v>
      </c>
      <c r="H1219" s="29">
        <v>1982909.2719916198</v>
      </c>
      <c r="I1219" s="29">
        <v>1290497.4993876</v>
      </c>
      <c r="J1219" s="29">
        <v>0</v>
      </c>
      <c r="K1219" s="29"/>
      <c r="L1219" s="29">
        <v>0</v>
      </c>
      <c r="M1219" s="29">
        <v>0</v>
      </c>
      <c r="N1219" s="29">
        <v>10222502.889866399</v>
      </c>
      <c r="O1219" s="29">
        <v>0</v>
      </c>
      <c r="P1219" s="29">
        <v>5195496.9927289803</v>
      </c>
      <c r="Q1219" s="29">
        <v>7037513.8477249201</v>
      </c>
      <c r="R1219" s="29">
        <v>2876169.9234000002</v>
      </c>
      <c r="S1219" s="1">
        <v>294623.53340000001</v>
      </c>
      <c r="T1219" s="147">
        <v>562639.38150048</v>
      </c>
      <c r="U1219" s="28"/>
      <c r="V1219" s="2" t="s">
        <v>1016</v>
      </c>
      <c r="W1219" s="9">
        <v>8591913.3999999985</v>
      </c>
      <c r="X1219" s="9">
        <v>0</v>
      </c>
      <c r="Y1219" s="9">
        <v>0</v>
      </c>
      <c r="Z1219" s="9">
        <v>675495.11</v>
      </c>
      <c r="AA1219" s="9">
        <v>1034151.37</v>
      </c>
      <c r="AB1219" s="9">
        <v>0</v>
      </c>
      <c r="AC1219" s="9">
        <v>0</v>
      </c>
      <c r="AD1219" s="9">
        <v>120708.17</v>
      </c>
      <c r="AE1219" s="9">
        <v>0</v>
      </c>
      <c r="AF1219" s="9">
        <v>2749000.28</v>
      </c>
      <c r="AG1219" s="9">
        <v>0</v>
      </c>
      <c r="AH1219" s="9">
        <v>1751959.38</v>
      </c>
      <c r="AI1219" s="9">
        <v>1808108.21</v>
      </c>
      <c r="AJ1219" s="9">
        <v>256380.2</v>
      </c>
      <c r="AK1219" s="9">
        <v>30000</v>
      </c>
      <c r="AL1219" s="9">
        <v>166110.68</v>
      </c>
      <c r="AN1219" s="28">
        <f t="shared" si="367"/>
        <v>20870439.940000001</v>
      </c>
      <c r="AO1219" s="12">
        <f t="shared" si="369"/>
        <v>2619789.7234</v>
      </c>
      <c r="AP1219" s="12">
        <f t="shared" si="369"/>
        <v>264623.53340000001</v>
      </c>
      <c r="AQ1219" s="12">
        <f t="shared" si="369"/>
        <v>396528.70150048001</v>
      </c>
      <c r="AR1219" s="12">
        <f t="shared" si="368"/>
        <v>17589497.981699523</v>
      </c>
      <c r="BB1219" s="28" t="e">
        <f>+#REF!-'Прил 2 оконч'!E1219</f>
        <v>#REF!</v>
      </c>
    </row>
    <row r="1220" spans="1:54" ht="15" customHeight="1" x14ac:dyDescent="0.25">
      <c r="A1220" s="5">
        <f t="shared" si="370"/>
        <v>1193</v>
      </c>
      <c r="B1220" s="23">
        <f t="shared" si="370"/>
        <v>334</v>
      </c>
      <c r="C1220" s="14" t="s">
        <v>665</v>
      </c>
      <c r="D1220" s="3" t="s">
        <v>667</v>
      </c>
      <c r="E1220" s="27">
        <v>24970330.050000004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/>
      <c r="L1220" s="29">
        <v>0</v>
      </c>
      <c r="M1220" s="29">
        <v>0</v>
      </c>
      <c r="N1220" s="29">
        <v>9950755.3540920001</v>
      </c>
      <c r="O1220" s="29">
        <v>0</v>
      </c>
      <c r="P1220" s="29">
        <v>5057383.7028518999</v>
      </c>
      <c r="Q1220" s="29">
        <v>6850433.7298026001</v>
      </c>
      <c r="R1220" s="29">
        <v>2384051.247</v>
      </c>
      <c r="S1220" s="1">
        <v>249703.30049999998</v>
      </c>
      <c r="T1220" s="147">
        <v>478002.71575349988</v>
      </c>
      <c r="U1220" s="28"/>
      <c r="V1220" s="2" t="s">
        <v>667</v>
      </c>
      <c r="W1220" s="9">
        <v>6485190.5399999991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2672778.2000000002</v>
      </c>
      <c r="AG1220" s="9">
        <v>0</v>
      </c>
      <c r="AH1220" s="9">
        <v>1703382.47</v>
      </c>
      <c r="AI1220" s="9">
        <v>1757974.44</v>
      </c>
      <c r="AJ1220" s="9">
        <v>195869.01</v>
      </c>
      <c r="AK1220" s="9">
        <v>30000</v>
      </c>
      <c r="AL1220" s="9">
        <v>125186.41999999998</v>
      </c>
      <c r="AN1220" s="28">
        <f t="shared" si="367"/>
        <v>18485139.510000005</v>
      </c>
      <c r="AO1220" s="12">
        <f t="shared" si="369"/>
        <v>2188182.2369999997</v>
      </c>
      <c r="AP1220" s="12">
        <f t="shared" si="369"/>
        <v>219703.30049999998</v>
      </c>
      <c r="AQ1220" s="12">
        <f t="shared" si="369"/>
        <v>352816.2957534999</v>
      </c>
      <c r="AR1220" s="12">
        <f t="shared" si="368"/>
        <v>15724437.676746506</v>
      </c>
      <c r="BB1220" s="28" t="e">
        <f>+#REF!-'Прил 2 оконч'!E1220</f>
        <v>#REF!</v>
      </c>
    </row>
    <row r="1221" spans="1:54" ht="15" customHeight="1" x14ac:dyDescent="0.25">
      <c r="A1221" s="5">
        <f t="shared" si="370"/>
        <v>1194</v>
      </c>
      <c r="B1221" s="23">
        <f t="shared" si="370"/>
        <v>335</v>
      </c>
      <c r="C1221" s="14" t="s">
        <v>294</v>
      </c>
      <c r="D1221" s="3" t="s">
        <v>1017</v>
      </c>
      <c r="E1221" s="27">
        <v>4344030.53</v>
      </c>
      <c r="F1221" s="29">
        <v>0</v>
      </c>
      <c r="G1221" s="29">
        <v>0</v>
      </c>
      <c r="H1221" s="29">
        <v>0</v>
      </c>
      <c r="I1221" s="29">
        <v>882604.63422600005</v>
      </c>
      <c r="J1221" s="29">
        <v>0</v>
      </c>
      <c r="K1221" s="29"/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3271404.6950340006</v>
      </c>
      <c r="R1221" s="29">
        <v>55888.63</v>
      </c>
      <c r="S1221" s="1">
        <v>43292.800000000003</v>
      </c>
      <c r="T1221" s="147">
        <v>90839.770740000007</v>
      </c>
      <c r="U1221" s="28"/>
      <c r="V1221" s="2" t="s">
        <v>1017</v>
      </c>
      <c r="W1221" s="9">
        <v>4170068.62</v>
      </c>
      <c r="X1221" s="9">
        <v>0</v>
      </c>
      <c r="Y1221" s="9">
        <v>0</v>
      </c>
      <c r="Z1221" s="9">
        <v>0</v>
      </c>
      <c r="AA1221" s="9">
        <v>842149.31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3017191.08</v>
      </c>
      <c r="AJ1221" s="9">
        <v>201966.19</v>
      </c>
      <c r="AK1221" s="9">
        <v>30000</v>
      </c>
      <c r="AL1221" s="9">
        <v>78762.040000000008</v>
      </c>
      <c r="AN1221" s="28">
        <f t="shared" si="367"/>
        <v>173961.91000000015</v>
      </c>
      <c r="AO1221" s="12">
        <f t="shared" si="369"/>
        <v>-146077.56</v>
      </c>
      <c r="AP1221" s="12">
        <f t="shared" si="369"/>
        <v>13292.800000000003</v>
      </c>
      <c r="AQ1221" s="12">
        <f t="shared" si="369"/>
        <v>12077.730739999999</v>
      </c>
      <c r="AR1221" s="12">
        <f t="shared" si="368"/>
        <v>294668.93926000013</v>
      </c>
      <c r="BB1221" s="28" t="e">
        <f>+#REF!-'Прил 2 оконч'!E1221</f>
        <v>#REF!</v>
      </c>
    </row>
    <row r="1222" spans="1:54" ht="15" customHeight="1" x14ac:dyDescent="0.25">
      <c r="A1222" s="5">
        <f t="shared" si="370"/>
        <v>1195</v>
      </c>
      <c r="B1222" s="23">
        <f t="shared" si="370"/>
        <v>336</v>
      </c>
      <c r="C1222" s="14" t="s">
        <v>294</v>
      </c>
      <c r="D1222" s="3" t="s">
        <v>1018</v>
      </c>
      <c r="E1222" s="27">
        <v>6362376.5099999998</v>
      </c>
      <c r="F1222" s="29">
        <v>0</v>
      </c>
      <c r="G1222" s="29">
        <v>0</v>
      </c>
      <c r="H1222" s="29">
        <v>0</v>
      </c>
      <c r="I1222" s="29">
        <v>896708.42293200002</v>
      </c>
      <c r="J1222" s="29">
        <v>0</v>
      </c>
      <c r="K1222" s="29"/>
      <c r="L1222" s="29">
        <v>0</v>
      </c>
      <c r="M1222" s="29">
        <v>0</v>
      </c>
      <c r="N1222" s="29">
        <v>1916481.442386</v>
      </c>
      <c r="O1222" s="29">
        <v>0</v>
      </c>
      <c r="P1222" s="29">
        <v>0</v>
      </c>
      <c r="Q1222" s="29">
        <v>3269343.9787260001</v>
      </c>
      <c r="R1222" s="29">
        <v>103537.29</v>
      </c>
      <c r="S1222" s="1">
        <v>43292.68</v>
      </c>
      <c r="T1222" s="147">
        <v>133012.69595600001</v>
      </c>
      <c r="U1222" s="28"/>
      <c r="V1222" s="2" t="s">
        <v>1018</v>
      </c>
      <c r="W1222" s="9">
        <v>6117669.0700000003</v>
      </c>
      <c r="X1222" s="9">
        <v>0</v>
      </c>
      <c r="Y1222" s="9">
        <v>0</v>
      </c>
      <c r="Z1222" s="9">
        <v>0</v>
      </c>
      <c r="AA1222" s="9">
        <v>843660.99</v>
      </c>
      <c r="AB1222" s="9">
        <v>0</v>
      </c>
      <c r="AC1222" s="9">
        <v>0</v>
      </c>
      <c r="AD1222" s="9">
        <v>0</v>
      </c>
      <c r="AE1222" s="9">
        <v>0</v>
      </c>
      <c r="AF1222" s="9">
        <v>1799881.84</v>
      </c>
      <c r="AG1222" s="9">
        <v>0</v>
      </c>
      <c r="AH1222" s="9">
        <v>0</v>
      </c>
      <c r="AI1222" s="9">
        <v>3022607.06</v>
      </c>
      <c r="AJ1222" s="9">
        <v>305883.46000000002</v>
      </c>
      <c r="AK1222" s="9">
        <v>30000</v>
      </c>
      <c r="AL1222" s="9">
        <v>115635.72</v>
      </c>
      <c r="AN1222" s="28">
        <f t="shared" si="367"/>
        <v>244707.43999999948</v>
      </c>
      <c r="AO1222" s="12">
        <f t="shared" si="369"/>
        <v>-202346.17000000004</v>
      </c>
      <c r="AP1222" s="12">
        <f t="shared" si="369"/>
        <v>13292.68</v>
      </c>
      <c r="AQ1222" s="12">
        <f t="shared" si="369"/>
        <v>17376.975956000009</v>
      </c>
      <c r="AR1222" s="12">
        <f t="shared" si="368"/>
        <v>416383.95404399955</v>
      </c>
      <c r="BB1222" s="28" t="e">
        <f>+#REF!-'Прил 2 оконч'!E1222</f>
        <v>#REF!</v>
      </c>
    </row>
    <row r="1223" spans="1:54" ht="15" customHeight="1" x14ac:dyDescent="0.25">
      <c r="A1223" s="5">
        <f t="shared" si="370"/>
        <v>1196</v>
      </c>
      <c r="B1223" s="23">
        <f t="shared" si="370"/>
        <v>337</v>
      </c>
      <c r="C1223" s="14" t="s">
        <v>294</v>
      </c>
      <c r="D1223" s="3" t="s">
        <v>1019</v>
      </c>
      <c r="E1223" s="27">
        <v>6362376.5099999998</v>
      </c>
      <c r="F1223" s="29">
        <v>0</v>
      </c>
      <c r="G1223" s="29">
        <v>0</v>
      </c>
      <c r="H1223" s="29">
        <v>0</v>
      </c>
      <c r="I1223" s="29">
        <v>896708.42293200002</v>
      </c>
      <c r="J1223" s="29">
        <v>0</v>
      </c>
      <c r="K1223" s="29"/>
      <c r="L1223" s="29">
        <v>0</v>
      </c>
      <c r="M1223" s="29">
        <v>0</v>
      </c>
      <c r="N1223" s="29">
        <v>1916481.442386</v>
      </c>
      <c r="O1223" s="29">
        <v>0</v>
      </c>
      <c r="P1223" s="29">
        <v>0</v>
      </c>
      <c r="Q1223" s="29">
        <v>3269343.9787260001</v>
      </c>
      <c r="R1223" s="29">
        <v>103537.29</v>
      </c>
      <c r="S1223" s="1">
        <v>43292.68</v>
      </c>
      <c r="T1223" s="147">
        <v>133012.69595600001</v>
      </c>
      <c r="U1223" s="28"/>
      <c r="V1223" s="2" t="s">
        <v>1019</v>
      </c>
      <c r="W1223" s="9">
        <v>6117669.0700000003</v>
      </c>
      <c r="X1223" s="9">
        <v>0</v>
      </c>
      <c r="Y1223" s="9">
        <v>0</v>
      </c>
      <c r="Z1223" s="9">
        <v>0</v>
      </c>
      <c r="AA1223" s="9">
        <v>843660.99</v>
      </c>
      <c r="AB1223" s="9">
        <v>0</v>
      </c>
      <c r="AC1223" s="9">
        <v>0</v>
      </c>
      <c r="AD1223" s="9">
        <v>0</v>
      </c>
      <c r="AE1223" s="9">
        <v>0</v>
      </c>
      <c r="AF1223" s="9">
        <v>1799881.84</v>
      </c>
      <c r="AG1223" s="9">
        <v>0</v>
      </c>
      <c r="AH1223" s="9">
        <v>0</v>
      </c>
      <c r="AI1223" s="9">
        <v>3022607.06</v>
      </c>
      <c r="AJ1223" s="9">
        <v>305883.46000000002</v>
      </c>
      <c r="AK1223" s="9">
        <v>30000</v>
      </c>
      <c r="AL1223" s="9">
        <v>115635.72</v>
      </c>
      <c r="AN1223" s="28">
        <f t="shared" si="367"/>
        <v>244707.43999999948</v>
      </c>
      <c r="AO1223" s="12">
        <f t="shared" si="369"/>
        <v>-202346.17000000004</v>
      </c>
      <c r="AP1223" s="12">
        <f t="shared" si="369"/>
        <v>13292.68</v>
      </c>
      <c r="AQ1223" s="12">
        <f t="shared" si="369"/>
        <v>17376.975956000009</v>
      </c>
      <c r="AR1223" s="12">
        <f t="shared" si="368"/>
        <v>416383.95404399955</v>
      </c>
      <c r="BB1223" s="28" t="e">
        <f>+#REF!-'Прил 2 оконч'!E1223</f>
        <v>#REF!</v>
      </c>
    </row>
    <row r="1224" spans="1:54" ht="15" customHeight="1" x14ac:dyDescent="0.25">
      <c r="A1224" s="5">
        <f t="shared" si="370"/>
        <v>1197</v>
      </c>
      <c r="B1224" s="23">
        <f t="shared" si="370"/>
        <v>338</v>
      </c>
      <c r="C1224" s="14" t="s">
        <v>297</v>
      </c>
      <c r="D1224" s="3" t="s">
        <v>1020</v>
      </c>
      <c r="E1224" s="27">
        <v>998070.82</v>
      </c>
      <c r="F1224" s="29">
        <v>0</v>
      </c>
      <c r="G1224" s="29">
        <v>0</v>
      </c>
      <c r="H1224" s="29">
        <v>0</v>
      </c>
      <c r="I1224" s="29">
        <v>839972.40982871992</v>
      </c>
      <c r="J1224" s="29">
        <v>0</v>
      </c>
      <c r="K1224" s="29"/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129749.2066</v>
      </c>
      <c r="S1224" s="1">
        <v>9980.7081999999991</v>
      </c>
      <c r="T1224" s="147">
        <v>18368.495371279998</v>
      </c>
      <c r="U1224" s="28"/>
      <c r="V1224" s="2" t="s">
        <v>1020</v>
      </c>
      <c r="W1224" s="9">
        <v>729461.07</v>
      </c>
      <c r="X1224" s="9">
        <v>0</v>
      </c>
      <c r="Y1224" s="9">
        <v>0</v>
      </c>
      <c r="Z1224" s="9">
        <v>0</v>
      </c>
      <c r="AA1224" s="9">
        <v>648016.38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38219.869999999995</v>
      </c>
      <c r="AK1224" s="9">
        <v>30000</v>
      </c>
      <c r="AL1224" s="9">
        <v>13224.82</v>
      </c>
      <c r="AN1224" s="28">
        <f t="shared" si="367"/>
        <v>268609.75</v>
      </c>
      <c r="AO1224" s="12">
        <f t="shared" si="369"/>
        <v>91529.33660000001</v>
      </c>
      <c r="AP1224" s="12">
        <f t="shared" si="369"/>
        <v>-20019.291799999999</v>
      </c>
      <c r="AQ1224" s="12">
        <f t="shared" si="369"/>
        <v>5143.6753712799982</v>
      </c>
      <c r="AR1224" s="12">
        <f t="shared" si="368"/>
        <v>191956.02982872</v>
      </c>
      <c r="BB1224" s="28" t="e">
        <f>+#REF!-'Прил 2 оконч'!E1224</f>
        <v>#REF!</v>
      </c>
    </row>
    <row r="1225" spans="1:54" ht="15" customHeight="1" x14ac:dyDescent="0.25">
      <c r="A1225" s="5">
        <f t="shared" si="370"/>
        <v>1198</v>
      </c>
      <c r="B1225" s="23">
        <f t="shared" si="370"/>
        <v>339</v>
      </c>
      <c r="C1225" s="14" t="s">
        <v>297</v>
      </c>
      <c r="D1225" s="3" t="s">
        <v>1021</v>
      </c>
      <c r="E1225" s="27">
        <v>9192230.629999999</v>
      </c>
      <c r="F1225" s="29">
        <v>3604821.641694</v>
      </c>
      <c r="G1225" s="29">
        <v>1665413.416611</v>
      </c>
      <c r="H1225" s="29">
        <v>1687134.4693795198</v>
      </c>
      <c r="I1225" s="29">
        <v>1089849.3568830001</v>
      </c>
      <c r="J1225" s="29">
        <v>0</v>
      </c>
      <c r="K1225" s="29"/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877113.06050000002</v>
      </c>
      <c r="S1225" s="1">
        <v>91922.306299999997</v>
      </c>
      <c r="T1225" s="147">
        <v>175976.37863247999</v>
      </c>
      <c r="U1225" s="28"/>
      <c r="V1225" s="2" t="s">
        <v>1021</v>
      </c>
      <c r="W1225" s="9">
        <v>5378392.4500000002</v>
      </c>
      <c r="X1225" s="9">
        <v>2035851.29</v>
      </c>
      <c r="Y1225" s="9">
        <v>1422670.27</v>
      </c>
      <c r="Z1225" s="9">
        <v>581292.79</v>
      </c>
      <c r="AA1225" s="9">
        <v>889924.76</v>
      </c>
      <c r="AB1225" s="9">
        <v>0</v>
      </c>
      <c r="AC1225" s="9">
        <v>0</v>
      </c>
      <c r="AD1225" s="9">
        <v>154048.95999999999</v>
      </c>
      <c r="AE1225" s="9">
        <v>0</v>
      </c>
      <c r="AF1225" s="9">
        <v>0</v>
      </c>
      <c r="AG1225" s="9">
        <v>0</v>
      </c>
      <c r="AH1225" s="9">
        <v>0</v>
      </c>
      <c r="AI1225" s="9">
        <v>0</v>
      </c>
      <c r="AJ1225" s="9">
        <v>160853.59999999998</v>
      </c>
      <c r="AK1225" s="9">
        <v>30000</v>
      </c>
      <c r="AL1225" s="9">
        <v>103750.78</v>
      </c>
      <c r="AN1225" s="28">
        <f t="shared" si="367"/>
        <v>3813838.1799999988</v>
      </c>
      <c r="AO1225" s="12">
        <f t="shared" si="369"/>
        <v>716259.46050000004</v>
      </c>
      <c r="AP1225" s="12">
        <f t="shared" si="369"/>
        <v>61922.306299999997</v>
      </c>
      <c r="AQ1225" s="12">
        <f t="shared" si="369"/>
        <v>72225.598632479989</v>
      </c>
      <c r="AR1225" s="12">
        <f t="shared" si="368"/>
        <v>2963430.8145675189</v>
      </c>
      <c r="BB1225" s="28" t="e">
        <f>+#REF!-'Прил 2 оконч'!E1225</f>
        <v>#REF!</v>
      </c>
    </row>
    <row r="1226" spans="1:54" ht="15" customHeight="1" x14ac:dyDescent="0.25">
      <c r="A1226" s="5">
        <f t="shared" si="370"/>
        <v>1199</v>
      </c>
      <c r="B1226" s="23">
        <f t="shared" si="370"/>
        <v>340</v>
      </c>
      <c r="C1226" s="14" t="s">
        <v>297</v>
      </c>
      <c r="D1226" s="3" t="s">
        <v>1022</v>
      </c>
      <c r="E1226" s="27">
        <v>12550430.99</v>
      </c>
      <c r="F1226" s="29">
        <v>6235881.2519148607</v>
      </c>
      <c r="G1226" s="29">
        <v>2880952.6065108599</v>
      </c>
      <c r="H1226" s="29">
        <v>0</v>
      </c>
      <c r="I1226" s="29">
        <v>1885300.26106884</v>
      </c>
      <c r="J1226" s="29">
        <v>0</v>
      </c>
      <c r="K1226" s="29"/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1182198.1705</v>
      </c>
      <c r="S1226" s="1">
        <v>125504.30989999999</v>
      </c>
      <c r="T1226" s="147">
        <v>240594.39010543999</v>
      </c>
      <c r="U1226" s="28"/>
      <c r="V1226" s="2" t="s">
        <v>1022</v>
      </c>
      <c r="W1226" s="9">
        <v>7857365.4999999991</v>
      </c>
      <c r="X1226" s="9">
        <v>3381304.74</v>
      </c>
      <c r="Y1226" s="9">
        <v>2362884.61</v>
      </c>
      <c r="Z1226" s="9">
        <v>0</v>
      </c>
      <c r="AA1226" s="9">
        <v>1478058.27</v>
      </c>
      <c r="AB1226" s="9">
        <v>0</v>
      </c>
      <c r="AC1226" s="9">
        <v>0</v>
      </c>
      <c r="AD1226" s="9">
        <v>255856.86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196646.64</v>
      </c>
      <c r="AK1226" s="9">
        <v>30000</v>
      </c>
      <c r="AL1226" s="9">
        <v>152614.38</v>
      </c>
      <c r="AN1226" s="28">
        <f t="shared" si="367"/>
        <v>4693065.4900000012</v>
      </c>
      <c r="AO1226" s="12">
        <f t="shared" si="369"/>
        <v>985551.53049999999</v>
      </c>
      <c r="AP1226" s="12">
        <f t="shared" si="369"/>
        <v>95504.309899999993</v>
      </c>
      <c r="AQ1226" s="12">
        <f t="shared" si="369"/>
        <v>87980.010105439986</v>
      </c>
      <c r="AR1226" s="12">
        <f t="shared" si="368"/>
        <v>3524029.6394945611</v>
      </c>
      <c r="BB1226" s="28" t="e">
        <f>+#REF!-'Прил 2 оконч'!E1226</f>
        <v>#REF!</v>
      </c>
    </row>
    <row r="1227" spans="1:54" ht="15" customHeight="1" x14ac:dyDescent="0.25">
      <c r="A1227" s="5">
        <f t="shared" si="370"/>
        <v>1200</v>
      </c>
      <c r="B1227" s="23">
        <f t="shared" si="370"/>
        <v>341</v>
      </c>
      <c r="C1227" s="14" t="s">
        <v>297</v>
      </c>
      <c r="D1227" s="3" t="s">
        <v>671</v>
      </c>
      <c r="E1227" s="27">
        <v>25655177.409999996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/>
      <c r="L1227" s="29">
        <v>0</v>
      </c>
      <c r="M1227" s="29">
        <v>0</v>
      </c>
      <c r="N1227" s="29">
        <v>12294937.7469324</v>
      </c>
      <c r="O1227" s="29">
        <v>0</v>
      </c>
      <c r="P1227" s="29">
        <v>10186152.058427099</v>
      </c>
      <c r="Q1227" s="29">
        <v>0</v>
      </c>
      <c r="R1227" s="29">
        <v>2425919.9283999996</v>
      </c>
      <c r="S1227" s="1">
        <v>256551.77410000001</v>
      </c>
      <c r="T1227" s="147">
        <v>491615.90214050008</v>
      </c>
      <c r="U1227" s="28"/>
      <c r="V1227" s="2" t="s">
        <v>671</v>
      </c>
      <c r="W1227" s="9">
        <v>9999979.8999999985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4348053.88</v>
      </c>
      <c r="AG1227" s="9">
        <v>0</v>
      </c>
      <c r="AH1227" s="9">
        <v>5300223.55</v>
      </c>
      <c r="AI1227" s="9">
        <v>0</v>
      </c>
      <c r="AJ1227" s="9">
        <v>124798.85</v>
      </c>
      <c r="AK1227" s="9">
        <v>30000</v>
      </c>
      <c r="AL1227" s="9">
        <v>196903.62</v>
      </c>
      <c r="AN1227" s="28">
        <f t="shared" si="367"/>
        <v>15655197.509999998</v>
      </c>
      <c r="AO1227" s="12">
        <f t="shared" si="369"/>
        <v>2301121.0783999995</v>
      </c>
      <c r="AP1227" s="12">
        <f t="shared" si="369"/>
        <v>226551.77410000001</v>
      </c>
      <c r="AQ1227" s="12">
        <f t="shared" si="369"/>
        <v>294712.28214050009</v>
      </c>
      <c r="AR1227" s="12">
        <f t="shared" si="368"/>
        <v>12832812.375359498</v>
      </c>
      <c r="BB1227" s="28" t="e">
        <f>+#REF!-'Прил 2 оконч'!E1227</f>
        <v>#REF!</v>
      </c>
    </row>
    <row r="1228" spans="1:54" ht="15" customHeight="1" x14ac:dyDescent="0.25">
      <c r="A1228" s="5">
        <f t="shared" si="370"/>
        <v>1201</v>
      </c>
      <c r="B1228" s="23">
        <f t="shared" si="370"/>
        <v>342</v>
      </c>
      <c r="C1228" s="14" t="s">
        <v>300</v>
      </c>
      <c r="D1228" s="3" t="s">
        <v>1023</v>
      </c>
      <c r="E1228" s="27">
        <v>27406326.610000003</v>
      </c>
      <c r="F1228" s="29">
        <v>7576293.9264179999</v>
      </c>
      <c r="G1228" s="29">
        <v>3545321.0589299998</v>
      </c>
      <c r="H1228" s="29">
        <v>3617684.0958719999</v>
      </c>
      <c r="I1228" s="29">
        <v>2394593.793606</v>
      </c>
      <c r="J1228" s="29">
        <v>0</v>
      </c>
      <c r="K1228" s="29"/>
      <c r="L1228" s="29">
        <v>0</v>
      </c>
      <c r="M1228" s="29">
        <v>0</v>
      </c>
      <c r="N1228" s="29">
        <v>0</v>
      </c>
      <c r="O1228" s="29">
        <v>0</v>
      </c>
      <c r="P1228" s="29">
        <v>9349994.0373420026</v>
      </c>
      <c r="Q1228" s="29">
        <v>0</v>
      </c>
      <c r="R1228" s="29">
        <v>309167.73</v>
      </c>
      <c r="S1228" s="29">
        <v>34123</v>
      </c>
      <c r="T1228" s="147">
        <v>579148.96783199999</v>
      </c>
      <c r="U1228" s="28"/>
      <c r="V1228" s="2" t="s">
        <v>1023</v>
      </c>
      <c r="W1228" s="9">
        <v>13159596.190000001</v>
      </c>
      <c r="X1228" s="9">
        <v>3893573.06</v>
      </c>
      <c r="Y1228" s="9">
        <v>2720867.93</v>
      </c>
      <c r="Z1228" s="9">
        <v>1111724.46</v>
      </c>
      <c r="AA1228" s="9">
        <v>1701999.77</v>
      </c>
      <c r="AB1228" s="9">
        <v>0</v>
      </c>
      <c r="AC1228" s="9">
        <v>0</v>
      </c>
      <c r="AD1228" s="9">
        <v>252481.35</v>
      </c>
      <c r="AE1228" s="9">
        <v>0</v>
      </c>
      <c r="AF1228" s="9">
        <v>0</v>
      </c>
      <c r="AG1228" s="9">
        <v>0</v>
      </c>
      <c r="AH1228" s="9">
        <v>2883373.31</v>
      </c>
      <c r="AI1228" s="9">
        <v>0</v>
      </c>
      <c r="AJ1228" s="9">
        <v>309167.73</v>
      </c>
      <c r="AK1228" s="9">
        <v>30000</v>
      </c>
      <c r="AL1228" s="9">
        <v>256408.57999999996</v>
      </c>
      <c r="AN1228" s="28">
        <f t="shared" si="367"/>
        <v>14246730.420000002</v>
      </c>
      <c r="AO1228" s="12">
        <f t="shared" si="369"/>
        <v>0</v>
      </c>
      <c r="AP1228" s="12">
        <f t="shared" si="369"/>
        <v>4123</v>
      </c>
      <c r="AQ1228" s="12">
        <f t="shared" si="369"/>
        <v>322740.38783200004</v>
      </c>
      <c r="AR1228" s="12">
        <f t="shared" si="368"/>
        <v>13919867.032168001</v>
      </c>
      <c r="BB1228" s="28" t="e">
        <f>+#REF!-'Прил 2 оконч'!E1228</f>
        <v>#REF!</v>
      </c>
    </row>
    <row r="1229" spans="1:54" ht="15" customHeight="1" x14ac:dyDescent="0.25">
      <c r="A1229" s="5">
        <f t="shared" ref="A1229:B1240" si="371">+A1228+1</f>
        <v>1202</v>
      </c>
      <c r="B1229" s="23">
        <f t="shared" si="371"/>
        <v>343</v>
      </c>
      <c r="C1229" s="14" t="s">
        <v>300</v>
      </c>
      <c r="D1229" s="3" t="s">
        <v>1024</v>
      </c>
      <c r="E1229" s="27">
        <v>21470164.739999995</v>
      </c>
      <c r="F1229" s="29">
        <v>4433568.4279739996</v>
      </c>
      <c r="G1229" s="29">
        <v>2065856.3555700001</v>
      </c>
      <c r="H1229" s="29">
        <v>2116247.4934439999</v>
      </c>
      <c r="I1229" s="29">
        <v>1392500.0932499997</v>
      </c>
      <c r="J1229" s="29">
        <v>0</v>
      </c>
      <c r="K1229" s="29"/>
      <c r="L1229" s="29">
        <v>162529.46967600001</v>
      </c>
      <c r="M1229" s="29">
        <v>0</v>
      </c>
      <c r="N1229" s="29">
        <v>10559152.813859999</v>
      </c>
      <c r="O1229" s="29">
        <v>0</v>
      </c>
      <c r="P1229" s="29">
        <v>0</v>
      </c>
      <c r="Q1229" s="29">
        <v>0</v>
      </c>
      <c r="R1229" s="29">
        <v>258542.15</v>
      </c>
      <c r="S1229" s="29">
        <v>28448</v>
      </c>
      <c r="T1229" s="147">
        <v>453319.93622600014</v>
      </c>
      <c r="U1229" s="28"/>
      <c r="V1229" s="2" t="s">
        <v>1024</v>
      </c>
      <c r="W1229" s="9">
        <v>8794304.8000000007</v>
      </c>
      <c r="X1229" s="9">
        <v>2284797.69</v>
      </c>
      <c r="Y1229" s="9">
        <v>1596639.55</v>
      </c>
      <c r="Z1229" s="9">
        <v>652373.9</v>
      </c>
      <c r="AA1229" s="9">
        <v>998754.88</v>
      </c>
      <c r="AB1229" s="9">
        <v>0</v>
      </c>
      <c r="AC1229" s="9">
        <v>0</v>
      </c>
      <c r="AD1229" s="9">
        <v>148159.24</v>
      </c>
      <c r="AE1229" s="9">
        <v>0</v>
      </c>
      <c r="AF1229" s="9">
        <v>2654922.13</v>
      </c>
      <c r="AG1229" s="9">
        <v>0</v>
      </c>
      <c r="AH1229" s="9">
        <v>0</v>
      </c>
      <c r="AI1229" s="9">
        <v>0</v>
      </c>
      <c r="AJ1229" s="9">
        <v>258542.15</v>
      </c>
      <c r="AK1229" s="9">
        <v>30000</v>
      </c>
      <c r="AL1229" s="9">
        <v>170115.26</v>
      </c>
      <c r="AN1229" s="28">
        <f t="shared" si="367"/>
        <v>12675859.939999994</v>
      </c>
      <c r="AO1229" s="12">
        <f t="shared" si="369"/>
        <v>0</v>
      </c>
      <c r="AP1229" s="12">
        <f t="shared" si="369"/>
        <v>-1552</v>
      </c>
      <c r="AQ1229" s="12">
        <f t="shared" si="369"/>
        <v>283204.67622600013</v>
      </c>
      <c r="AR1229" s="12">
        <f t="shared" si="368"/>
        <v>12394207.263773995</v>
      </c>
      <c r="BB1229" s="28" t="e">
        <f>+#REF!-'Прил 2 оконч'!E1229</f>
        <v>#REF!</v>
      </c>
    </row>
    <row r="1230" spans="1:54" ht="15" customHeight="1" x14ac:dyDescent="0.25">
      <c r="A1230" s="5">
        <f t="shared" si="371"/>
        <v>1203</v>
      </c>
      <c r="B1230" s="23">
        <f t="shared" si="371"/>
        <v>344</v>
      </c>
      <c r="C1230" s="14" t="s">
        <v>304</v>
      </c>
      <c r="D1230" s="3" t="s">
        <v>1025</v>
      </c>
      <c r="E1230" s="27">
        <v>10860841.440000001</v>
      </c>
      <c r="F1230" s="29">
        <v>1186293.6896580001</v>
      </c>
      <c r="G1230" s="29">
        <v>0</v>
      </c>
      <c r="H1230" s="29">
        <v>339981.94347599999</v>
      </c>
      <c r="I1230" s="29">
        <v>0</v>
      </c>
      <c r="J1230" s="29">
        <v>0</v>
      </c>
      <c r="K1230" s="29"/>
      <c r="L1230" s="29">
        <v>89025.120911999998</v>
      </c>
      <c r="M1230" s="29">
        <v>0</v>
      </c>
      <c r="N1230" s="29">
        <v>3416719.5925379996</v>
      </c>
      <c r="O1230" s="29">
        <v>0</v>
      </c>
      <c r="P1230" s="29">
        <v>2855451.4304819996</v>
      </c>
      <c r="Q1230" s="29">
        <v>2514343.4902740004</v>
      </c>
      <c r="R1230" s="29">
        <v>166928.99</v>
      </c>
      <c r="S1230" s="29">
        <v>64630.55</v>
      </c>
      <c r="T1230" s="147">
        <v>227466.63266000003</v>
      </c>
      <c r="U1230" s="28"/>
      <c r="V1230" s="2" t="s">
        <v>1025</v>
      </c>
      <c r="W1230" s="9">
        <v>2883821.2699999996</v>
      </c>
      <c r="X1230" s="9">
        <v>540569.1</v>
      </c>
      <c r="Y1230" s="9">
        <v>0</v>
      </c>
      <c r="Z1230" s="9">
        <v>88431.71</v>
      </c>
      <c r="AA1230" s="9">
        <v>0</v>
      </c>
      <c r="AB1230" s="9">
        <v>0</v>
      </c>
      <c r="AC1230" s="9">
        <v>0</v>
      </c>
      <c r="AD1230" s="9">
        <v>80638.710000000006</v>
      </c>
      <c r="AE1230" s="9">
        <v>0</v>
      </c>
      <c r="AF1230" s="9">
        <v>1112041.1200000001</v>
      </c>
      <c r="AG1230" s="9">
        <v>0</v>
      </c>
      <c r="AH1230" s="9">
        <v>439565.07</v>
      </c>
      <c r="AI1230" s="9">
        <v>371908.73</v>
      </c>
      <c r="AJ1230" s="9">
        <v>166928.99</v>
      </c>
      <c r="AK1230" s="9">
        <v>30000</v>
      </c>
      <c r="AL1230" s="9">
        <v>53737.84</v>
      </c>
      <c r="AN1230" s="28">
        <f t="shared" si="367"/>
        <v>7977020.1700000018</v>
      </c>
      <c r="AO1230" s="12">
        <f t="shared" si="369"/>
        <v>0</v>
      </c>
      <c r="AP1230" s="12">
        <f t="shared" si="369"/>
        <v>34630.550000000003</v>
      </c>
      <c r="AQ1230" s="12">
        <f t="shared" si="369"/>
        <v>173728.79266000004</v>
      </c>
      <c r="AR1230" s="12">
        <f t="shared" si="368"/>
        <v>7768660.8273400022</v>
      </c>
      <c r="BB1230" s="28" t="e">
        <f>+#REF!-'Прил 2 оконч'!E1230</f>
        <v>#REF!</v>
      </c>
    </row>
    <row r="1231" spans="1:54" ht="15" customHeight="1" x14ac:dyDescent="0.25">
      <c r="A1231" s="5">
        <f t="shared" si="371"/>
        <v>1204</v>
      </c>
      <c r="B1231" s="23">
        <f t="shared" si="371"/>
        <v>345</v>
      </c>
      <c r="C1231" s="14" t="s">
        <v>304</v>
      </c>
      <c r="D1231" s="3" t="s">
        <v>1026</v>
      </c>
      <c r="E1231" s="27">
        <v>8698641.5800000001</v>
      </c>
      <c r="F1231" s="29">
        <v>727531.73446799989</v>
      </c>
      <c r="G1231" s="29">
        <v>0</v>
      </c>
      <c r="H1231" s="29">
        <v>107476.75113</v>
      </c>
      <c r="I1231" s="29">
        <v>0</v>
      </c>
      <c r="J1231" s="29">
        <v>0</v>
      </c>
      <c r="K1231" s="29"/>
      <c r="L1231" s="29">
        <v>263025.553854</v>
      </c>
      <c r="M1231" s="29">
        <v>0</v>
      </c>
      <c r="N1231" s="29">
        <v>2523403.8681600001</v>
      </c>
      <c r="O1231" s="29">
        <v>0</v>
      </c>
      <c r="P1231" s="29">
        <v>1475249.3251440001</v>
      </c>
      <c r="Q1231" s="29">
        <v>3222160.2121379999</v>
      </c>
      <c r="R1231" s="29">
        <v>153523.25</v>
      </c>
      <c r="S1231" s="1">
        <v>44354.54</v>
      </c>
      <c r="T1231" s="147">
        <v>181916.34510600005</v>
      </c>
      <c r="U1231" s="28"/>
      <c r="V1231" s="2" t="s">
        <v>1026</v>
      </c>
      <c r="W1231" s="9">
        <v>9342763.5599999987</v>
      </c>
      <c r="X1231" s="9">
        <v>769726</v>
      </c>
      <c r="Y1231" s="9">
        <v>0</v>
      </c>
      <c r="Z1231" s="9">
        <v>123475.14</v>
      </c>
      <c r="AA1231" s="9">
        <v>0</v>
      </c>
      <c r="AB1231" s="9">
        <v>0</v>
      </c>
      <c r="AC1231" s="9">
        <v>0</v>
      </c>
      <c r="AD1231" s="9">
        <v>253379.38</v>
      </c>
      <c r="AE1231" s="9">
        <v>0</v>
      </c>
      <c r="AF1231" s="9">
        <v>2551408.7000000002</v>
      </c>
      <c r="AG1231" s="9">
        <v>0</v>
      </c>
      <c r="AH1231" s="9">
        <v>1596285.71</v>
      </c>
      <c r="AI1231" s="9">
        <v>3374437.95</v>
      </c>
      <c r="AJ1231" s="9">
        <v>467138.18000000005</v>
      </c>
      <c r="AK1231" s="9">
        <v>30000</v>
      </c>
      <c r="AL1231" s="9">
        <v>176912.5</v>
      </c>
      <c r="AN1231" s="28">
        <f t="shared" si="367"/>
        <v>-644121.97999999858</v>
      </c>
      <c r="AO1231" s="12">
        <f t="shared" si="369"/>
        <v>-313614.93000000005</v>
      </c>
      <c r="AP1231" s="12">
        <f t="shared" si="369"/>
        <v>14354.54</v>
      </c>
      <c r="AQ1231" s="12">
        <f t="shared" si="369"/>
        <v>5003.8451060000516</v>
      </c>
      <c r="AR1231" s="12">
        <f t="shared" si="368"/>
        <v>-349865.43510599853</v>
      </c>
      <c r="BB1231" s="28" t="e">
        <f>+#REF!-'Прил 2 оконч'!E1231</f>
        <v>#REF!</v>
      </c>
    </row>
    <row r="1232" spans="1:54" ht="15" customHeight="1" x14ac:dyDescent="0.25">
      <c r="A1232" s="5">
        <f t="shared" si="371"/>
        <v>1205</v>
      </c>
      <c r="B1232" s="23">
        <f t="shared" si="371"/>
        <v>346</v>
      </c>
      <c r="C1232" s="14" t="s">
        <v>304</v>
      </c>
      <c r="D1232" s="3" t="s">
        <v>1027</v>
      </c>
      <c r="E1232" s="27">
        <v>5567433.790000001</v>
      </c>
      <c r="F1232" s="29">
        <v>0</v>
      </c>
      <c r="G1232" s="29">
        <v>0</v>
      </c>
      <c r="H1232" s="29">
        <v>203121.02458199995</v>
      </c>
      <c r="I1232" s="29">
        <v>0</v>
      </c>
      <c r="J1232" s="29">
        <v>0</v>
      </c>
      <c r="K1232" s="29"/>
      <c r="L1232" s="29">
        <v>0</v>
      </c>
      <c r="M1232" s="29">
        <v>0</v>
      </c>
      <c r="N1232" s="29">
        <v>1941849.92505</v>
      </c>
      <c r="O1232" s="29">
        <v>0</v>
      </c>
      <c r="P1232" s="29">
        <v>0</v>
      </c>
      <c r="Q1232" s="29">
        <v>3153714.0021240003</v>
      </c>
      <c r="R1232" s="29">
        <v>108699.7</v>
      </c>
      <c r="S1232" s="1">
        <v>44177.63</v>
      </c>
      <c r="T1232" s="147">
        <v>115871.508244</v>
      </c>
      <c r="U1232" s="28"/>
      <c r="V1232" s="2" t="s">
        <v>1027</v>
      </c>
      <c r="W1232" s="9">
        <v>6073412.8899999997</v>
      </c>
      <c r="X1232" s="9">
        <v>0</v>
      </c>
      <c r="Y1232" s="9">
        <v>0</v>
      </c>
      <c r="Z1232" s="9">
        <v>212702.98</v>
      </c>
      <c r="AA1232" s="9">
        <v>0</v>
      </c>
      <c r="AB1232" s="9">
        <v>0</v>
      </c>
      <c r="AC1232" s="9">
        <v>0</v>
      </c>
      <c r="AD1232" s="9">
        <v>285263.90000000002</v>
      </c>
      <c r="AE1232" s="9">
        <v>0</v>
      </c>
      <c r="AF1232" s="9">
        <v>1911291.45</v>
      </c>
      <c r="AG1232" s="9">
        <v>0</v>
      </c>
      <c r="AH1232" s="9">
        <v>0</v>
      </c>
      <c r="AI1232" s="9">
        <v>3229788.3</v>
      </c>
      <c r="AJ1232" s="9">
        <v>289283.68</v>
      </c>
      <c r="AK1232" s="9">
        <v>30000</v>
      </c>
      <c r="AL1232" s="9">
        <v>115082.57999999999</v>
      </c>
      <c r="AN1232" s="28">
        <f t="shared" si="367"/>
        <v>-505979.0999999987</v>
      </c>
      <c r="AO1232" s="12">
        <f t="shared" si="369"/>
        <v>-180583.97999999998</v>
      </c>
      <c r="AP1232" s="12">
        <f t="shared" si="369"/>
        <v>14177.629999999997</v>
      </c>
      <c r="AQ1232" s="12">
        <f t="shared" si="369"/>
        <v>788.92824400000973</v>
      </c>
      <c r="AR1232" s="12">
        <f t="shared" si="368"/>
        <v>-340361.67824399873</v>
      </c>
      <c r="BB1232" s="28" t="e">
        <f>+#REF!-'Прил 2 оконч'!E1232</f>
        <v>#REF!</v>
      </c>
    </row>
    <row r="1233" spans="1:54" ht="15" customHeight="1" x14ac:dyDescent="0.25">
      <c r="A1233" s="5">
        <f t="shared" si="371"/>
        <v>1206</v>
      </c>
      <c r="B1233" s="23">
        <f t="shared" si="371"/>
        <v>347</v>
      </c>
      <c r="C1233" s="14" t="s">
        <v>676</v>
      </c>
      <c r="D1233" s="3" t="s">
        <v>1028</v>
      </c>
      <c r="E1233" s="27">
        <f>SUBTOTAL(9,F1233:T1233)</f>
        <v>29490722.483319998</v>
      </c>
      <c r="F1233" s="29">
        <v>3709825.8866268601</v>
      </c>
      <c r="G1233" s="29">
        <v>1713921.9573709802</v>
      </c>
      <c r="H1233" s="29">
        <v>1736279.30300328</v>
      </c>
      <c r="I1233" s="29">
        <v>1121604.8779529999</v>
      </c>
      <c r="J1233" s="29">
        <v>0</v>
      </c>
      <c r="K1233" s="29"/>
      <c r="L1233" s="29">
        <v>0</v>
      </c>
      <c r="M1233" s="29">
        <v>0</v>
      </c>
      <c r="N1233" s="29">
        <v>8717365.728174597</v>
      </c>
      <c r="O1233" s="29">
        <v>0</v>
      </c>
      <c r="P1233" s="29">
        <v>4503240.0913058994</v>
      </c>
      <c r="Q1233" s="29">
        <v>4830668.1100000003</v>
      </c>
      <c r="R1233" s="29">
        <v>2380364.9164</v>
      </c>
      <c r="S1233" s="1">
        <v>273293.73689999996</v>
      </c>
      <c r="T1233" s="147">
        <v>504157.87558537989</v>
      </c>
      <c r="U1233" s="28"/>
      <c r="V1233" s="2" t="s">
        <v>1028</v>
      </c>
      <c r="W1233" s="9">
        <v>11342298.159999996</v>
      </c>
      <c r="X1233" s="9">
        <v>2077697.3</v>
      </c>
      <c r="Y1233" s="9">
        <v>1451908.63</v>
      </c>
      <c r="Z1233" s="9">
        <v>593241.16</v>
      </c>
      <c r="AA1233" s="9">
        <v>908222.09</v>
      </c>
      <c r="AB1233" s="9">
        <v>0</v>
      </c>
      <c r="AC1233" s="9">
        <v>0</v>
      </c>
      <c r="AD1233" s="9">
        <v>156294.38</v>
      </c>
      <c r="AE1233" s="9">
        <v>0</v>
      </c>
      <c r="AF1233" s="9">
        <v>2414260.15</v>
      </c>
      <c r="AG1233" s="9">
        <v>0</v>
      </c>
      <c r="AH1233" s="9">
        <v>1538637.94</v>
      </c>
      <c r="AI1233" s="9">
        <v>1587948.13</v>
      </c>
      <c r="AJ1233" s="9">
        <v>365145.33999999997</v>
      </c>
      <c r="AK1233" s="9">
        <v>30000</v>
      </c>
      <c r="AL1233" s="9">
        <v>218943.04</v>
      </c>
      <c r="AN1233" s="28">
        <f t="shared" si="367"/>
        <v>18148424.323320001</v>
      </c>
      <c r="AO1233" s="12">
        <f t="shared" si="369"/>
        <v>2015219.5764000001</v>
      </c>
      <c r="AP1233" s="12">
        <f t="shared" si="369"/>
        <v>243293.73689999996</v>
      </c>
      <c r="AQ1233" s="12">
        <f t="shared" si="369"/>
        <v>285214.83558537986</v>
      </c>
      <c r="AR1233" s="12">
        <f t="shared" si="368"/>
        <v>15604696.174434621</v>
      </c>
      <c r="BB1233" s="28" t="e">
        <f>+#REF!-'Прил 2 оконч'!E1233</f>
        <v>#REF!</v>
      </c>
    </row>
    <row r="1234" spans="1:54" ht="15" customHeight="1" x14ac:dyDescent="0.25">
      <c r="A1234" s="5">
        <f t="shared" si="371"/>
        <v>1207</v>
      </c>
      <c r="B1234" s="23">
        <f t="shared" si="371"/>
        <v>348</v>
      </c>
      <c r="C1234" s="14" t="s">
        <v>1029</v>
      </c>
      <c r="D1234" s="3" t="s">
        <v>1030</v>
      </c>
      <c r="E1234" s="27">
        <v>4909061.8000000007</v>
      </c>
      <c r="F1234" s="29">
        <v>1847428.441656</v>
      </c>
      <c r="G1234" s="29">
        <v>0</v>
      </c>
      <c r="H1234" s="29">
        <v>245107.25085000007</v>
      </c>
      <c r="I1234" s="29">
        <v>0</v>
      </c>
      <c r="J1234" s="29">
        <v>0</v>
      </c>
      <c r="K1234" s="29"/>
      <c r="L1234" s="29">
        <v>347460.96247799997</v>
      </c>
      <c r="M1234" s="29">
        <v>0</v>
      </c>
      <c r="N1234" s="29">
        <v>2255234.626344</v>
      </c>
      <c r="O1234" s="29">
        <v>0</v>
      </c>
      <c r="P1234" s="29">
        <v>0</v>
      </c>
      <c r="Q1234" s="29">
        <v>0</v>
      </c>
      <c r="R1234" s="29">
        <v>85125.82</v>
      </c>
      <c r="S1234" s="1">
        <v>26029.5</v>
      </c>
      <c r="T1234" s="147">
        <v>102675.19867200003</v>
      </c>
      <c r="U1234" s="28"/>
      <c r="V1234" s="2" t="s">
        <v>1030</v>
      </c>
      <c r="W1234" s="9">
        <v>5262626.6899999995</v>
      </c>
      <c r="X1234" s="9">
        <v>1912775.43</v>
      </c>
      <c r="Y1234" s="9">
        <v>0</v>
      </c>
      <c r="Z1234" s="9">
        <v>269670.42</v>
      </c>
      <c r="AA1234" s="9">
        <v>0</v>
      </c>
      <c r="AB1234" s="9">
        <v>0</v>
      </c>
      <c r="AC1234" s="9">
        <v>0</v>
      </c>
      <c r="AD1234" s="9">
        <v>327042.90999999997</v>
      </c>
      <c r="AE1234" s="9">
        <v>0</v>
      </c>
      <c r="AF1234" s="9">
        <v>2357645</v>
      </c>
      <c r="AG1234" s="9">
        <v>0</v>
      </c>
      <c r="AH1234" s="9">
        <v>0</v>
      </c>
      <c r="AI1234" s="9">
        <v>0</v>
      </c>
      <c r="AJ1234" s="9">
        <v>266163.67000000004</v>
      </c>
      <c r="AK1234" s="9">
        <v>30000</v>
      </c>
      <c r="AL1234" s="9">
        <v>99329.26</v>
      </c>
      <c r="AN1234" s="28">
        <f t="shared" si="367"/>
        <v>-353564.88999999873</v>
      </c>
      <c r="AO1234" s="12">
        <f t="shared" si="369"/>
        <v>-181037.85000000003</v>
      </c>
      <c r="AP1234" s="12">
        <f t="shared" si="369"/>
        <v>-3970.5</v>
      </c>
      <c r="AQ1234" s="12">
        <f t="shared" si="369"/>
        <v>3345.938672000033</v>
      </c>
      <c r="AR1234" s="12">
        <f t="shared" si="368"/>
        <v>-171902.47867199872</v>
      </c>
      <c r="BB1234" s="28" t="e">
        <f>+#REF!-'Прил 2 оконч'!E1234</f>
        <v>#REF!</v>
      </c>
    </row>
    <row r="1235" spans="1:54" ht="15" customHeight="1" x14ac:dyDescent="0.25">
      <c r="A1235" s="5">
        <f t="shared" si="371"/>
        <v>1208</v>
      </c>
      <c r="B1235" s="23">
        <f t="shared" si="371"/>
        <v>349</v>
      </c>
      <c r="C1235" s="14" t="s">
        <v>678</v>
      </c>
      <c r="D1235" s="3" t="s">
        <v>1031</v>
      </c>
      <c r="E1235" s="27">
        <v>17859365.199999999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/>
      <c r="L1235" s="29">
        <v>0</v>
      </c>
      <c r="M1235" s="29">
        <v>0</v>
      </c>
      <c r="N1235" s="29">
        <v>15729457.306247998</v>
      </c>
      <c r="O1235" s="29">
        <v>0</v>
      </c>
      <c r="P1235" s="29">
        <v>0</v>
      </c>
      <c r="Q1235" s="29">
        <v>0</v>
      </c>
      <c r="R1235" s="29">
        <v>1607342.8679999998</v>
      </c>
      <c r="S1235" s="1">
        <v>178593.652</v>
      </c>
      <c r="T1235" s="147">
        <v>343971.37375199998</v>
      </c>
      <c r="U1235" s="28"/>
      <c r="V1235" s="2" t="s">
        <v>1031</v>
      </c>
      <c r="W1235" s="9">
        <v>4609448.8900000006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4338784.62</v>
      </c>
      <c r="AG1235" s="9">
        <v>0</v>
      </c>
      <c r="AH1235" s="9">
        <v>0</v>
      </c>
      <c r="AI1235" s="9">
        <v>0</v>
      </c>
      <c r="AJ1235" s="9">
        <v>152117.65</v>
      </c>
      <c r="AK1235" s="9">
        <v>30000</v>
      </c>
      <c r="AL1235" s="9">
        <v>88546.62</v>
      </c>
      <c r="AN1235" s="28">
        <f t="shared" si="367"/>
        <v>13249916.309999999</v>
      </c>
      <c r="AO1235" s="12">
        <f t="shared" si="369"/>
        <v>1455225.2179999999</v>
      </c>
      <c r="AP1235" s="12">
        <f t="shared" si="369"/>
        <v>148593.652</v>
      </c>
      <c r="AQ1235" s="12">
        <f t="shared" si="369"/>
        <v>255424.75375199999</v>
      </c>
      <c r="AR1235" s="12">
        <f t="shared" si="368"/>
        <v>11390672.686247997</v>
      </c>
      <c r="BB1235" s="28" t="e">
        <f>+#REF!-'Прил 2 оконч'!E1235</f>
        <v>#REF!</v>
      </c>
    </row>
    <row r="1236" spans="1:54" ht="15" customHeight="1" x14ac:dyDescent="0.25">
      <c r="A1236" s="5">
        <f t="shared" si="371"/>
        <v>1209</v>
      </c>
      <c r="B1236" s="23">
        <f t="shared" si="371"/>
        <v>350</v>
      </c>
      <c r="C1236" s="14" t="s">
        <v>678</v>
      </c>
      <c r="D1236" s="3" t="s">
        <v>1032</v>
      </c>
      <c r="E1236" s="27">
        <v>15679260.050000001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/>
      <c r="L1236" s="29">
        <v>0</v>
      </c>
      <c r="M1236" s="29">
        <v>0</v>
      </c>
      <c r="N1236" s="29">
        <v>13809351.496437</v>
      </c>
      <c r="O1236" s="29">
        <v>0</v>
      </c>
      <c r="P1236" s="29">
        <v>0</v>
      </c>
      <c r="Q1236" s="29">
        <v>0</v>
      </c>
      <c r="R1236" s="29">
        <v>1411133.4044999999</v>
      </c>
      <c r="S1236" s="1">
        <v>156792.6005</v>
      </c>
      <c r="T1236" s="147">
        <v>301982.54856299999</v>
      </c>
      <c r="U1236" s="28"/>
      <c r="V1236" s="2" t="s">
        <v>1032</v>
      </c>
      <c r="W1236" s="9">
        <v>4080450.1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3805557.27</v>
      </c>
      <c r="AG1236" s="9">
        <v>0</v>
      </c>
      <c r="AH1236" s="9">
        <v>0</v>
      </c>
      <c r="AI1236" s="9">
        <v>0</v>
      </c>
      <c r="AJ1236" s="9">
        <v>167228.39000000001</v>
      </c>
      <c r="AK1236" s="9">
        <v>30000</v>
      </c>
      <c r="AL1236" s="9">
        <v>77664.44</v>
      </c>
      <c r="AN1236" s="28">
        <f t="shared" si="367"/>
        <v>11598809.950000001</v>
      </c>
      <c r="AO1236" s="12">
        <f t="shared" si="369"/>
        <v>1243905.0145</v>
      </c>
      <c r="AP1236" s="12">
        <f t="shared" si="369"/>
        <v>126792.6005</v>
      </c>
      <c r="AQ1236" s="12">
        <f t="shared" si="369"/>
        <v>224318.10856299999</v>
      </c>
      <c r="AR1236" s="12">
        <f t="shared" si="368"/>
        <v>10003794.226437001</v>
      </c>
      <c r="BB1236" s="28" t="e">
        <f>+#REF!-'Прил 2 оконч'!E1236</f>
        <v>#REF!</v>
      </c>
    </row>
    <row r="1237" spans="1:54" ht="15" customHeight="1" x14ac:dyDescent="0.25">
      <c r="A1237" s="5">
        <f t="shared" si="371"/>
        <v>1210</v>
      </c>
      <c r="B1237" s="23">
        <f t="shared" si="371"/>
        <v>351</v>
      </c>
      <c r="C1237" s="14" t="s">
        <v>678</v>
      </c>
      <c r="D1237" s="3" t="s">
        <v>1033</v>
      </c>
      <c r="E1237" s="27">
        <v>14894054.98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/>
      <c r="L1237" s="29">
        <v>0</v>
      </c>
      <c r="M1237" s="29">
        <v>0</v>
      </c>
      <c r="N1237" s="29">
        <v>13117789.9830852</v>
      </c>
      <c r="O1237" s="29">
        <v>0</v>
      </c>
      <c r="P1237" s="29">
        <v>0</v>
      </c>
      <c r="Q1237" s="29">
        <v>0</v>
      </c>
      <c r="R1237" s="29">
        <v>1340464.9482</v>
      </c>
      <c r="S1237" s="1">
        <v>148940.54980000001</v>
      </c>
      <c r="T1237" s="147">
        <v>286859.4989148</v>
      </c>
      <c r="U1237" s="28"/>
      <c r="V1237" s="2" t="s">
        <v>1033</v>
      </c>
      <c r="W1237" s="9">
        <v>3876884.4699999997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3613505.61</v>
      </c>
      <c r="AG1237" s="9">
        <v>0</v>
      </c>
      <c r="AH1237" s="9">
        <v>0</v>
      </c>
      <c r="AI1237" s="9">
        <v>0</v>
      </c>
      <c r="AJ1237" s="9">
        <v>159633.84000000003</v>
      </c>
      <c r="AK1237" s="9">
        <v>30000</v>
      </c>
      <c r="AL1237" s="9">
        <v>73745.02</v>
      </c>
      <c r="AN1237" s="28">
        <f t="shared" si="367"/>
        <v>11017170.510000002</v>
      </c>
      <c r="AO1237" s="12">
        <f t="shared" si="369"/>
        <v>1180831.1081999999</v>
      </c>
      <c r="AP1237" s="12">
        <f t="shared" si="369"/>
        <v>118940.54980000001</v>
      </c>
      <c r="AQ1237" s="12">
        <f t="shared" si="369"/>
        <v>213114.47891479998</v>
      </c>
      <c r="AR1237" s="12">
        <f t="shared" si="368"/>
        <v>9504284.3730852026</v>
      </c>
      <c r="BB1237" s="28" t="e">
        <f>+#REF!-'Прил 2 оконч'!E1237</f>
        <v>#REF!</v>
      </c>
    </row>
    <row r="1238" spans="1:54" ht="15" customHeight="1" x14ac:dyDescent="0.25">
      <c r="A1238" s="5">
        <f t="shared" si="371"/>
        <v>1211</v>
      </c>
      <c r="B1238" s="23">
        <f t="shared" si="371"/>
        <v>352</v>
      </c>
      <c r="C1238" s="14" t="s">
        <v>678</v>
      </c>
      <c r="D1238" s="3" t="s">
        <v>684</v>
      </c>
      <c r="E1238" s="27">
        <v>4041466.56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/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3519931.4662982402</v>
      </c>
      <c r="R1238" s="29">
        <v>404146.65600000002</v>
      </c>
      <c r="S1238" s="1">
        <v>40414.6656</v>
      </c>
      <c r="T1238" s="147">
        <v>76973.772101759998</v>
      </c>
      <c r="U1238" s="28"/>
      <c r="V1238" s="2" t="s">
        <v>684</v>
      </c>
      <c r="W1238" s="9">
        <v>3886021.88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3588486.37</v>
      </c>
      <c r="AJ1238" s="9">
        <v>194301.09</v>
      </c>
      <c r="AK1238" s="9">
        <v>30000</v>
      </c>
      <c r="AL1238" s="9">
        <v>73234.42</v>
      </c>
      <c r="AN1238" s="28">
        <f t="shared" ref="AN1238:AN1299" si="372">+E1238-W1238</f>
        <v>155444.68000000017</v>
      </c>
      <c r="AO1238" s="12">
        <f t="shared" si="369"/>
        <v>209845.56600000002</v>
      </c>
      <c r="AP1238" s="12">
        <f t="shared" si="369"/>
        <v>10414.6656</v>
      </c>
      <c r="AQ1238" s="12">
        <f t="shared" si="369"/>
        <v>3739.3521017599996</v>
      </c>
      <c r="AR1238" s="12">
        <f t="shared" ref="AR1238:AR1299" si="373">+AN1238-AO1238-AP1238-AQ1238</f>
        <v>-68554.903701759846</v>
      </c>
      <c r="BB1238" s="28" t="e">
        <f>+#REF!-'Прил 2 оконч'!E1238</f>
        <v>#REF!</v>
      </c>
    </row>
    <row r="1239" spans="1:54" ht="15" customHeight="1" x14ac:dyDescent="0.25">
      <c r="A1239" s="5">
        <f t="shared" si="371"/>
        <v>1212</v>
      </c>
      <c r="B1239" s="23">
        <f t="shared" si="371"/>
        <v>353</v>
      </c>
      <c r="C1239" s="14" t="s">
        <v>678</v>
      </c>
      <c r="D1239" s="3" t="s">
        <v>1034</v>
      </c>
      <c r="E1239" s="27">
        <v>16615979.879999999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/>
      <c r="L1239" s="29">
        <v>0</v>
      </c>
      <c r="M1239" s="29">
        <v>0</v>
      </c>
      <c r="N1239" s="29">
        <v>14634358.119511198</v>
      </c>
      <c r="O1239" s="29">
        <v>0</v>
      </c>
      <c r="P1239" s="29">
        <v>0</v>
      </c>
      <c r="Q1239" s="29">
        <v>0</v>
      </c>
      <c r="R1239" s="29">
        <v>1495438.1891999999</v>
      </c>
      <c r="S1239" s="1">
        <v>166159.79880000002</v>
      </c>
      <c r="T1239" s="147">
        <v>320023.77248879999</v>
      </c>
      <c r="U1239" s="28"/>
      <c r="V1239" s="2" t="s">
        <v>1034</v>
      </c>
      <c r="W1239" s="9">
        <v>5305050.71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5082108.8</v>
      </c>
      <c r="AG1239" s="9">
        <v>0</v>
      </c>
      <c r="AH1239" s="9">
        <v>0</v>
      </c>
      <c r="AI1239" s="9">
        <v>0</v>
      </c>
      <c r="AJ1239" s="9">
        <v>89225.41</v>
      </c>
      <c r="AK1239" s="9">
        <v>30000</v>
      </c>
      <c r="AL1239" s="9">
        <v>103716.5</v>
      </c>
      <c r="AN1239" s="28">
        <f t="shared" si="372"/>
        <v>11310929.169999998</v>
      </c>
      <c r="AO1239" s="12">
        <f t="shared" si="369"/>
        <v>1406212.7792</v>
      </c>
      <c r="AP1239" s="12">
        <f t="shared" si="369"/>
        <v>136159.79880000002</v>
      </c>
      <c r="AQ1239" s="12">
        <f t="shared" si="369"/>
        <v>216307.27248879999</v>
      </c>
      <c r="AR1239" s="12">
        <f t="shared" si="373"/>
        <v>9552249.3195111956</v>
      </c>
      <c r="BB1239" s="28" t="e">
        <f>+#REF!-'Прил 2 оконч'!E1239</f>
        <v>#REF!</v>
      </c>
    </row>
    <row r="1240" spans="1:54" ht="15" customHeight="1" x14ac:dyDescent="0.25">
      <c r="A1240" s="5">
        <f t="shared" si="371"/>
        <v>1213</v>
      </c>
      <c r="B1240" s="23">
        <f t="shared" si="371"/>
        <v>354</v>
      </c>
      <c r="C1240" s="14" t="s">
        <v>678</v>
      </c>
      <c r="D1240" s="3" t="s">
        <v>1035</v>
      </c>
      <c r="E1240" s="27">
        <v>15699781.23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/>
      <c r="L1240" s="29">
        <v>0</v>
      </c>
      <c r="M1240" s="29">
        <v>0</v>
      </c>
      <c r="N1240" s="29">
        <v>13827425.320510201</v>
      </c>
      <c r="O1240" s="29">
        <v>0</v>
      </c>
      <c r="P1240" s="29">
        <v>0</v>
      </c>
      <c r="Q1240" s="29">
        <v>0</v>
      </c>
      <c r="R1240" s="29">
        <v>1412980.3107</v>
      </c>
      <c r="S1240" s="1">
        <v>156997.81230000002</v>
      </c>
      <c r="T1240" s="147">
        <v>302377.78648980003</v>
      </c>
      <c r="U1240" s="28"/>
      <c r="V1240" s="2" t="s">
        <v>1035</v>
      </c>
      <c r="W1240" s="9">
        <v>4118504.09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3810576.52</v>
      </c>
      <c r="AG1240" s="9">
        <v>0</v>
      </c>
      <c r="AH1240" s="9">
        <v>0</v>
      </c>
      <c r="AI1240" s="9">
        <v>0</v>
      </c>
      <c r="AJ1240" s="9">
        <v>200160.71</v>
      </c>
      <c r="AK1240" s="9">
        <v>30000</v>
      </c>
      <c r="AL1240" s="9">
        <v>77766.86</v>
      </c>
      <c r="AN1240" s="28">
        <f t="shared" si="372"/>
        <v>11581277.140000001</v>
      </c>
      <c r="AO1240" s="12">
        <f t="shared" si="369"/>
        <v>1212819.6007000001</v>
      </c>
      <c r="AP1240" s="12">
        <f t="shared" si="369"/>
        <v>126997.81230000002</v>
      </c>
      <c r="AQ1240" s="12">
        <f t="shared" si="369"/>
        <v>224610.92648980004</v>
      </c>
      <c r="AR1240" s="12">
        <f t="shared" si="373"/>
        <v>10016848.8005102</v>
      </c>
      <c r="BB1240" s="28" t="e">
        <f>+#REF!-'Прил 2 оконч'!E1240</f>
        <v>#REF!</v>
      </c>
    </row>
    <row r="1241" spans="1:54" ht="15" customHeight="1" x14ac:dyDescent="0.25">
      <c r="A1241" s="5">
        <f t="shared" ref="A1241:B1245" si="374">+A1240+1</f>
        <v>1214</v>
      </c>
      <c r="B1241" s="23">
        <f t="shared" si="374"/>
        <v>355</v>
      </c>
      <c r="C1241" s="14" t="s">
        <v>678</v>
      </c>
      <c r="D1241" s="3" t="s">
        <v>1036</v>
      </c>
      <c r="E1241" s="27">
        <v>14517653.369999999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/>
      <c r="L1241" s="29">
        <v>0</v>
      </c>
      <c r="M1241" s="29">
        <v>0</v>
      </c>
      <c r="N1241" s="29">
        <v>12786278.0290938</v>
      </c>
      <c r="O1241" s="29">
        <v>0</v>
      </c>
      <c r="P1241" s="29">
        <v>0</v>
      </c>
      <c r="Q1241" s="29">
        <v>0</v>
      </c>
      <c r="R1241" s="29">
        <v>1306588.8032999998</v>
      </c>
      <c r="S1241" s="1">
        <v>145176.5337</v>
      </c>
      <c r="T1241" s="147">
        <v>279610.0039062</v>
      </c>
      <c r="U1241" s="28"/>
      <c r="V1241" s="2" t="s">
        <v>1036</v>
      </c>
      <c r="W1241" s="9">
        <v>3756499.7800000003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3521442.33</v>
      </c>
      <c r="AG1241" s="9">
        <v>0</v>
      </c>
      <c r="AH1241" s="9">
        <v>0</v>
      </c>
      <c r="AI1241" s="9">
        <v>0</v>
      </c>
      <c r="AJ1241" s="9">
        <v>133191.27000000002</v>
      </c>
      <c r="AK1241" s="9">
        <v>30000</v>
      </c>
      <c r="AL1241" s="9">
        <v>71866.179999999993</v>
      </c>
      <c r="AN1241" s="28">
        <f t="shared" si="372"/>
        <v>10761153.59</v>
      </c>
      <c r="AO1241" s="12">
        <f t="shared" si="369"/>
        <v>1173397.5332999998</v>
      </c>
      <c r="AP1241" s="12">
        <f t="shared" si="369"/>
        <v>115176.5337</v>
      </c>
      <c r="AQ1241" s="12">
        <f t="shared" si="369"/>
        <v>207743.82390620001</v>
      </c>
      <c r="AR1241" s="12">
        <f t="shared" si="373"/>
        <v>9264835.6990938</v>
      </c>
      <c r="BB1241" s="28" t="e">
        <f>+#REF!-'Прил 2 оконч'!E1241</f>
        <v>#REF!</v>
      </c>
    </row>
    <row r="1242" spans="1:54" ht="15" customHeight="1" x14ac:dyDescent="0.25">
      <c r="A1242" s="5">
        <f t="shared" si="374"/>
        <v>1215</v>
      </c>
      <c r="B1242" s="23">
        <f t="shared" si="374"/>
        <v>356</v>
      </c>
      <c r="C1242" s="14" t="s">
        <v>678</v>
      </c>
      <c r="D1242" s="3" t="s">
        <v>1037</v>
      </c>
      <c r="E1242" s="27">
        <v>21968812.859999999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/>
      <c r="L1242" s="29">
        <v>0</v>
      </c>
      <c r="M1242" s="29">
        <v>0</v>
      </c>
      <c r="N1242" s="29">
        <v>12571294.6707264</v>
      </c>
      <c r="O1242" s="29">
        <v>0</v>
      </c>
      <c r="P1242" s="29">
        <v>0</v>
      </c>
      <c r="Q1242" s="29">
        <v>6702211.8168390002</v>
      </c>
      <c r="R1242" s="29">
        <v>2054145.6924000001</v>
      </c>
      <c r="S1242" s="1">
        <v>219688.1286</v>
      </c>
      <c r="T1242" s="147">
        <v>421472.55143459997</v>
      </c>
      <c r="U1242" s="28"/>
      <c r="V1242" s="2" t="s">
        <v>1037</v>
      </c>
      <c r="W1242" s="9">
        <v>6139719.71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3473404.85</v>
      </c>
      <c r="AG1242" s="9">
        <v>0</v>
      </c>
      <c r="AH1242" s="9">
        <v>0</v>
      </c>
      <c r="AI1242" s="9">
        <v>2284582.56</v>
      </c>
      <c r="AJ1242" s="9">
        <v>234222.34000000003</v>
      </c>
      <c r="AK1242" s="9">
        <v>30000</v>
      </c>
      <c r="AL1242" s="9">
        <v>117509.96</v>
      </c>
      <c r="AN1242" s="28">
        <f t="shared" si="372"/>
        <v>15829093.149999999</v>
      </c>
      <c r="AO1242" s="12">
        <f t="shared" si="369"/>
        <v>1819923.3524</v>
      </c>
      <c r="AP1242" s="12">
        <f t="shared" si="369"/>
        <v>189688.1286</v>
      </c>
      <c r="AQ1242" s="12">
        <f t="shared" si="369"/>
        <v>303962.59143459995</v>
      </c>
      <c r="AR1242" s="12">
        <f t="shared" si="373"/>
        <v>13515519.0775654</v>
      </c>
      <c r="BB1242" s="28" t="e">
        <f>+#REF!-'Прил 2 оконч'!E1242</f>
        <v>#REF!</v>
      </c>
    </row>
    <row r="1243" spans="1:54" ht="15" customHeight="1" x14ac:dyDescent="0.25">
      <c r="A1243" s="5">
        <f t="shared" si="374"/>
        <v>1216</v>
      </c>
      <c r="B1243" s="23">
        <f t="shared" si="374"/>
        <v>357</v>
      </c>
      <c r="C1243" s="14" t="s">
        <v>678</v>
      </c>
      <c r="D1243" s="3" t="s">
        <v>1038</v>
      </c>
      <c r="E1243" s="27">
        <v>9558548.6999999993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/>
      <c r="L1243" s="29">
        <v>0</v>
      </c>
      <c r="M1243" s="29">
        <v>0</v>
      </c>
      <c r="N1243" s="29">
        <v>8418596.1820379999</v>
      </c>
      <c r="O1243" s="29">
        <v>0</v>
      </c>
      <c r="P1243" s="29">
        <v>0</v>
      </c>
      <c r="Q1243" s="29">
        <v>0</v>
      </c>
      <c r="R1243" s="29">
        <v>860269.38299999991</v>
      </c>
      <c r="S1243" s="1">
        <v>95585.486999999994</v>
      </c>
      <c r="T1243" s="147">
        <v>184097.64796199999</v>
      </c>
      <c r="U1243" s="28"/>
      <c r="V1243" s="2" t="s">
        <v>1038</v>
      </c>
      <c r="W1243" s="9">
        <v>2480355.4299999997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2308505.34</v>
      </c>
      <c r="AG1243" s="9">
        <v>0</v>
      </c>
      <c r="AH1243" s="9">
        <v>0</v>
      </c>
      <c r="AI1243" s="9">
        <v>0</v>
      </c>
      <c r="AJ1243" s="9">
        <v>94737.73</v>
      </c>
      <c r="AK1243" s="9">
        <v>30000</v>
      </c>
      <c r="AL1243" s="9">
        <v>47112.36</v>
      </c>
      <c r="AN1243" s="28">
        <f t="shared" si="372"/>
        <v>7078193.2699999996</v>
      </c>
      <c r="AO1243" s="12">
        <f t="shared" si="369"/>
        <v>765531.65299999993</v>
      </c>
      <c r="AP1243" s="12">
        <f t="shared" si="369"/>
        <v>65585.486999999994</v>
      </c>
      <c r="AQ1243" s="12">
        <f t="shared" si="369"/>
        <v>136985.287962</v>
      </c>
      <c r="AR1243" s="12">
        <f t="shared" si="373"/>
        <v>6110090.842038</v>
      </c>
      <c r="BB1243" s="28" t="e">
        <f>+#REF!-'Прил 2 оконч'!E1243</f>
        <v>#REF!</v>
      </c>
    </row>
    <row r="1244" spans="1:54" ht="15" customHeight="1" x14ac:dyDescent="0.25">
      <c r="A1244" s="5">
        <f t="shared" si="374"/>
        <v>1217</v>
      </c>
      <c r="B1244" s="23">
        <f t="shared" si="374"/>
        <v>358</v>
      </c>
      <c r="C1244" s="14" t="s">
        <v>310</v>
      </c>
      <c r="D1244" s="3" t="s">
        <v>1039</v>
      </c>
      <c r="E1244" s="27">
        <v>5224507.53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/>
      <c r="L1244" s="29">
        <v>0</v>
      </c>
      <c r="M1244" s="29">
        <v>0</v>
      </c>
      <c r="N1244" s="29">
        <v>0</v>
      </c>
      <c r="O1244" s="29">
        <v>0</v>
      </c>
      <c r="P1244" s="29">
        <v>2575576.9485600004</v>
      </c>
      <c r="Q1244" s="29">
        <v>2403410.5000919998</v>
      </c>
      <c r="R1244" s="29">
        <v>92533.77</v>
      </c>
      <c r="S1244" s="1">
        <v>44105.94</v>
      </c>
      <c r="T1244" s="147">
        <v>108880.371348</v>
      </c>
      <c r="U1244" s="28"/>
      <c r="V1244" s="2" t="s">
        <v>1039</v>
      </c>
      <c r="W1244" s="9">
        <v>5023564.33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2412146.67</v>
      </c>
      <c r="AI1244" s="9">
        <v>2235391.7200000002</v>
      </c>
      <c r="AJ1244" s="9">
        <v>251178.22</v>
      </c>
      <c r="AK1244" s="9">
        <v>30000</v>
      </c>
      <c r="AL1244" s="9">
        <v>94847.72</v>
      </c>
      <c r="AN1244" s="28">
        <f t="shared" si="372"/>
        <v>200943.20000000019</v>
      </c>
      <c r="AO1244" s="12">
        <f t="shared" si="369"/>
        <v>-158644.45000000001</v>
      </c>
      <c r="AP1244" s="12">
        <f t="shared" si="369"/>
        <v>14105.940000000002</v>
      </c>
      <c r="AQ1244" s="12">
        <f t="shared" si="369"/>
        <v>14032.651347999999</v>
      </c>
      <c r="AR1244" s="12">
        <f t="shared" si="373"/>
        <v>331449.05865200021</v>
      </c>
      <c r="BB1244" s="28" t="e">
        <f>+#REF!-'Прил 2 оконч'!E1244</f>
        <v>#REF!</v>
      </c>
    </row>
    <row r="1245" spans="1:54" ht="15" customHeight="1" x14ac:dyDescent="0.25">
      <c r="A1245" s="5">
        <f t="shared" si="374"/>
        <v>1218</v>
      </c>
      <c r="B1245" s="23">
        <f t="shared" si="374"/>
        <v>359</v>
      </c>
      <c r="C1245" s="14" t="s">
        <v>1040</v>
      </c>
      <c r="D1245" s="3" t="s">
        <v>1041</v>
      </c>
      <c r="E1245" s="27">
        <v>16858412.73</v>
      </c>
      <c r="F1245" s="29">
        <v>1683565.8969639998</v>
      </c>
      <c r="G1245" s="29">
        <v>1040219.4703179998</v>
      </c>
      <c r="H1245" s="29">
        <v>488517.72999399999</v>
      </c>
      <c r="I1245" s="29">
        <v>423331.30508199998</v>
      </c>
      <c r="J1245" s="29">
        <v>0</v>
      </c>
      <c r="K1245" s="29"/>
      <c r="L1245" s="29">
        <v>147640.393614</v>
      </c>
      <c r="M1245" s="29">
        <v>0</v>
      </c>
      <c r="N1245" s="29">
        <v>4805741.3532099994</v>
      </c>
      <c r="O1245" s="29">
        <v>0</v>
      </c>
      <c r="P1245" s="29">
        <v>4013795.9746779995</v>
      </c>
      <c r="Q1245" s="29">
        <v>3549227.0136119998</v>
      </c>
      <c r="R1245" s="29">
        <v>314486.54000000004</v>
      </c>
      <c r="S1245" s="29">
        <v>38674.67</v>
      </c>
      <c r="T1245" s="147">
        <v>353212.38252800005</v>
      </c>
      <c r="U1245" s="28"/>
      <c r="V1245" s="2" t="s">
        <v>1041</v>
      </c>
      <c r="W1245" s="9">
        <v>4386094.09</v>
      </c>
      <c r="X1245" s="9">
        <v>759850.03</v>
      </c>
      <c r="Y1245" s="9">
        <v>382677.72</v>
      </c>
      <c r="Z1245" s="9">
        <v>124931.12</v>
      </c>
      <c r="AA1245" s="9">
        <v>243437.83</v>
      </c>
      <c r="AB1245" s="9">
        <v>0</v>
      </c>
      <c r="AC1245" s="9">
        <v>0</v>
      </c>
      <c r="AD1245" s="9">
        <v>134134.63</v>
      </c>
      <c r="AE1245" s="9">
        <v>0</v>
      </c>
      <c r="AF1245" s="9">
        <v>1549962.13</v>
      </c>
      <c r="AG1245" s="9">
        <v>0</v>
      </c>
      <c r="AH1245" s="9">
        <v>249026.77</v>
      </c>
      <c r="AI1245" s="9">
        <v>516755.18</v>
      </c>
      <c r="AJ1245" s="9">
        <v>314486.54000000004</v>
      </c>
      <c r="AK1245" s="9">
        <v>30000</v>
      </c>
      <c r="AL1245" s="9">
        <v>80832.14</v>
      </c>
      <c r="AN1245" s="28">
        <f t="shared" si="372"/>
        <v>12472318.640000001</v>
      </c>
      <c r="AO1245" s="12">
        <f t="shared" si="369"/>
        <v>0</v>
      </c>
      <c r="AP1245" s="12">
        <f t="shared" si="369"/>
        <v>8674.6699999999983</v>
      </c>
      <c r="AQ1245" s="12">
        <f t="shared" si="369"/>
        <v>272380.24252800003</v>
      </c>
      <c r="AR1245" s="12">
        <f t="shared" si="373"/>
        <v>12191263.727472</v>
      </c>
      <c r="BB1245" s="28" t="e">
        <f>+#REF!-'Прил 2 оконч'!E1245</f>
        <v>#REF!</v>
      </c>
    </row>
    <row r="1246" spans="1:54" ht="15" customHeight="1" x14ac:dyDescent="0.25">
      <c r="A1246" s="5">
        <f t="shared" ref="A1246:B1246" si="375">+A1245+1</f>
        <v>1219</v>
      </c>
      <c r="B1246" s="23">
        <f t="shared" si="375"/>
        <v>360</v>
      </c>
      <c r="C1246" s="14" t="s">
        <v>312</v>
      </c>
      <c r="D1246" s="3" t="s">
        <v>1042</v>
      </c>
      <c r="E1246" s="27">
        <v>2159719.7000000002</v>
      </c>
      <c r="F1246" s="29">
        <v>0</v>
      </c>
      <c r="G1246" s="29">
        <v>0</v>
      </c>
      <c r="H1246" s="29">
        <v>105075.60923999998</v>
      </c>
      <c r="I1246" s="29">
        <v>0</v>
      </c>
      <c r="J1246" s="29">
        <v>0</v>
      </c>
      <c r="K1246" s="29"/>
      <c r="L1246" s="29">
        <v>0</v>
      </c>
      <c r="M1246" s="29">
        <v>0</v>
      </c>
      <c r="N1246" s="29">
        <v>0</v>
      </c>
      <c r="O1246" s="29">
        <v>0</v>
      </c>
      <c r="P1246" s="29">
        <v>1919964.7690860003</v>
      </c>
      <c r="Q1246" s="29">
        <v>0</v>
      </c>
      <c r="R1246" s="29">
        <v>60395.79</v>
      </c>
      <c r="S1246" s="1">
        <v>30000</v>
      </c>
      <c r="T1246" s="147">
        <v>44283.531674000005</v>
      </c>
      <c r="U1246" s="28"/>
      <c r="V1246" s="2" t="s">
        <v>1042</v>
      </c>
      <c r="W1246" s="9">
        <v>2278995.58</v>
      </c>
      <c r="X1246" s="9">
        <v>0</v>
      </c>
      <c r="Y1246" s="9">
        <v>0</v>
      </c>
      <c r="Z1246" s="9">
        <v>118513.49</v>
      </c>
      <c r="AA1246" s="9">
        <v>0</v>
      </c>
      <c r="AB1246" s="9">
        <v>0</v>
      </c>
      <c r="AC1246" s="9">
        <v>0</v>
      </c>
      <c r="AD1246" s="9">
        <v>183572.68</v>
      </c>
      <c r="AE1246" s="9">
        <v>0</v>
      </c>
      <c r="AF1246" s="9">
        <v>0</v>
      </c>
      <c r="AG1246" s="9">
        <v>0</v>
      </c>
      <c r="AH1246" s="9">
        <v>1788031.29</v>
      </c>
      <c r="AI1246" s="9">
        <v>0</v>
      </c>
      <c r="AJ1246" s="9">
        <v>116222.66</v>
      </c>
      <c r="AK1246" s="9">
        <v>30000</v>
      </c>
      <c r="AL1246" s="9">
        <v>42655.460000000006</v>
      </c>
      <c r="AN1246" s="28">
        <f t="shared" si="372"/>
        <v>-119275.87999999989</v>
      </c>
      <c r="AO1246" s="12">
        <f t="shared" si="369"/>
        <v>-55826.87</v>
      </c>
      <c r="AP1246" s="12">
        <f t="shared" si="369"/>
        <v>0</v>
      </c>
      <c r="AQ1246" s="12">
        <f t="shared" si="369"/>
        <v>1628.0716739999989</v>
      </c>
      <c r="AR1246" s="12">
        <f t="shared" si="373"/>
        <v>-65077.081673999885</v>
      </c>
      <c r="BB1246" s="28" t="e">
        <f>+#REF!-'Прил 2 оконч'!E1246</f>
        <v>#REF!</v>
      </c>
    </row>
    <row r="1247" spans="1:54" ht="15" customHeight="1" x14ac:dyDescent="0.25">
      <c r="A1247" s="5">
        <f t="shared" ref="A1247:B1247" si="376">+A1246+1</f>
        <v>1220</v>
      </c>
      <c r="B1247" s="23">
        <f t="shared" si="376"/>
        <v>361</v>
      </c>
      <c r="C1247" s="14" t="s">
        <v>694</v>
      </c>
      <c r="D1247" s="3" t="s">
        <v>695</v>
      </c>
      <c r="E1247" s="27">
        <v>7994669.5200000005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/>
      <c r="L1247" s="29">
        <v>0</v>
      </c>
      <c r="M1247" s="29">
        <v>0</v>
      </c>
      <c r="N1247" s="29">
        <v>2946332.8479479998</v>
      </c>
      <c r="O1247" s="29">
        <v>0</v>
      </c>
      <c r="P1247" s="29">
        <v>0</v>
      </c>
      <c r="Q1247" s="29">
        <v>4750816.3680600002</v>
      </c>
      <c r="R1247" s="29">
        <v>105837.82</v>
      </c>
      <c r="S1247" s="1">
        <v>23361.42</v>
      </c>
      <c r="T1247" s="147">
        <v>168321.06399200001</v>
      </c>
      <c r="U1247" s="28"/>
      <c r="V1247" s="2" t="s">
        <v>695</v>
      </c>
      <c r="W1247" s="9">
        <v>7705719.6000000006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2742063.19</v>
      </c>
      <c r="AG1247" s="9">
        <v>0</v>
      </c>
      <c r="AH1247" s="9">
        <v>0</v>
      </c>
      <c r="AI1247" s="9">
        <v>4385295.4400000004</v>
      </c>
      <c r="AJ1247" s="9">
        <v>402904.67</v>
      </c>
      <c r="AK1247" s="9">
        <v>30000</v>
      </c>
      <c r="AL1247" s="9">
        <v>145456.30000000002</v>
      </c>
      <c r="AN1247" s="28">
        <f t="shared" si="372"/>
        <v>288949.91999999993</v>
      </c>
      <c r="AO1247" s="12">
        <f t="shared" si="369"/>
        <v>-297066.84999999998</v>
      </c>
      <c r="AP1247" s="12">
        <f t="shared" si="369"/>
        <v>-6638.5800000000017</v>
      </c>
      <c r="AQ1247" s="12">
        <f t="shared" si="369"/>
        <v>22864.763991999993</v>
      </c>
      <c r="AR1247" s="12">
        <f t="shared" si="373"/>
        <v>569790.58600799984</v>
      </c>
      <c r="BB1247" s="28" t="e">
        <f>+#REF!-'Прил 2 оконч'!E1247</f>
        <v>#REF!</v>
      </c>
    </row>
    <row r="1248" spans="1:54" ht="15" customHeight="1" x14ac:dyDescent="0.25">
      <c r="A1248" s="5">
        <f t="shared" ref="A1248:B1248" si="377">+A1247+1</f>
        <v>1221</v>
      </c>
      <c r="B1248" s="23">
        <f t="shared" si="377"/>
        <v>362</v>
      </c>
      <c r="C1248" s="14" t="s">
        <v>315</v>
      </c>
      <c r="D1248" s="3" t="s">
        <v>316</v>
      </c>
      <c r="E1248" s="27">
        <v>6723043.4100000001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/>
      <c r="L1248" s="29">
        <v>0</v>
      </c>
      <c r="M1248" s="29">
        <v>0</v>
      </c>
      <c r="N1248" s="29">
        <v>0</v>
      </c>
      <c r="O1248" s="29">
        <v>0</v>
      </c>
      <c r="P1248" s="29">
        <v>5855461.5501131397</v>
      </c>
      <c r="Q1248" s="29">
        <v>0</v>
      </c>
      <c r="R1248" s="29">
        <v>672304.34100000001</v>
      </c>
      <c r="S1248" s="1">
        <v>67230.434099999999</v>
      </c>
      <c r="T1248" s="147">
        <v>128047.08478686001</v>
      </c>
      <c r="U1248" s="28"/>
      <c r="V1248" s="2" t="s">
        <v>316</v>
      </c>
      <c r="W1248" s="9">
        <v>6776595.4299999997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6279610.3399999999</v>
      </c>
      <c r="AI1248" s="9">
        <v>0</v>
      </c>
      <c r="AJ1248" s="9">
        <v>338829.77</v>
      </c>
      <c r="AK1248" s="9">
        <v>30000</v>
      </c>
      <c r="AL1248" s="9">
        <v>128155.32</v>
      </c>
      <c r="AN1248" s="28">
        <f t="shared" si="372"/>
        <v>-53552.019999999553</v>
      </c>
      <c r="AO1248" s="12">
        <f t="shared" si="369"/>
        <v>333474.571</v>
      </c>
      <c r="AP1248" s="12">
        <f t="shared" si="369"/>
        <v>37230.434099999999</v>
      </c>
      <c r="AQ1248" s="12">
        <f t="shared" si="369"/>
        <v>-108.23521313999663</v>
      </c>
      <c r="AR1248" s="12">
        <f t="shared" si="373"/>
        <v>-424148.78988685959</v>
      </c>
      <c r="BB1248" s="28" t="e">
        <f>+#REF!-'Прил 2 оконч'!E1248</f>
        <v>#REF!</v>
      </c>
    </row>
    <row r="1249" spans="1:54" ht="15" customHeight="1" x14ac:dyDescent="0.25">
      <c r="A1249" s="5">
        <f t="shared" ref="A1249:B1249" si="378">+A1248+1</f>
        <v>1222</v>
      </c>
      <c r="B1249" s="23">
        <f t="shared" si="378"/>
        <v>363</v>
      </c>
      <c r="C1249" s="14" t="s">
        <v>315</v>
      </c>
      <c r="D1249" s="3" t="s">
        <v>1043</v>
      </c>
      <c r="E1249" s="27">
        <v>4272645.45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/>
      <c r="L1249" s="29">
        <v>0</v>
      </c>
      <c r="M1249" s="29">
        <v>0</v>
      </c>
      <c r="N1249" s="29">
        <v>4097613.0597039592</v>
      </c>
      <c r="O1249" s="29">
        <v>0</v>
      </c>
      <c r="P1249" s="29">
        <v>0</v>
      </c>
      <c r="Q1249" s="29">
        <v>0</v>
      </c>
      <c r="R1249" s="29">
        <v>55425.891749479815</v>
      </c>
      <c r="S1249" s="1">
        <v>30000</v>
      </c>
      <c r="T1249" s="147">
        <v>89606.498546561139</v>
      </c>
      <c r="U1249" s="28"/>
      <c r="V1249" s="2" t="s">
        <v>1043</v>
      </c>
      <c r="W1249" s="9">
        <v>4301044.3900000006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3974872.33</v>
      </c>
      <c r="AG1249" s="9">
        <v>0</v>
      </c>
      <c r="AH1249" s="9">
        <v>0</v>
      </c>
      <c r="AI1249" s="9">
        <v>0</v>
      </c>
      <c r="AJ1249" s="9">
        <v>215052.22</v>
      </c>
      <c r="AK1249" s="9">
        <v>30000</v>
      </c>
      <c r="AL1249" s="9">
        <v>81119.839999999997</v>
      </c>
      <c r="AN1249" s="28">
        <f t="shared" si="372"/>
        <v>-28398.94000000041</v>
      </c>
      <c r="AO1249" s="12">
        <f t="shared" si="369"/>
        <v>-159626.32825052019</v>
      </c>
      <c r="AP1249" s="12">
        <f t="shared" si="369"/>
        <v>0</v>
      </c>
      <c r="AQ1249" s="12">
        <f t="shared" si="369"/>
        <v>8486.6585465611424</v>
      </c>
      <c r="AR1249" s="12">
        <f t="shared" si="373"/>
        <v>122740.72970395864</v>
      </c>
      <c r="BB1249" s="28" t="e">
        <f>+#REF!-'Прил 2 оконч'!E1249</f>
        <v>#REF!</v>
      </c>
    </row>
    <row r="1250" spans="1:54" ht="15" customHeight="1" x14ac:dyDescent="0.25">
      <c r="A1250" s="5">
        <f t="shared" ref="A1250:B1250" si="379">+A1249+1</f>
        <v>1223</v>
      </c>
      <c r="B1250" s="23">
        <f t="shared" si="379"/>
        <v>364</v>
      </c>
      <c r="C1250" s="14" t="s">
        <v>696</v>
      </c>
      <c r="D1250" s="3" t="s">
        <v>1044</v>
      </c>
      <c r="E1250" s="27">
        <v>21899458.509999998</v>
      </c>
      <c r="F1250" s="29">
        <v>8959690.3828668594</v>
      </c>
      <c r="G1250" s="29">
        <v>0</v>
      </c>
      <c r="H1250" s="29">
        <v>5763007.2224083794</v>
      </c>
      <c r="I1250" s="29">
        <v>4394348.4297022792</v>
      </c>
      <c r="J1250" s="29">
        <v>0</v>
      </c>
      <c r="K1250" s="29"/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2145366.8117</v>
      </c>
      <c r="S1250" s="1">
        <v>218994.5851</v>
      </c>
      <c r="T1250" s="147">
        <v>418051.07822247996</v>
      </c>
      <c r="U1250" s="28"/>
      <c r="V1250" s="2" t="s">
        <v>1044</v>
      </c>
      <c r="W1250" s="9">
        <v>11707215.950000001</v>
      </c>
      <c r="X1250" s="9">
        <v>7424194.4699999997</v>
      </c>
      <c r="Y1250" s="9">
        <v>0</v>
      </c>
      <c r="Z1250" s="9">
        <v>1538551.01</v>
      </c>
      <c r="AA1250" s="9">
        <v>2342752.39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140993.62</v>
      </c>
      <c r="AK1250" s="9">
        <v>30000</v>
      </c>
      <c r="AL1250" s="9">
        <v>230724.46</v>
      </c>
      <c r="AN1250" s="28">
        <f t="shared" si="372"/>
        <v>10192242.559999997</v>
      </c>
      <c r="AO1250" s="12">
        <f t="shared" ref="AO1250:AQ1294" si="380">+R1250-AJ1250</f>
        <v>2004373.1916999999</v>
      </c>
      <c r="AP1250" s="12">
        <f t="shared" si="380"/>
        <v>188994.5851</v>
      </c>
      <c r="AQ1250" s="12">
        <f t="shared" si="380"/>
        <v>187326.61822247997</v>
      </c>
      <c r="AR1250" s="12">
        <f t="shared" si="373"/>
        <v>7811548.164977517</v>
      </c>
      <c r="BB1250" s="28" t="e">
        <f>+#REF!-'Прил 2 оконч'!E1250</f>
        <v>#REF!</v>
      </c>
    </row>
    <row r="1251" spans="1:54" ht="15" customHeight="1" x14ac:dyDescent="0.25">
      <c r="A1251" s="5">
        <f t="shared" ref="A1251:B1251" si="381">+A1250+1</f>
        <v>1224</v>
      </c>
      <c r="B1251" s="23">
        <f t="shared" si="381"/>
        <v>365</v>
      </c>
      <c r="C1251" s="14" t="s">
        <v>696</v>
      </c>
      <c r="D1251" s="3" t="s">
        <v>1045</v>
      </c>
      <c r="E1251" s="27">
        <v>10226305.780000001</v>
      </c>
      <c r="F1251" s="29">
        <v>4183872.1028832006</v>
      </c>
      <c r="G1251" s="29">
        <v>0</v>
      </c>
      <c r="H1251" s="29">
        <v>2691129.2796128998</v>
      </c>
      <c r="I1251" s="29">
        <v>2052011.9622130801</v>
      </c>
      <c r="J1251" s="29">
        <v>0</v>
      </c>
      <c r="K1251" s="29"/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1001813.6759000001</v>
      </c>
      <c r="S1251" s="1">
        <v>102263.05780000001</v>
      </c>
      <c r="T1251" s="147">
        <v>195215.70159081998</v>
      </c>
      <c r="U1251" s="28"/>
      <c r="V1251" s="2" t="s">
        <v>1045</v>
      </c>
      <c r="W1251" s="9">
        <v>5514733.71</v>
      </c>
      <c r="X1251" s="9">
        <v>3456556.41</v>
      </c>
      <c r="Y1251" s="9">
        <v>0</v>
      </c>
      <c r="Z1251" s="9">
        <v>716318.58</v>
      </c>
      <c r="AA1251" s="9">
        <v>1090738.6299999999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113699.41</v>
      </c>
      <c r="AK1251" s="9">
        <v>30000</v>
      </c>
      <c r="AL1251" s="9">
        <v>107420.68000000001</v>
      </c>
      <c r="AN1251" s="28">
        <f t="shared" si="372"/>
        <v>4711572.0700000012</v>
      </c>
      <c r="AO1251" s="12">
        <f t="shared" si="380"/>
        <v>888114.26590000011</v>
      </c>
      <c r="AP1251" s="12">
        <f t="shared" si="380"/>
        <v>72263.05780000001</v>
      </c>
      <c r="AQ1251" s="12">
        <f t="shared" si="380"/>
        <v>87795.021590819975</v>
      </c>
      <c r="AR1251" s="12">
        <f t="shared" si="373"/>
        <v>3663399.7247091811</v>
      </c>
      <c r="BB1251" s="28" t="e">
        <f>+#REF!-'Прил 2 оконч'!E1251</f>
        <v>#REF!</v>
      </c>
    </row>
    <row r="1252" spans="1:54" ht="15" customHeight="1" x14ac:dyDescent="0.25">
      <c r="A1252" s="5">
        <f t="shared" ref="A1252:B1252" si="382">+A1251+1</f>
        <v>1225</v>
      </c>
      <c r="B1252" s="23">
        <f t="shared" si="382"/>
        <v>366</v>
      </c>
      <c r="C1252" s="14" t="s">
        <v>696</v>
      </c>
      <c r="D1252" s="3" t="s">
        <v>1046</v>
      </c>
      <c r="E1252" s="27">
        <v>21715352.68</v>
      </c>
      <c r="F1252" s="29">
        <v>8884367.4585665986</v>
      </c>
      <c r="G1252" s="29">
        <v>0</v>
      </c>
      <c r="H1252" s="29">
        <v>5714558.3855451001</v>
      </c>
      <c r="I1252" s="29">
        <v>4357405.7316862792</v>
      </c>
      <c r="J1252" s="29">
        <v>0</v>
      </c>
      <c r="K1252" s="29"/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2127330.9989</v>
      </c>
      <c r="S1252" s="1">
        <v>217153.52679999999</v>
      </c>
      <c r="T1252" s="147">
        <v>414536.57850202004</v>
      </c>
      <c r="U1252" s="28"/>
      <c r="V1252" s="2" t="s">
        <v>1046</v>
      </c>
      <c r="W1252" s="9">
        <v>11610539.710000001</v>
      </c>
      <c r="X1252" s="9">
        <v>7361617.96</v>
      </c>
      <c r="Y1252" s="9">
        <v>0</v>
      </c>
      <c r="Z1252" s="9">
        <v>1525582.99</v>
      </c>
      <c r="AA1252" s="9">
        <v>2323005.9700000002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141553.07</v>
      </c>
      <c r="AK1252" s="9">
        <v>30000</v>
      </c>
      <c r="AL1252" s="9">
        <v>228779.72</v>
      </c>
      <c r="AN1252" s="28">
        <f t="shared" si="372"/>
        <v>10104812.969999999</v>
      </c>
      <c r="AO1252" s="12">
        <f t="shared" si="380"/>
        <v>1985777.9288999999</v>
      </c>
      <c r="AP1252" s="12">
        <f t="shared" si="380"/>
        <v>187153.52679999999</v>
      </c>
      <c r="AQ1252" s="12">
        <f t="shared" si="380"/>
        <v>185756.85850202004</v>
      </c>
      <c r="AR1252" s="12">
        <f t="shared" si="373"/>
        <v>7746124.6557979789</v>
      </c>
      <c r="BB1252" s="28" t="e">
        <f>+#REF!-'Прил 2 оконч'!E1252</f>
        <v>#REF!</v>
      </c>
    </row>
    <row r="1253" spans="1:54" ht="15" customHeight="1" x14ac:dyDescent="0.25">
      <c r="A1253" s="5">
        <f t="shared" ref="A1253:B1253" si="383">+A1252+1</f>
        <v>1226</v>
      </c>
      <c r="B1253" s="23">
        <f t="shared" si="383"/>
        <v>367</v>
      </c>
      <c r="C1253" s="14" t="s">
        <v>696</v>
      </c>
      <c r="D1253" s="3" t="s">
        <v>1047</v>
      </c>
      <c r="E1253" s="27">
        <v>17307353.219999999</v>
      </c>
      <c r="F1253" s="29">
        <v>7080929.7009469196</v>
      </c>
      <c r="G1253" s="29">
        <v>0</v>
      </c>
      <c r="H1253" s="29">
        <v>4554560.1760923602</v>
      </c>
      <c r="I1253" s="29">
        <v>3472895.9352981602</v>
      </c>
      <c r="J1253" s="29">
        <v>0</v>
      </c>
      <c r="K1253" s="29"/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  <c r="R1253" s="29">
        <v>1695504.0773999998</v>
      </c>
      <c r="S1253" s="1">
        <v>173073.53219999999</v>
      </c>
      <c r="T1253" s="147">
        <v>330389.79806256003</v>
      </c>
      <c r="U1253" s="28"/>
      <c r="V1253" s="2" t="s">
        <v>1047</v>
      </c>
      <c r="W1253" s="9">
        <v>9254348.9000000004</v>
      </c>
      <c r="X1253" s="9">
        <v>5863364.0499999998</v>
      </c>
      <c r="Y1253" s="9">
        <v>0</v>
      </c>
      <c r="Z1253" s="9">
        <v>1215092.72</v>
      </c>
      <c r="AA1253" s="9">
        <v>1850222.3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113451.87</v>
      </c>
      <c r="AK1253" s="9">
        <v>30000</v>
      </c>
      <c r="AL1253" s="9">
        <v>182217.96000000002</v>
      </c>
      <c r="AN1253" s="28">
        <f t="shared" si="372"/>
        <v>8053004.3199999984</v>
      </c>
      <c r="AO1253" s="12">
        <f t="shared" si="380"/>
        <v>1582052.2073999997</v>
      </c>
      <c r="AP1253" s="12">
        <f t="shared" si="380"/>
        <v>143073.53219999999</v>
      </c>
      <c r="AQ1253" s="12">
        <f t="shared" si="380"/>
        <v>148171.83806256001</v>
      </c>
      <c r="AR1253" s="12">
        <f t="shared" si="373"/>
        <v>6179706.7423374383</v>
      </c>
      <c r="BB1253" s="28" t="e">
        <f>+#REF!-'Прил 2 оконч'!E1253</f>
        <v>#REF!</v>
      </c>
    </row>
    <row r="1254" spans="1:54" ht="15" customHeight="1" x14ac:dyDescent="0.25">
      <c r="A1254" s="5">
        <f t="shared" ref="A1254:B1254" si="384">+A1253+1</f>
        <v>1227</v>
      </c>
      <c r="B1254" s="23">
        <f t="shared" si="384"/>
        <v>368</v>
      </c>
      <c r="C1254" s="14" t="s">
        <v>696</v>
      </c>
      <c r="D1254" s="3" t="s">
        <v>1048</v>
      </c>
      <c r="E1254" s="27">
        <v>21892431.57</v>
      </c>
      <c r="F1254" s="29">
        <v>8956815.4621600192</v>
      </c>
      <c r="G1254" s="29">
        <v>0</v>
      </c>
      <c r="H1254" s="29">
        <v>5761158.0302946605</v>
      </c>
      <c r="I1254" s="29">
        <v>4392938.4029319603</v>
      </c>
      <c r="J1254" s="29">
        <v>0</v>
      </c>
      <c r="K1254" s="29"/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2144678.4219</v>
      </c>
      <c r="S1254" s="1">
        <v>218924.31570000001</v>
      </c>
      <c r="T1254" s="147">
        <v>417916.93701336003</v>
      </c>
      <c r="U1254" s="28"/>
      <c r="V1254" s="2" t="s">
        <v>1048</v>
      </c>
      <c r="W1254" s="9">
        <v>11704039.73</v>
      </c>
      <c r="X1254" s="9">
        <v>7421806.0800000001</v>
      </c>
      <c r="Y1254" s="9">
        <v>0</v>
      </c>
      <c r="Z1254" s="9">
        <v>1538056.06</v>
      </c>
      <c r="AA1254" s="9">
        <v>2341998.7000000002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141528.67000000001</v>
      </c>
      <c r="AK1254" s="9">
        <v>30000</v>
      </c>
      <c r="AL1254" s="9">
        <v>230650.22</v>
      </c>
      <c r="AN1254" s="28">
        <f t="shared" si="372"/>
        <v>10188391.84</v>
      </c>
      <c r="AO1254" s="12">
        <f t="shared" si="380"/>
        <v>2003149.7519</v>
      </c>
      <c r="AP1254" s="12">
        <f t="shared" si="380"/>
        <v>188924.31570000001</v>
      </c>
      <c r="AQ1254" s="12">
        <f t="shared" si="380"/>
        <v>187266.71701336003</v>
      </c>
      <c r="AR1254" s="12">
        <f t="shared" si="373"/>
        <v>7809051.0553866392</v>
      </c>
      <c r="BB1254" s="28" t="e">
        <f>+#REF!-'Прил 2 оконч'!E1254</f>
        <v>#REF!</v>
      </c>
    </row>
    <row r="1255" spans="1:54" ht="15" customHeight="1" x14ac:dyDescent="0.25">
      <c r="A1255" s="5">
        <f t="shared" ref="A1255:B1255" si="385">+A1254+1</f>
        <v>1228</v>
      </c>
      <c r="B1255" s="23">
        <f t="shared" si="385"/>
        <v>369</v>
      </c>
      <c r="C1255" s="14" t="s">
        <v>696</v>
      </c>
      <c r="D1255" s="3" t="s">
        <v>1049</v>
      </c>
      <c r="E1255" s="27">
        <v>21775081.669999998</v>
      </c>
      <c r="F1255" s="29">
        <v>8908804.2845747396</v>
      </c>
      <c r="G1255" s="29">
        <v>0</v>
      </c>
      <c r="H1255" s="29">
        <v>5730276.5185117191</v>
      </c>
      <c r="I1255" s="29">
        <v>4369390.9592340002</v>
      </c>
      <c r="J1255" s="29">
        <v>0</v>
      </c>
      <c r="K1255" s="29"/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2133182.3122</v>
      </c>
      <c r="S1255" s="1">
        <v>217750.81670000002</v>
      </c>
      <c r="T1255" s="147">
        <v>415676.77877954004</v>
      </c>
      <c r="U1255" s="28"/>
      <c r="V1255" s="2" t="s">
        <v>1049</v>
      </c>
      <c r="W1255" s="9">
        <v>11642090.130000001</v>
      </c>
      <c r="X1255" s="9">
        <v>7381919.5</v>
      </c>
      <c r="Y1255" s="9">
        <v>0</v>
      </c>
      <c r="Z1255" s="9">
        <v>1529790.18</v>
      </c>
      <c r="AA1255" s="9">
        <v>2329412.2599999998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141557.55000000002</v>
      </c>
      <c r="AK1255" s="9">
        <v>30000</v>
      </c>
      <c r="AL1255" s="9">
        <v>229410.64</v>
      </c>
      <c r="AN1255" s="28">
        <f t="shared" si="372"/>
        <v>10132991.539999997</v>
      </c>
      <c r="AO1255" s="12">
        <f t="shared" si="380"/>
        <v>1991624.7622</v>
      </c>
      <c r="AP1255" s="12">
        <f t="shared" si="380"/>
        <v>187750.81670000002</v>
      </c>
      <c r="AQ1255" s="12">
        <f t="shared" si="380"/>
        <v>186266.13877954002</v>
      </c>
      <c r="AR1255" s="12">
        <f t="shared" si="373"/>
        <v>7767349.8223204575</v>
      </c>
      <c r="BB1255" s="28" t="e">
        <f>+#REF!-'Прил 2 оконч'!E1255</f>
        <v>#REF!</v>
      </c>
    </row>
    <row r="1256" spans="1:54" ht="15" customHeight="1" x14ac:dyDescent="0.25">
      <c r="A1256" s="5">
        <f t="shared" ref="A1256:B1256" si="386">+A1255+1</f>
        <v>1229</v>
      </c>
      <c r="B1256" s="23">
        <f t="shared" si="386"/>
        <v>370</v>
      </c>
      <c r="C1256" s="14" t="s">
        <v>696</v>
      </c>
      <c r="D1256" s="3" t="s">
        <v>697</v>
      </c>
      <c r="E1256" s="27">
        <v>11831119.560000001</v>
      </c>
      <c r="F1256" s="29">
        <v>0</v>
      </c>
      <c r="G1256" s="29">
        <v>0</v>
      </c>
      <c r="H1256" s="29">
        <v>5759493.75913422</v>
      </c>
      <c r="I1256" s="29">
        <v>4391669.3771554809</v>
      </c>
      <c r="J1256" s="29">
        <v>0</v>
      </c>
      <c r="K1256" s="29"/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1339659.8499</v>
      </c>
      <c r="S1256" s="1">
        <v>118311.19559999999</v>
      </c>
      <c r="T1256" s="147">
        <v>221985.37821030003</v>
      </c>
      <c r="U1256" s="28"/>
      <c r="V1256" s="2" t="s">
        <v>697</v>
      </c>
      <c r="W1256" s="9">
        <v>4177254.9299999997</v>
      </c>
      <c r="X1256" s="9">
        <v>0</v>
      </c>
      <c r="Y1256" s="9">
        <v>0</v>
      </c>
      <c r="Z1256" s="9">
        <v>1529957.42</v>
      </c>
      <c r="AA1256" s="9">
        <v>2329666.92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208862.75</v>
      </c>
      <c r="AK1256" s="9">
        <v>30000</v>
      </c>
      <c r="AL1256" s="9">
        <v>78767.839999999997</v>
      </c>
      <c r="AN1256" s="28">
        <f t="shared" si="372"/>
        <v>7653864.6300000008</v>
      </c>
      <c r="AO1256" s="12">
        <f t="shared" si="380"/>
        <v>1130797.0999</v>
      </c>
      <c r="AP1256" s="12">
        <f t="shared" si="380"/>
        <v>88311.195599999992</v>
      </c>
      <c r="AQ1256" s="12">
        <f t="shared" si="380"/>
        <v>143217.53821030003</v>
      </c>
      <c r="AR1256" s="12">
        <f t="shared" si="373"/>
        <v>6291538.796289701</v>
      </c>
      <c r="BB1256" s="28" t="e">
        <f>+#REF!-'Прил 2 оконч'!E1256</f>
        <v>#REF!</v>
      </c>
    </row>
    <row r="1257" spans="1:54" ht="15" customHeight="1" x14ac:dyDescent="0.25">
      <c r="A1257" s="5">
        <f t="shared" ref="A1257:B1257" si="387">+A1256+1</f>
        <v>1230</v>
      </c>
      <c r="B1257" s="23">
        <f t="shared" si="387"/>
        <v>371</v>
      </c>
      <c r="C1257" s="14" t="s">
        <v>696</v>
      </c>
      <c r="D1257" s="3" t="s">
        <v>1050</v>
      </c>
      <c r="E1257" s="27">
        <v>9087777.0999999996</v>
      </c>
      <c r="F1257" s="29">
        <v>8092901.7897546003</v>
      </c>
      <c r="G1257" s="29">
        <v>0</v>
      </c>
      <c r="H1257" s="29">
        <v>0</v>
      </c>
      <c r="I1257" s="29">
        <v>0</v>
      </c>
      <c r="J1257" s="29">
        <v>0</v>
      </c>
      <c r="K1257" s="29"/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  <c r="R1257" s="29">
        <v>727022.16799999995</v>
      </c>
      <c r="S1257" s="1">
        <v>90877.770999999993</v>
      </c>
      <c r="T1257" s="147">
        <v>176975.37124540002</v>
      </c>
      <c r="U1257" s="28"/>
      <c r="V1257" s="2" t="s">
        <v>1050</v>
      </c>
      <c r="W1257" s="9">
        <v>6926456.1900000004</v>
      </c>
      <c r="X1257" s="9">
        <v>6693993.4500000002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65850.62</v>
      </c>
      <c r="AK1257" s="9">
        <v>30000</v>
      </c>
      <c r="AL1257" s="9">
        <v>136612.12</v>
      </c>
      <c r="AN1257" s="28">
        <f t="shared" si="372"/>
        <v>2161320.9099999992</v>
      </c>
      <c r="AO1257" s="12">
        <f t="shared" si="380"/>
        <v>661171.54799999995</v>
      </c>
      <c r="AP1257" s="12">
        <f t="shared" si="380"/>
        <v>60877.770999999993</v>
      </c>
      <c r="AQ1257" s="12">
        <f t="shared" si="380"/>
        <v>40363.251245400024</v>
      </c>
      <c r="AR1257" s="12">
        <f t="shared" si="373"/>
        <v>1398908.3397545994</v>
      </c>
      <c r="BB1257" s="28" t="e">
        <f>+#REF!-'Прил 2 оконч'!E1257</f>
        <v>#REF!</v>
      </c>
    </row>
    <row r="1258" spans="1:54" ht="15" customHeight="1" x14ac:dyDescent="0.25">
      <c r="A1258" s="5">
        <f t="shared" ref="A1258:B1258" si="388">+A1257+1</f>
        <v>1231</v>
      </c>
      <c r="B1258" s="23">
        <f t="shared" si="388"/>
        <v>372</v>
      </c>
      <c r="C1258" s="14" t="s">
        <v>696</v>
      </c>
      <c r="D1258" s="3" t="s">
        <v>1051</v>
      </c>
      <c r="E1258" s="27">
        <v>8961871.8399999999</v>
      </c>
      <c r="F1258" s="29">
        <v>7980779.8821878405</v>
      </c>
      <c r="G1258" s="29">
        <v>0</v>
      </c>
      <c r="H1258" s="29">
        <v>0</v>
      </c>
      <c r="I1258" s="29">
        <v>0</v>
      </c>
      <c r="J1258" s="29">
        <v>0</v>
      </c>
      <c r="K1258" s="29"/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716949.74719999998</v>
      </c>
      <c r="S1258" s="1">
        <v>89618.718399999998</v>
      </c>
      <c r="T1258" s="147">
        <v>174523.49221216</v>
      </c>
      <c r="U1258" s="28"/>
      <c r="V1258" s="2" t="s">
        <v>1051</v>
      </c>
      <c r="W1258" s="9">
        <v>6831373.0500000007</v>
      </c>
      <c r="X1258" s="9">
        <v>6600845.2000000002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65816.73000000001</v>
      </c>
      <c r="AK1258" s="9">
        <v>30000</v>
      </c>
      <c r="AL1258" s="9">
        <v>134711.12</v>
      </c>
      <c r="AN1258" s="28">
        <f t="shared" si="372"/>
        <v>2130498.7899999991</v>
      </c>
      <c r="AO1258" s="12">
        <f t="shared" si="380"/>
        <v>651133.0172</v>
      </c>
      <c r="AP1258" s="12">
        <f t="shared" si="380"/>
        <v>59618.718399999998</v>
      </c>
      <c r="AQ1258" s="12">
        <f t="shared" si="380"/>
        <v>39812.37221216</v>
      </c>
      <c r="AR1258" s="12">
        <f t="shared" si="373"/>
        <v>1379934.6821878392</v>
      </c>
      <c r="BB1258" s="28" t="e">
        <f>+#REF!-'Прил 2 оконч'!E1258</f>
        <v>#REF!</v>
      </c>
    </row>
    <row r="1259" spans="1:54" ht="15" customHeight="1" x14ac:dyDescent="0.25">
      <c r="A1259" s="5">
        <f t="shared" ref="A1259:B1259" si="389">+A1258+1</f>
        <v>1232</v>
      </c>
      <c r="B1259" s="23">
        <f t="shared" si="389"/>
        <v>373</v>
      </c>
      <c r="C1259" s="14" t="s">
        <v>696</v>
      </c>
      <c r="D1259" s="3" t="s">
        <v>1052</v>
      </c>
      <c r="E1259" s="27">
        <v>21355573.349999994</v>
      </c>
      <c r="F1259" s="29">
        <v>8737171.5165953375</v>
      </c>
      <c r="G1259" s="29">
        <v>0</v>
      </c>
      <c r="H1259" s="29">
        <v>5619879.7545483597</v>
      </c>
      <c r="I1259" s="29">
        <v>4285212.35599632</v>
      </c>
      <c r="J1259" s="29">
        <v>0</v>
      </c>
      <c r="K1259" s="29"/>
      <c r="L1259" s="29">
        <v>0</v>
      </c>
      <c r="M1259" s="29">
        <v>0</v>
      </c>
      <c r="N1259" s="29">
        <v>0</v>
      </c>
      <c r="O1259" s="29">
        <v>0</v>
      </c>
      <c r="P1259" s="29">
        <v>0</v>
      </c>
      <c r="Q1259" s="29">
        <v>0</v>
      </c>
      <c r="R1259" s="29">
        <v>2092085.4408</v>
      </c>
      <c r="S1259" s="1">
        <v>213555.73350000003</v>
      </c>
      <c r="T1259" s="147">
        <v>407668.54855998</v>
      </c>
      <c r="U1259" s="28"/>
      <c r="V1259" s="2" t="s">
        <v>1052</v>
      </c>
      <c r="W1259" s="9">
        <v>11419658.290000001</v>
      </c>
      <c r="X1259" s="9">
        <v>7239331.0300000003</v>
      </c>
      <c r="Y1259" s="9">
        <v>0</v>
      </c>
      <c r="Z1259" s="9">
        <v>1500240.89</v>
      </c>
      <c r="AA1259" s="9">
        <v>2284417.54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140689.47</v>
      </c>
      <c r="AK1259" s="9">
        <v>30000</v>
      </c>
      <c r="AL1259" s="9">
        <v>224979.36000000002</v>
      </c>
      <c r="AN1259" s="28">
        <f t="shared" si="372"/>
        <v>9935915.0599999931</v>
      </c>
      <c r="AO1259" s="12">
        <f t="shared" si="380"/>
        <v>1951395.9708</v>
      </c>
      <c r="AP1259" s="12">
        <f t="shared" si="380"/>
        <v>183555.73350000003</v>
      </c>
      <c r="AQ1259" s="12">
        <f t="shared" si="380"/>
        <v>182689.18855997999</v>
      </c>
      <c r="AR1259" s="12">
        <f t="shared" si="373"/>
        <v>7618274.1671400126</v>
      </c>
      <c r="BB1259" s="28" t="e">
        <f>+#REF!-'Прил 2 оконч'!E1259</f>
        <v>#REF!</v>
      </c>
    </row>
    <row r="1260" spans="1:54" ht="15" customHeight="1" x14ac:dyDescent="0.25">
      <c r="A1260" s="5">
        <f t="shared" ref="A1260:B1260" si="390">+A1259+1</f>
        <v>1233</v>
      </c>
      <c r="B1260" s="23">
        <f t="shared" si="390"/>
        <v>374</v>
      </c>
      <c r="C1260" s="14" t="s">
        <v>696</v>
      </c>
      <c r="D1260" s="3" t="s">
        <v>1053</v>
      </c>
      <c r="E1260" s="27">
        <v>21808810.98</v>
      </c>
      <c r="F1260" s="29">
        <v>8922603.9021865204</v>
      </c>
      <c r="G1260" s="29">
        <v>0</v>
      </c>
      <c r="H1260" s="29">
        <v>5739152.6458833003</v>
      </c>
      <c r="I1260" s="29">
        <v>4376159.0826819595</v>
      </c>
      <c r="J1260" s="29">
        <v>0</v>
      </c>
      <c r="K1260" s="29"/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  <c r="R1260" s="29">
        <v>2136486.5829000003</v>
      </c>
      <c r="S1260" s="1">
        <v>218088.10979999998</v>
      </c>
      <c r="T1260" s="147">
        <v>416320.65654821997</v>
      </c>
      <c r="U1260" s="28"/>
      <c r="V1260" s="2" t="s">
        <v>1053</v>
      </c>
      <c r="W1260" s="9">
        <v>11659673.66</v>
      </c>
      <c r="X1260" s="9">
        <v>7393383.9100000001</v>
      </c>
      <c r="Y1260" s="9">
        <v>0</v>
      </c>
      <c r="Z1260" s="9">
        <v>1532165.99</v>
      </c>
      <c r="AA1260" s="9">
        <v>2333029.91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141326.91</v>
      </c>
      <c r="AK1260" s="9">
        <v>30000</v>
      </c>
      <c r="AL1260" s="9">
        <v>229766.94</v>
      </c>
      <c r="AN1260" s="28">
        <f t="shared" si="372"/>
        <v>10149137.32</v>
      </c>
      <c r="AO1260" s="12">
        <f t="shared" si="380"/>
        <v>1995159.6729000004</v>
      </c>
      <c r="AP1260" s="12">
        <f t="shared" si="380"/>
        <v>188088.10979999998</v>
      </c>
      <c r="AQ1260" s="12">
        <f t="shared" si="380"/>
        <v>186553.71654821996</v>
      </c>
      <c r="AR1260" s="12">
        <f t="shared" si="373"/>
        <v>7779335.8207517797</v>
      </c>
      <c r="BB1260" s="28" t="e">
        <f>+#REF!-'Прил 2 оконч'!E1260</f>
        <v>#REF!</v>
      </c>
    </row>
    <row r="1261" spans="1:54" ht="15" customHeight="1" x14ac:dyDescent="0.25">
      <c r="A1261" s="5">
        <f t="shared" ref="A1261:B1261" si="391">+A1260+1</f>
        <v>1234</v>
      </c>
      <c r="B1261" s="23">
        <f t="shared" si="391"/>
        <v>375</v>
      </c>
      <c r="C1261" s="14" t="s">
        <v>696</v>
      </c>
      <c r="D1261" s="3" t="s">
        <v>1054</v>
      </c>
      <c r="E1261" s="27">
        <v>21831999.890000004</v>
      </c>
      <c r="F1261" s="29">
        <v>8932091.1476433016</v>
      </c>
      <c r="G1261" s="29">
        <v>0</v>
      </c>
      <c r="H1261" s="29">
        <v>5745254.9763747603</v>
      </c>
      <c r="I1261" s="29">
        <v>4380812.1743904008</v>
      </c>
      <c r="J1261" s="29">
        <v>0</v>
      </c>
      <c r="K1261" s="29"/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2138758.2700000005</v>
      </c>
      <c r="S1261" s="1">
        <v>218319.99890000001</v>
      </c>
      <c r="T1261" s="147">
        <v>416763.32269154006</v>
      </c>
      <c r="U1261" s="28"/>
      <c r="V1261" s="2" t="s">
        <v>1054</v>
      </c>
      <c r="W1261" s="9">
        <v>11672602.300000001</v>
      </c>
      <c r="X1261" s="9">
        <v>7401265.6799999997</v>
      </c>
      <c r="Y1261" s="9">
        <v>0</v>
      </c>
      <c r="Z1261" s="9">
        <v>1533799.38</v>
      </c>
      <c r="AA1261" s="9">
        <v>2335517.0499999998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142008.31</v>
      </c>
      <c r="AK1261" s="9">
        <v>30000</v>
      </c>
      <c r="AL1261" s="9">
        <v>230011.87999999998</v>
      </c>
      <c r="AN1261" s="28">
        <f t="shared" si="372"/>
        <v>10159397.590000004</v>
      </c>
      <c r="AO1261" s="12">
        <f t="shared" si="380"/>
        <v>1996749.9600000004</v>
      </c>
      <c r="AP1261" s="12">
        <f t="shared" si="380"/>
        <v>188319.99890000001</v>
      </c>
      <c r="AQ1261" s="12">
        <f t="shared" si="380"/>
        <v>186751.44269154008</v>
      </c>
      <c r="AR1261" s="12">
        <f t="shared" si="373"/>
        <v>7787576.1884084623</v>
      </c>
      <c r="BB1261" s="28" t="e">
        <f>+#REF!-'Прил 2 оконч'!E1261</f>
        <v>#REF!</v>
      </c>
    </row>
    <row r="1262" spans="1:54" ht="15" customHeight="1" x14ac:dyDescent="0.25">
      <c r="A1262" s="5">
        <f t="shared" ref="A1262:B1262" si="392">+A1261+1</f>
        <v>1235</v>
      </c>
      <c r="B1262" s="23">
        <f t="shared" si="392"/>
        <v>376</v>
      </c>
      <c r="C1262" s="14" t="s">
        <v>696</v>
      </c>
      <c r="D1262" s="3" t="s">
        <v>1055</v>
      </c>
      <c r="E1262" s="27">
        <v>10946567.129999999</v>
      </c>
      <c r="F1262" s="29">
        <v>4478551.4753342997</v>
      </c>
      <c r="G1262" s="29">
        <v>0</v>
      </c>
      <c r="H1262" s="29">
        <v>2880671.4712691996</v>
      </c>
      <c r="I1262" s="29">
        <v>2196539.7061708802</v>
      </c>
      <c r="J1262" s="29">
        <v>0</v>
      </c>
      <c r="K1262" s="29"/>
      <c r="L1262" s="29">
        <v>0</v>
      </c>
      <c r="M1262" s="29">
        <v>0</v>
      </c>
      <c r="N1262" s="29">
        <v>0</v>
      </c>
      <c r="O1262" s="29">
        <v>0</v>
      </c>
      <c r="P1262" s="29">
        <v>0</v>
      </c>
      <c r="Q1262" s="29">
        <v>0</v>
      </c>
      <c r="R1262" s="29">
        <v>1072373.6303999999</v>
      </c>
      <c r="S1262" s="1">
        <v>109465.67129999999</v>
      </c>
      <c r="T1262" s="147">
        <v>208965.17552562</v>
      </c>
      <c r="U1262" s="28"/>
      <c r="V1262" s="2" t="s">
        <v>1055</v>
      </c>
      <c r="W1262" s="9">
        <v>5895022.0300000003</v>
      </c>
      <c r="X1262" s="9">
        <v>3701369.13</v>
      </c>
      <c r="Y1262" s="9">
        <v>0</v>
      </c>
      <c r="Z1262" s="9">
        <v>767052.28</v>
      </c>
      <c r="AA1262" s="9">
        <v>1167990.8799999999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113580.93999999999</v>
      </c>
      <c r="AK1262" s="9">
        <v>30000</v>
      </c>
      <c r="AL1262" s="9">
        <v>115028.79999999999</v>
      </c>
      <c r="AN1262" s="28">
        <f t="shared" si="372"/>
        <v>5051545.0999999987</v>
      </c>
      <c r="AO1262" s="12">
        <f t="shared" si="380"/>
        <v>958792.69039999996</v>
      </c>
      <c r="AP1262" s="12">
        <f t="shared" si="380"/>
        <v>79465.671299999987</v>
      </c>
      <c r="AQ1262" s="12">
        <f t="shared" si="380"/>
        <v>93936.375525620009</v>
      </c>
      <c r="AR1262" s="12">
        <f t="shared" si="373"/>
        <v>3919350.3627743791</v>
      </c>
      <c r="BB1262" s="28" t="e">
        <f>+#REF!-'Прил 2 оконч'!E1262</f>
        <v>#REF!</v>
      </c>
    </row>
    <row r="1263" spans="1:54" ht="15" customHeight="1" x14ac:dyDescent="0.25">
      <c r="A1263" s="5">
        <f t="shared" ref="A1263:B1263" si="393">+A1262+1</f>
        <v>1236</v>
      </c>
      <c r="B1263" s="23">
        <f t="shared" si="393"/>
        <v>377</v>
      </c>
      <c r="C1263" s="14" t="s">
        <v>696</v>
      </c>
      <c r="D1263" s="3" t="s">
        <v>698</v>
      </c>
      <c r="E1263" s="27">
        <v>5855162.040000001</v>
      </c>
      <c r="F1263" s="29">
        <v>0</v>
      </c>
      <c r="G1263" s="29">
        <v>0</v>
      </c>
      <c r="H1263" s="29">
        <v>2850344.7223461</v>
      </c>
      <c r="I1263" s="29">
        <v>2173415.2654544404</v>
      </c>
      <c r="J1263" s="29">
        <v>0</v>
      </c>
      <c r="K1263" s="29"/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662990.97570000007</v>
      </c>
      <c r="S1263" s="1">
        <v>58551.6204</v>
      </c>
      <c r="T1263" s="147">
        <v>109859.45609945999</v>
      </c>
      <c r="U1263" s="28"/>
      <c r="V1263" s="2" t="s">
        <v>698</v>
      </c>
      <c r="W1263" s="9">
        <v>2028941.92</v>
      </c>
      <c r="X1263" s="9">
        <v>0</v>
      </c>
      <c r="Y1263" s="9">
        <v>0</v>
      </c>
      <c r="Z1263" s="9">
        <v>751281.71</v>
      </c>
      <c r="AA1263" s="9">
        <v>1143977.02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65004.429999999993</v>
      </c>
      <c r="AK1263" s="9">
        <v>30000</v>
      </c>
      <c r="AL1263" s="9">
        <v>38678.76</v>
      </c>
      <c r="AN1263" s="28">
        <f t="shared" si="372"/>
        <v>3826220.120000001</v>
      </c>
      <c r="AO1263" s="12">
        <f t="shared" si="380"/>
        <v>597986.54570000013</v>
      </c>
      <c r="AP1263" s="12">
        <f t="shared" si="380"/>
        <v>28551.6204</v>
      </c>
      <c r="AQ1263" s="12">
        <f t="shared" si="380"/>
        <v>71180.696099459979</v>
      </c>
      <c r="AR1263" s="12">
        <f t="shared" si="373"/>
        <v>3128501.2578005409</v>
      </c>
      <c r="BB1263" s="28" t="e">
        <f>+#REF!-'Прил 2 оконч'!E1263</f>
        <v>#REF!</v>
      </c>
    </row>
    <row r="1264" spans="1:54" ht="15" customHeight="1" x14ac:dyDescent="0.25">
      <c r="A1264" s="5">
        <f t="shared" ref="A1264:B1264" si="394">+A1263+1</f>
        <v>1237</v>
      </c>
      <c r="B1264" s="23">
        <f t="shared" si="394"/>
        <v>378</v>
      </c>
      <c r="C1264" s="14" t="s">
        <v>696</v>
      </c>
      <c r="D1264" s="3" t="s">
        <v>1056</v>
      </c>
      <c r="E1264" s="27">
        <v>21704109.580000006</v>
      </c>
      <c r="F1264" s="29">
        <v>8879767.5889977608</v>
      </c>
      <c r="G1264" s="29">
        <v>0</v>
      </c>
      <c r="H1264" s="29">
        <v>5711599.6851307806</v>
      </c>
      <c r="I1264" s="29">
        <v>4355149.6821210003</v>
      </c>
      <c r="J1264" s="29">
        <v>0</v>
      </c>
      <c r="K1264" s="29"/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2126229.5753000001</v>
      </c>
      <c r="S1264" s="1">
        <v>217041.09579999998</v>
      </c>
      <c r="T1264" s="147">
        <v>414321.95265045995</v>
      </c>
      <c r="U1264" s="28"/>
      <c r="V1264" s="2" t="s">
        <v>1056</v>
      </c>
      <c r="W1264" s="9">
        <v>11604340.000000002</v>
      </c>
      <c r="X1264" s="9">
        <v>7357796.4800000004</v>
      </c>
      <c r="Y1264" s="9">
        <v>0</v>
      </c>
      <c r="Z1264" s="9">
        <v>1524791.05</v>
      </c>
      <c r="AA1264" s="9">
        <v>2321800.0699999998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141291.42000000001</v>
      </c>
      <c r="AK1264" s="9">
        <v>30000</v>
      </c>
      <c r="AL1264" s="9">
        <v>228660.97999999998</v>
      </c>
      <c r="AN1264" s="28">
        <f t="shared" si="372"/>
        <v>10099769.580000004</v>
      </c>
      <c r="AO1264" s="12">
        <f t="shared" si="380"/>
        <v>1984938.1553000002</v>
      </c>
      <c r="AP1264" s="12">
        <f t="shared" si="380"/>
        <v>187041.09579999998</v>
      </c>
      <c r="AQ1264" s="12">
        <f t="shared" si="380"/>
        <v>185660.97265045997</v>
      </c>
      <c r="AR1264" s="12">
        <f t="shared" si="373"/>
        <v>7742129.3562495429</v>
      </c>
      <c r="BB1264" s="28" t="e">
        <f>+#REF!-'Прил 2 оконч'!E1264</f>
        <v>#REF!</v>
      </c>
    </row>
    <row r="1265" spans="1:54" ht="15" customHeight="1" x14ac:dyDescent="0.25">
      <c r="A1265" s="5">
        <f t="shared" ref="A1265:B1265" si="395">+A1264+1</f>
        <v>1238</v>
      </c>
      <c r="B1265" s="23">
        <f t="shared" si="395"/>
        <v>379</v>
      </c>
      <c r="C1265" s="14" t="s">
        <v>319</v>
      </c>
      <c r="D1265" s="3" t="s">
        <v>1057</v>
      </c>
      <c r="E1265" s="27">
        <v>12862454.159999998</v>
      </c>
      <c r="F1265" s="29">
        <v>0</v>
      </c>
      <c r="G1265" s="29">
        <v>0</v>
      </c>
      <c r="H1265" s="29">
        <v>1651099.99309374</v>
      </c>
      <c r="I1265" s="29">
        <v>0</v>
      </c>
      <c r="J1265" s="29">
        <v>658775.13073595997</v>
      </c>
      <c r="K1265" s="29"/>
      <c r="L1265" s="29">
        <v>0</v>
      </c>
      <c r="M1265" s="29">
        <v>0</v>
      </c>
      <c r="N1265" s="29">
        <v>0</v>
      </c>
      <c r="O1265" s="29">
        <v>0</v>
      </c>
      <c r="P1265" s="29">
        <v>4282271.2316294406</v>
      </c>
      <c r="Q1265" s="29">
        <v>4419510.2317526992</v>
      </c>
      <c r="R1265" s="29">
        <v>1481370.4040000001</v>
      </c>
      <c r="S1265" s="1">
        <v>128624.54160000001</v>
      </c>
      <c r="T1265" s="147">
        <v>240802.62718816006</v>
      </c>
      <c r="U1265" s="28"/>
      <c r="V1265" s="2" t="s">
        <v>1057</v>
      </c>
      <c r="W1265" s="9">
        <v>4305705.3899999997</v>
      </c>
      <c r="X1265" s="9">
        <v>0</v>
      </c>
      <c r="Y1265" s="9">
        <v>0</v>
      </c>
      <c r="Z1265" s="9">
        <v>561522.43000000005</v>
      </c>
      <c r="AA1265" s="9">
        <v>0</v>
      </c>
      <c r="AB1265" s="9">
        <v>279660.94</v>
      </c>
      <c r="AC1265" s="9">
        <v>0</v>
      </c>
      <c r="AD1265" s="9">
        <v>167853.96</v>
      </c>
      <c r="AE1265" s="9">
        <v>0</v>
      </c>
      <c r="AF1265" s="9">
        <v>0</v>
      </c>
      <c r="AG1265" s="9">
        <v>0</v>
      </c>
      <c r="AH1265" s="9">
        <v>1456360.89</v>
      </c>
      <c r="AI1265" s="9">
        <v>1503031.64</v>
      </c>
      <c r="AJ1265" s="9">
        <v>226287.15</v>
      </c>
      <c r="AK1265" s="9">
        <v>30000</v>
      </c>
      <c r="AL1265" s="9">
        <v>80988.37999999999</v>
      </c>
      <c r="AN1265" s="28">
        <f t="shared" si="372"/>
        <v>8556748.7699999996</v>
      </c>
      <c r="AO1265" s="12">
        <f t="shared" si="380"/>
        <v>1255083.2540000002</v>
      </c>
      <c r="AP1265" s="12">
        <f t="shared" si="380"/>
        <v>98624.541600000011</v>
      </c>
      <c r="AQ1265" s="12">
        <f t="shared" si="380"/>
        <v>159814.24718816008</v>
      </c>
      <c r="AR1265" s="12">
        <f t="shared" si="373"/>
        <v>7043226.7272118386</v>
      </c>
      <c r="BB1265" s="28" t="e">
        <f>+#REF!-'Прил 2 оконч'!E1265</f>
        <v>#REF!</v>
      </c>
    </row>
    <row r="1266" spans="1:54" ht="15" customHeight="1" x14ac:dyDescent="0.25">
      <c r="A1266" s="5">
        <f t="shared" ref="A1266:B1266" si="396">+A1265+1</f>
        <v>1239</v>
      </c>
      <c r="B1266" s="23">
        <f t="shared" si="396"/>
        <v>380</v>
      </c>
      <c r="C1266" s="14" t="s">
        <v>319</v>
      </c>
      <c r="D1266" s="3" t="s">
        <v>699</v>
      </c>
      <c r="E1266" s="27">
        <v>582061.89999999991</v>
      </c>
      <c r="F1266" s="29">
        <v>0</v>
      </c>
      <c r="G1266" s="29">
        <v>0</v>
      </c>
      <c r="H1266" s="29">
        <v>318803.76700241998</v>
      </c>
      <c r="I1266" s="29">
        <v>0</v>
      </c>
      <c r="J1266" s="29">
        <v>145865.51393778002</v>
      </c>
      <c r="K1266" s="29"/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  <c r="R1266" s="29">
        <v>101410.624</v>
      </c>
      <c r="S1266" s="1">
        <v>5820.6190000000006</v>
      </c>
      <c r="T1266" s="147">
        <v>10161.376059800001</v>
      </c>
      <c r="U1266" s="28"/>
      <c r="V1266" s="2" t="s">
        <v>699</v>
      </c>
      <c r="W1266" s="9">
        <v>320104.21999999997</v>
      </c>
      <c r="X1266" s="9">
        <v>0</v>
      </c>
      <c r="Y1266" s="9">
        <v>0</v>
      </c>
      <c r="Z1266" s="9">
        <v>98647.14</v>
      </c>
      <c r="AA1266" s="9">
        <v>0</v>
      </c>
      <c r="AB1266" s="9">
        <v>77969.990000000005</v>
      </c>
      <c r="AC1266" s="9">
        <v>0</v>
      </c>
      <c r="AD1266" s="9">
        <v>97552.85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10338.94</v>
      </c>
      <c r="AK1266" s="9">
        <v>30000</v>
      </c>
      <c r="AL1266" s="9">
        <v>5595.3</v>
      </c>
      <c r="AN1266" s="28">
        <f t="shared" si="372"/>
        <v>261957.67999999993</v>
      </c>
      <c r="AO1266" s="12">
        <f t="shared" si="380"/>
        <v>91071.683999999994</v>
      </c>
      <c r="AP1266" s="12">
        <f t="shared" si="380"/>
        <v>-24179.381000000001</v>
      </c>
      <c r="AQ1266" s="12">
        <f t="shared" si="380"/>
        <v>4566.0760598000006</v>
      </c>
      <c r="AR1266" s="12">
        <f t="shared" si="373"/>
        <v>190499.30094019993</v>
      </c>
      <c r="BB1266" s="28" t="e">
        <f>+#REF!-'Прил 2 оконч'!E1266</f>
        <v>#REF!</v>
      </c>
    </row>
    <row r="1267" spans="1:54" ht="15" customHeight="1" x14ac:dyDescent="0.25">
      <c r="A1267" s="5">
        <f t="shared" ref="A1267:B1267" si="397">+A1266+1</f>
        <v>1240</v>
      </c>
      <c r="B1267" s="23">
        <f t="shared" si="397"/>
        <v>381</v>
      </c>
      <c r="C1267" s="14" t="s">
        <v>322</v>
      </c>
      <c r="D1267" s="3" t="s">
        <v>1058</v>
      </c>
      <c r="E1267" s="27">
        <v>1782216.8299999998</v>
      </c>
      <c r="F1267" s="29">
        <v>0</v>
      </c>
      <c r="G1267" s="29">
        <v>0</v>
      </c>
      <c r="H1267" s="29">
        <v>0</v>
      </c>
      <c r="I1267" s="29">
        <v>847487.25615959987</v>
      </c>
      <c r="J1267" s="29">
        <v>523452.69346482004</v>
      </c>
      <c r="K1267" s="29"/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  <c r="R1267" s="29">
        <v>363475.03200000001</v>
      </c>
      <c r="S1267" s="1">
        <v>17822.168300000001</v>
      </c>
      <c r="T1267" s="147">
        <v>29979.68007558</v>
      </c>
      <c r="U1267" s="28"/>
      <c r="V1267" s="2" t="s">
        <v>1058</v>
      </c>
      <c r="W1267" s="9">
        <v>978470.15</v>
      </c>
      <c r="X1267" s="9">
        <v>0</v>
      </c>
      <c r="Y1267" s="9">
        <v>0</v>
      </c>
      <c r="Z1267" s="9">
        <v>0</v>
      </c>
      <c r="AA1267" s="9">
        <v>665956.22</v>
      </c>
      <c r="AB1267" s="9">
        <v>216644.04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47857.65</v>
      </c>
      <c r="AK1267" s="9">
        <v>30000</v>
      </c>
      <c r="AL1267" s="9">
        <v>18012.240000000002</v>
      </c>
      <c r="AN1267" s="28">
        <f t="shared" si="372"/>
        <v>803746.67999999982</v>
      </c>
      <c r="AO1267" s="12">
        <f t="shared" si="380"/>
        <v>315617.38199999998</v>
      </c>
      <c r="AP1267" s="12">
        <f t="shared" si="380"/>
        <v>-12177.831699999999</v>
      </c>
      <c r="AQ1267" s="12">
        <f t="shared" si="380"/>
        <v>11967.440075579998</v>
      </c>
      <c r="AR1267" s="12">
        <f t="shared" si="373"/>
        <v>488339.68962441984</v>
      </c>
      <c r="BB1267" s="28" t="e">
        <f>+#REF!-'Прил 2 оконч'!E1267</f>
        <v>#REF!</v>
      </c>
    </row>
    <row r="1268" spans="1:54" ht="15" customHeight="1" x14ac:dyDescent="0.25">
      <c r="A1268" s="5">
        <f t="shared" ref="A1268:B1268" si="398">+A1267+1</f>
        <v>1241</v>
      </c>
      <c r="B1268" s="23">
        <f t="shared" si="398"/>
        <v>382</v>
      </c>
      <c r="C1268" s="14" t="s">
        <v>322</v>
      </c>
      <c r="D1268" s="3" t="s">
        <v>1059</v>
      </c>
      <c r="E1268" s="27">
        <v>5599544.080000001</v>
      </c>
      <c r="F1268" s="29">
        <v>2813278.0251412205</v>
      </c>
      <c r="G1268" s="29">
        <v>0</v>
      </c>
      <c r="H1268" s="29">
        <v>1316684.1840314402</v>
      </c>
      <c r="I1268" s="29">
        <v>0</v>
      </c>
      <c r="J1268" s="29">
        <v>525346.00908678002</v>
      </c>
      <c r="K1268" s="29"/>
      <c r="L1268" s="29">
        <v>144459.90290423998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638819.31040000007</v>
      </c>
      <c r="S1268" s="1">
        <v>55995.440800000004</v>
      </c>
      <c r="T1268" s="147">
        <v>104961.20763632002</v>
      </c>
      <c r="U1268" s="28"/>
      <c r="V1268" s="2" t="s">
        <v>1059</v>
      </c>
      <c r="W1268" s="9">
        <v>2530572.13</v>
      </c>
      <c r="X1268" s="9">
        <v>1560471.33</v>
      </c>
      <c r="Y1268" s="9">
        <v>0</v>
      </c>
      <c r="Z1268" s="9">
        <v>445560.46</v>
      </c>
      <c r="AA1268" s="9">
        <v>0</v>
      </c>
      <c r="AB1268" s="9">
        <v>221907.18</v>
      </c>
      <c r="AC1268" s="9">
        <v>0</v>
      </c>
      <c r="AD1268" s="9">
        <v>133189.85999999999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91256.98</v>
      </c>
      <c r="AK1268" s="9">
        <v>30000</v>
      </c>
      <c r="AL1268" s="9">
        <v>48186.320000000007</v>
      </c>
      <c r="AN1268" s="28">
        <f t="shared" si="372"/>
        <v>3068971.9500000011</v>
      </c>
      <c r="AO1268" s="12">
        <f t="shared" si="380"/>
        <v>547562.33040000009</v>
      </c>
      <c r="AP1268" s="12">
        <f t="shared" si="380"/>
        <v>25995.440800000004</v>
      </c>
      <c r="AQ1268" s="12">
        <f t="shared" si="380"/>
        <v>56774.887636320011</v>
      </c>
      <c r="AR1268" s="12">
        <f t="shared" si="373"/>
        <v>2438639.2911636806</v>
      </c>
      <c r="BB1268" s="28" t="e">
        <f>+#REF!-'Прил 2 оконч'!E1268</f>
        <v>#REF!</v>
      </c>
    </row>
    <row r="1269" spans="1:54" ht="15" customHeight="1" x14ac:dyDescent="0.25">
      <c r="A1269" s="5">
        <f t="shared" ref="A1269:B1269" si="399">+A1268+1</f>
        <v>1242</v>
      </c>
      <c r="B1269" s="23">
        <f t="shared" si="399"/>
        <v>383</v>
      </c>
      <c r="C1269" s="14" t="s">
        <v>322</v>
      </c>
      <c r="D1269" s="3" t="s">
        <v>325</v>
      </c>
      <c r="E1269" s="27">
        <v>18314307.109999999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/>
      <c r="L1269" s="29">
        <v>0</v>
      </c>
      <c r="M1269" s="29">
        <v>0</v>
      </c>
      <c r="N1269" s="29">
        <v>3826147.0297176004</v>
      </c>
      <c r="O1269" s="29">
        <v>0</v>
      </c>
      <c r="P1269" s="29">
        <v>6439536.3058563601</v>
      </c>
      <c r="Q1269" s="29">
        <v>5727748.4438836211</v>
      </c>
      <c r="R1269" s="29">
        <v>1787988.2986000001</v>
      </c>
      <c r="S1269" s="1">
        <v>183143.0711</v>
      </c>
      <c r="T1269" s="147">
        <v>349743.96084242</v>
      </c>
      <c r="U1269" s="28"/>
      <c r="V1269" s="2" t="s">
        <v>325</v>
      </c>
      <c r="W1269" s="9">
        <v>6937514.96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1346342.94</v>
      </c>
      <c r="AG1269" s="9">
        <v>0</v>
      </c>
      <c r="AH1269" s="9">
        <v>3294684.36</v>
      </c>
      <c r="AI1269" s="9">
        <v>1953673.86</v>
      </c>
      <c r="AJ1269" s="9">
        <v>178228.06</v>
      </c>
      <c r="AK1269" s="9">
        <v>30000</v>
      </c>
      <c r="AL1269" s="9">
        <v>134585.74000000002</v>
      </c>
      <c r="AN1269" s="28">
        <f t="shared" si="372"/>
        <v>11376792.149999999</v>
      </c>
      <c r="AO1269" s="12">
        <f t="shared" si="380"/>
        <v>1609760.2386</v>
      </c>
      <c r="AP1269" s="12">
        <f t="shared" si="380"/>
        <v>153143.0711</v>
      </c>
      <c r="AQ1269" s="12">
        <f t="shared" si="380"/>
        <v>215158.22084241998</v>
      </c>
      <c r="AR1269" s="12">
        <f t="shared" si="373"/>
        <v>9398730.6194575783</v>
      </c>
      <c r="BB1269" s="28" t="e">
        <f>+#REF!-'Прил 2 оконч'!E1269</f>
        <v>#REF!</v>
      </c>
    </row>
    <row r="1270" spans="1:54" ht="15" customHeight="1" x14ac:dyDescent="0.25">
      <c r="A1270" s="5">
        <f t="shared" ref="A1270:B1270" si="400">+A1269+1</f>
        <v>1243</v>
      </c>
      <c r="B1270" s="23">
        <f t="shared" si="400"/>
        <v>384</v>
      </c>
      <c r="C1270" s="14" t="s">
        <v>322</v>
      </c>
      <c r="D1270" s="3" t="s">
        <v>1060</v>
      </c>
      <c r="E1270" s="27">
        <v>16735203.419999998</v>
      </c>
      <c r="F1270" s="29">
        <v>5897104.6081747795</v>
      </c>
      <c r="G1270" s="29">
        <v>0</v>
      </c>
      <c r="H1270" s="29">
        <v>0</v>
      </c>
      <c r="I1270" s="29">
        <v>0</v>
      </c>
      <c r="J1270" s="29">
        <v>1101213.72829692</v>
      </c>
      <c r="K1270" s="29"/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7387688.3326625396</v>
      </c>
      <c r="R1270" s="29">
        <v>1867251.8873999999</v>
      </c>
      <c r="S1270" s="1">
        <v>167352.03419999999</v>
      </c>
      <c r="T1270" s="147">
        <v>314592.82926576003</v>
      </c>
      <c r="U1270" s="28"/>
      <c r="V1270" s="2" t="s">
        <v>1060</v>
      </c>
      <c r="W1270" s="9">
        <v>6649231.1600000001</v>
      </c>
      <c r="X1270" s="9">
        <v>3296319.24</v>
      </c>
      <c r="Y1270" s="9">
        <v>0</v>
      </c>
      <c r="Z1270" s="9">
        <v>0</v>
      </c>
      <c r="AA1270" s="9">
        <v>0</v>
      </c>
      <c r="AB1270" s="9">
        <v>468753.83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2519307.25</v>
      </c>
      <c r="AJ1270" s="9">
        <v>206598.18</v>
      </c>
      <c r="AK1270" s="9">
        <v>30000</v>
      </c>
      <c r="AL1270" s="9">
        <v>128252.66</v>
      </c>
      <c r="AN1270" s="28">
        <f t="shared" si="372"/>
        <v>10085972.259999998</v>
      </c>
      <c r="AO1270" s="12">
        <f t="shared" si="380"/>
        <v>1660653.7074</v>
      </c>
      <c r="AP1270" s="12">
        <f t="shared" si="380"/>
        <v>137352.03419999999</v>
      </c>
      <c r="AQ1270" s="12">
        <f t="shared" si="380"/>
        <v>186340.16926576002</v>
      </c>
      <c r="AR1270" s="12">
        <f t="shared" si="373"/>
        <v>8101626.3491342384</v>
      </c>
      <c r="BB1270" s="28" t="e">
        <f>+#REF!-'Прил 2 оконч'!E1270</f>
        <v>#REF!</v>
      </c>
    </row>
    <row r="1271" spans="1:54" ht="15" customHeight="1" x14ac:dyDescent="0.25">
      <c r="A1271" s="5">
        <f t="shared" ref="A1271:B1271" si="401">+A1270+1</f>
        <v>1244</v>
      </c>
      <c r="B1271" s="23">
        <f t="shared" si="401"/>
        <v>385</v>
      </c>
      <c r="C1271" s="14" t="s">
        <v>322</v>
      </c>
      <c r="D1271" s="3" t="s">
        <v>327</v>
      </c>
      <c r="E1271" s="27">
        <v>9392640.5899999999</v>
      </c>
      <c r="F1271" s="29">
        <v>0</v>
      </c>
      <c r="G1271" s="29">
        <v>0</v>
      </c>
      <c r="H1271" s="29">
        <v>0</v>
      </c>
      <c r="I1271" s="29">
        <v>0</v>
      </c>
      <c r="J1271" s="29">
        <v>1022757.2702335803</v>
      </c>
      <c r="K1271" s="29"/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6861349.2395128794</v>
      </c>
      <c r="R1271" s="29">
        <v>1242198.233</v>
      </c>
      <c r="S1271" s="1">
        <v>93926.405899999998</v>
      </c>
      <c r="T1271" s="147">
        <v>172409.44135354002</v>
      </c>
      <c r="U1271" s="28"/>
      <c r="V1271" s="2" t="s">
        <v>327</v>
      </c>
      <c r="W1271" s="9">
        <v>2976784.37</v>
      </c>
      <c r="X1271" s="9">
        <v>0</v>
      </c>
      <c r="Y1271" s="9">
        <v>0</v>
      </c>
      <c r="Z1271" s="9">
        <v>0</v>
      </c>
      <c r="AA1271" s="9">
        <v>0</v>
      </c>
      <c r="AB1271" s="9">
        <v>432781.83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2325976.5499999998</v>
      </c>
      <c r="AJ1271" s="9">
        <v>131724.81</v>
      </c>
      <c r="AK1271" s="9">
        <v>30000</v>
      </c>
      <c r="AL1271" s="9">
        <v>56301.18</v>
      </c>
      <c r="AN1271" s="28">
        <f t="shared" si="372"/>
        <v>6415856.2199999997</v>
      </c>
      <c r="AO1271" s="12">
        <f t="shared" si="380"/>
        <v>1110473.423</v>
      </c>
      <c r="AP1271" s="12">
        <f t="shared" si="380"/>
        <v>63926.405899999998</v>
      </c>
      <c r="AQ1271" s="12">
        <f t="shared" si="380"/>
        <v>116108.26135354003</v>
      </c>
      <c r="AR1271" s="12">
        <f t="shared" si="373"/>
        <v>5125348.1297464604</v>
      </c>
      <c r="BB1271" s="28" t="e">
        <f>+#REF!-'Прил 2 оконч'!E1271</f>
        <v>#REF!</v>
      </c>
    </row>
    <row r="1272" spans="1:54" ht="15" customHeight="1" x14ac:dyDescent="0.25">
      <c r="A1272" s="5">
        <f t="shared" ref="A1272:B1272" si="402">+A1271+1</f>
        <v>1245</v>
      </c>
      <c r="B1272" s="23">
        <f t="shared" si="402"/>
        <v>386</v>
      </c>
      <c r="C1272" s="14" t="s">
        <v>322</v>
      </c>
      <c r="D1272" s="3" t="s">
        <v>1061</v>
      </c>
      <c r="E1272" s="27">
        <f>SUBTOTAL(9,F1272:T1272)</f>
        <v>19003273.532024</v>
      </c>
      <c r="F1272" s="29">
        <v>4925306.53</v>
      </c>
      <c r="G1272" s="29">
        <v>0</v>
      </c>
      <c r="H1272" s="29">
        <v>0</v>
      </c>
      <c r="I1272" s="29">
        <v>0</v>
      </c>
      <c r="J1272" s="29">
        <v>844685.70089904009</v>
      </c>
      <c r="K1272" s="29"/>
      <c r="L1272" s="29">
        <v>0</v>
      </c>
      <c r="M1272" s="29">
        <v>0</v>
      </c>
      <c r="N1272" s="29">
        <v>0</v>
      </c>
      <c r="O1272" s="29">
        <v>0</v>
      </c>
      <c r="P1272" s="29">
        <v>6067163.0700000003</v>
      </c>
      <c r="Q1272" s="29">
        <v>6238206.8099999996</v>
      </c>
      <c r="R1272" s="29">
        <v>642911.348</v>
      </c>
      <c r="S1272" s="1">
        <v>54084.785600000003</v>
      </c>
      <c r="T1272" s="147">
        <v>230915.28752496</v>
      </c>
      <c r="U1272" s="28"/>
      <c r="V1272" s="2" t="s">
        <v>1061</v>
      </c>
      <c r="W1272" s="9">
        <v>7130459.9000000004</v>
      </c>
      <c r="X1272" s="9">
        <v>2529162.75</v>
      </c>
      <c r="Y1272" s="9">
        <v>0</v>
      </c>
      <c r="Z1272" s="9">
        <v>0</v>
      </c>
      <c r="AA1272" s="9">
        <v>0</v>
      </c>
      <c r="AB1272" s="9">
        <v>359660.17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1872964.45</v>
      </c>
      <c r="AI1272" s="9">
        <v>1932985.74</v>
      </c>
      <c r="AJ1272" s="9">
        <v>269058.78999999998</v>
      </c>
      <c r="AK1272" s="9">
        <v>30000</v>
      </c>
      <c r="AL1272" s="9">
        <v>136628</v>
      </c>
      <c r="AN1272" s="28">
        <f t="shared" si="372"/>
        <v>11872813.632023999</v>
      </c>
      <c r="AO1272" s="12">
        <f t="shared" si="380"/>
        <v>373852.55800000002</v>
      </c>
      <c r="AP1272" s="12">
        <f t="shared" si="380"/>
        <v>24084.785600000003</v>
      </c>
      <c r="AQ1272" s="12">
        <f t="shared" si="380"/>
        <v>94287.287524960004</v>
      </c>
      <c r="AR1272" s="12">
        <f t="shared" si="373"/>
        <v>11380589.000899039</v>
      </c>
      <c r="BB1272" s="28" t="e">
        <f>+#REF!-'Прил 2 оконч'!E1272</f>
        <v>#REF!</v>
      </c>
    </row>
    <row r="1273" spans="1:54" ht="15" customHeight="1" x14ac:dyDescent="0.25">
      <c r="A1273" s="5">
        <f t="shared" ref="A1273:B1273" si="403">+A1272+1</f>
        <v>1246</v>
      </c>
      <c r="B1273" s="23">
        <f t="shared" si="403"/>
        <v>387</v>
      </c>
      <c r="C1273" s="14" t="s">
        <v>322</v>
      </c>
      <c r="D1273" s="3" t="s">
        <v>1062</v>
      </c>
      <c r="E1273" s="27">
        <v>1335366.03</v>
      </c>
      <c r="F1273" s="29">
        <v>0</v>
      </c>
      <c r="G1273" s="29">
        <v>0</v>
      </c>
      <c r="H1273" s="29">
        <v>0</v>
      </c>
      <c r="I1273" s="29">
        <v>0</v>
      </c>
      <c r="J1273" s="29">
        <v>1230349.8408600001</v>
      </c>
      <c r="K1273" s="29"/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2">
        <v>73296.75</v>
      </c>
      <c r="S1273" s="29">
        <v>4814.18</v>
      </c>
      <c r="T1273" s="147">
        <v>26905.259140000002</v>
      </c>
      <c r="U1273" s="28"/>
      <c r="V1273" s="2" t="s">
        <v>1062</v>
      </c>
      <c r="W1273" s="9">
        <v>414195.3</v>
      </c>
      <c r="X1273" s="9">
        <v>0</v>
      </c>
      <c r="Y1273" s="9">
        <v>0</v>
      </c>
      <c r="Z1273" s="9">
        <v>0</v>
      </c>
      <c r="AA1273" s="9">
        <v>0</v>
      </c>
      <c r="AB1273" s="9">
        <v>356215.82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20709.759999999998</v>
      </c>
      <c r="AK1273" s="9">
        <v>30000</v>
      </c>
      <c r="AL1273" s="9">
        <v>7269.72</v>
      </c>
      <c r="AN1273" s="28">
        <f t="shared" si="372"/>
        <v>921170.73</v>
      </c>
      <c r="AO1273" s="12">
        <f t="shared" si="380"/>
        <v>52586.990000000005</v>
      </c>
      <c r="AP1273" s="12">
        <f t="shared" si="380"/>
        <v>-25185.82</v>
      </c>
      <c r="AQ1273" s="12">
        <f t="shared" si="380"/>
        <v>19635.539140000001</v>
      </c>
      <c r="AR1273" s="12">
        <f t="shared" si="373"/>
        <v>874134.02085999993</v>
      </c>
      <c r="BB1273" s="28" t="e">
        <f>+#REF!-'Прил 2 оконч'!E1273</f>
        <v>#REF!</v>
      </c>
    </row>
    <row r="1274" spans="1:54" ht="15" customHeight="1" x14ac:dyDescent="0.25">
      <c r="A1274" s="5">
        <f t="shared" ref="A1274:B1274" si="404">+A1273+1</f>
        <v>1247</v>
      </c>
      <c r="B1274" s="23">
        <f t="shared" si="404"/>
        <v>388</v>
      </c>
      <c r="C1274" s="14" t="s">
        <v>322</v>
      </c>
      <c r="D1274" s="3" t="s">
        <v>1063</v>
      </c>
      <c r="E1274" s="27">
        <v>7905426.1599999992</v>
      </c>
      <c r="F1274" s="29">
        <v>3971780.7973771202</v>
      </c>
      <c r="G1274" s="29">
        <v>0</v>
      </c>
      <c r="H1274" s="29">
        <v>1858892.33776638</v>
      </c>
      <c r="I1274" s="29">
        <v>0</v>
      </c>
      <c r="J1274" s="29">
        <v>741682.54226178001</v>
      </c>
      <c r="K1274" s="29"/>
      <c r="L1274" s="29">
        <v>203948.2371192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901883.9415999999</v>
      </c>
      <c r="S1274" s="1">
        <v>79054.261599999998</v>
      </c>
      <c r="T1274" s="147">
        <v>148184.04227552001</v>
      </c>
      <c r="U1274" s="28"/>
      <c r="V1274" s="2" t="s">
        <v>1063</v>
      </c>
      <c r="W1274" s="9">
        <v>3539803.7399999998</v>
      </c>
      <c r="X1274" s="9">
        <v>2211072.02</v>
      </c>
      <c r="Y1274" s="9">
        <v>0</v>
      </c>
      <c r="Z1274" s="9">
        <v>631326.11</v>
      </c>
      <c r="AA1274" s="9">
        <v>0</v>
      </c>
      <c r="AB1274" s="9">
        <v>314426</v>
      </c>
      <c r="AC1274" s="9">
        <v>0</v>
      </c>
      <c r="AD1274" s="9">
        <v>188720.14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95983.05</v>
      </c>
      <c r="AK1274" s="9">
        <v>30000</v>
      </c>
      <c r="AL1274" s="9">
        <v>68276.42</v>
      </c>
      <c r="AN1274" s="28">
        <f t="shared" si="372"/>
        <v>4365622.42</v>
      </c>
      <c r="AO1274" s="12">
        <f t="shared" si="380"/>
        <v>805900.89159999986</v>
      </c>
      <c r="AP1274" s="12">
        <f t="shared" si="380"/>
        <v>49054.261599999998</v>
      </c>
      <c r="AQ1274" s="12">
        <f t="shared" si="380"/>
        <v>79907.622275520014</v>
      </c>
      <c r="AR1274" s="12">
        <f t="shared" si="373"/>
        <v>3430759.6445244802</v>
      </c>
      <c r="BB1274" s="28" t="e">
        <f>+#REF!-'Прил 2 оконч'!E1274</f>
        <v>#REF!</v>
      </c>
    </row>
    <row r="1275" spans="1:54" ht="15" customHeight="1" x14ac:dyDescent="0.25">
      <c r="A1275" s="5">
        <f t="shared" ref="A1275:B1275" si="405">+A1274+1</f>
        <v>1248</v>
      </c>
      <c r="B1275" s="23">
        <f t="shared" si="405"/>
        <v>389</v>
      </c>
      <c r="C1275" s="14" t="s">
        <v>322</v>
      </c>
      <c r="D1275" s="3" t="s">
        <v>1064</v>
      </c>
      <c r="E1275" s="27">
        <v>7705037.8200000003</v>
      </c>
      <c r="F1275" s="29">
        <v>3871103.2976889005</v>
      </c>
      <c r="G1275" s="29">
        <v>0</v>
      </c>
      <c r="H1275" s="29">
        <v>1811772.7596074401</v>
      </c>
      <c r="I1275" s="29">
        <v>0</v>
      </c>
      <c r="J1275" s="29">
        <v>722882.22482700006</v>
      </c>
      <c r="K1275" s="29"/>
      <c r="L1275" s="29">
        <v>198778.51037268003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879022.80610000005</v>
      </c>
      <c r="S1275" s="1">
        <v>77050.378200000006</v>
      </c>
      <c r="T1275" s="147">
        <v>144427.84320398001</v>
      </c>
      <c r="U1275" s="28"/>
      <c r="V1275" s="2" t="s">
        <v>1064</v>
      </c>
      <c r="W1275" s="9">
        <v>3451195.8800000004</v>
      </c>
      <c r="X1275" s="9">
        <v>2154532.79</v>
      </c>
      <c r="Y1275" s="9">
        <v>0</v>
      </c>
      <c r="Z1275" s="9">
        <v>615182.49</v>
      </c>
      <c r="AA1275" s="9">
        <v>0</v>
      </c>
      <c r="AB1275" s="9">
        <v>306385.81</v>
      </c>
      <c r="AC1275" s="9">
        <v>0</v>
      </c>
      <c r="AD1275" s="9">
        <v>183894.39999999999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94669.87</v>
      </c>
      <c r="AK1275" s="9">
        <v>30000</v>
      </c>
      <c r="AL1275" s="9">
        <v>66530.51999999999</v>
      </c>
      <c r="AN1275" s="28">
        <f t="shared" si="372"/>
        <v>4253841.9399999995</v>
      </c>
      <c r="AO1275" s="12">
        <f t="shared" si="380"/>
        <v>784352.93610000005</v>
      </c>
      <c r="AP1275" s="12">
        <f t="shared" si="380"/>
        <v>47050.378200000006</v>
      </c>
      <c r="AQ1275" s="12">
        <f t="shared" si="380"/>
        <v>77897.32320398002</v>
      </c>
      <c r="AR1275" s="12">
        <f t="shared" si="373"/>
        <v>3344541.3024960193</v>
      </c>
      <c r="BB1275" s="28" t="e">
        <f>+#REF!-'Прил 2 оконч'!E1275</f>
        <v>#REF!</v>
      </c>
    </row>
    <row r="1276" spans="1:54" ht="15" customHeight="1" x14ac:dyDescent="0.25">
      <c r="A1276" s="5">
        <f t="shared" ref="A1276:B1276" si="406">+A1275+1</f>
        <v>1249</v>
      </c>
      <c r="B1276" s="23">
        <f t="shared" si="406"/>
        <v>390</v>
      </c>
      <c r="C1276" s="14" t="s">
        <v>322</v>
      </c>
      <c r="D1276" s="3" t="s">
        <v>329</v>
      </c>
      <c r="E1276" s="27">
        <v>1199055</v>
      </c>
      <c r="F1276" s="29">
        <v>0</v>
      </c>
      <c r="G1276" s="29">
        <v>0</v>
      </c>
      <c r="H1276" s="29">
        <v>0</v>
      </c>
      <c r="I1276" s="29">
        <v>0</v>
      </c>
      <c r="J1276" s="29">
        <v>1097401.7268480002</v>
      </c>
      <c r="K1276" s="29"/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2">
        <v>72983.66</v>
      </c>
      <c r="S1276" s="29">
        <v>4671.66</v>
      </c>
      <c r="T1276" s="147">
        <v>23997.953152000006</v>
      </c>
      <c r="U1276" s="28"/>
      <c r="V1276" s="2" t="s">
        <v>329</v>
      </c>
      <c r="W1276" s="9">
        <v>371915.21</v>
      </c>
      <c r="X1276" s="9">
        <v>0</v>
      </c>
      <c r="Y1276" s="9">
        <v>0</v>
      </c>
      <c r="Z1276" s="9">
        <v>0</v>
      </c>
      <c r="AA1276" s="9">
        <v>0</v>
      </c>
      <c r="AB1276" s="9">
        <v>316853.07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18595.759999999998</v>
      </c>
      <c r="AK1276" s="9">
        <v>30000</v>
      </c>
      <c r="AL1276" s="9">
        <v>6466.38</v>
      </c>
      <c r="AN1276" s="28">
        <f t="shared" si="372"/>
        <v>827139.79</v>
      </c>
      <c r="AO1276" s="12">
        <f t="shared" si="380"/>
        <v>54387.900000000009</v>
      </c>
      <c r="AP1276" s="12">
        <f t="shared" si="380"/>
        <v>-25328.34</v>
      </c>
      <c r="AQ1276" s="12">
        <f t="shared" si="380"/>
        <v>17531.573152000004</v>
      </c>
      <c r="AR1276" s="12">
        <f t="shared" si="373"/>
        <v>780548.65684800001</v>
      </c>
      <c r="BB1276" s="28" t="e">
        <f>+#REF!-'Прил 2 оконч'!E1276</f>
        <v>#REF!</v>
      </c>
    </row>
    <row r="1277" spans="1:54" ht="15" customHeight="1" x14ac:dyDescent="0.25">
      <c r="A1277" s="5">
        <f t="shared" ref="A1277:B1277" si="407">+A1276+1</f>
        <v>1250</v>
      </c>
      <c r="B1277" s="23">
        <f t="shared" si="407"/>
        <v>391</v>
      </c>
      <c r="C1277" s="14" t="s">
        <v>322</v>
      </c>
      <c r="D1277" s="3" t="s">
        <v>330</v>
      </c>
      <c r="E1277" s="27">
        <v>4761308.4000000004</v>
      </c>
      <c r="F1277" s="29">
        <v>0</v>
      </c>
      <c r="G1277" s="29">
        <v>0</v>
      </c>
      <c r="H1277" s="29">
        <v>0</v>
      </c>
      <c r="I1277" s="29">
        <v>2675095.0678494005</v>
      </c>
      <c r="J1277" s="29">
        <v>1068700.1105654999</v>
      </c>
      <c r="K1277" s="29"/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888030.91949999996</v>
      </c>
      <c r="S1277" s="1">
        <v>47613.084000000003</v>
      </c>
      <c r="T1277" s="147">
        <v>81869.218085100016</v>
      </c>
      <c r="U1277" s="28"/>
      <c r="V1277" s="2" t="s">
        <v>330</v>
      </c>
      <c r="W1277" s="9">
        <v>2061934.5699999998</v>
      </c>
      <c r="X1277" s="9">
        <v>0</v>
      </c>
      <c r="Y1277" s="9">
        <v>0</v>
      </c>
      <c r="Z1277" s="9">
        <v>0</v>
      </c>
      <c r="AA1277" s="9">
        <v>1408538.96</v>
      </c>
      <c r="AB1277" s="9">
        <v>532702.93999999994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51075.49</v>
      </c>
      <c r="AK1277" s="9">
        <v>30000</v>
      </c>
      <c r="AL1277" s="9">
        <v>39617.18</v>
      </c>
      <c r="AN1277" s="28">
        <f t="shared" si="372"/>
        <v>2699373.8300000005</v>
      </c>
      <c r="AO1277" s="12">
        <f t="shared" si="380"/>
        <v>836955.42949999997</v>
      </c>
      <c r="AP1277" s="12">
        <f t="shared" si="380"/>
        <v>17613.084000000003</v>
      </c>
      <c r="AQ1277" s="12">
        <f t="shared" si="380"/>
        <v>42252.038085100015</v>
      </c>
      <c r="AR1277" s="12">
        <f t="shared" si="373"/>
        <v>1802553.2784149004</v>
      </c>
      <c r="BB1277" s="28" t="e">
        <f>+#REF!-'Прил 2 оконч'!E1277</f>
        <v>#REF!</v>
      </c>
    </row>
    <row r="1278" spans="1:54" ht="15" customHeight="1" x14ac:dyDescent="0.25">
      <c r="A1278" s="5">
        <f t="shared" ref="A1278:B1278" si="408">+A1277+1</f>
        <v>1251</v>
      </c>
      <c r="B1278" s="23">
        <f t="shared" si="408"/>
        <v>392</v>
      </c>
      <c r="C1278" s="14" t="s">
        <v>322</v>
      </c>
      <c r="D1278" s="3" t="s">
        <v>331</v>
      </c>
      <c r="E1278" s="27">
        <v>767198.43</v>
      </c>
      <c r="F1278" s="29">
        <v>0</v>
      </c>
      <c r="G1278" s="29">
        <v>0</v>
      </c>
      <c r="H1278" s="29">
        <v>0</v>
      </c>
      <c r="I1278" s="29">
        <v>0</v>
      </c>
      <c r="J1278" s="29">
        <v>666172.72180200007</v>
      </c>
      <c r="K1278" s="29"/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2">
        <v>82437.899999999994</v>
      </c>
      <c r="S1278" s="29">
        <v>4019.96</v>
      </c>
      <c r="T1278" s="147">
        <v>14567.848198000002</v>
      </c>
      <c r="U1278" s="28"/>
      <c r="V1278" s="2" t="s">
        <v>331</v>
      </c>
      <c r="W1278" s="9">
        <v>237964.7</v>
      </c>
      <c r="X1278" s="9">
        <v>0</v>
      </c>
      <c r="Y1278" s="9">
        <v>0</v>
      </c>
      <c r="Z1278" s="9">
        <v>0</v>
      </c>
      <c r="AA1278" s="9">
        <v>0</v>
      </c>
      <c r="AB1278" s="9">
        <v>192145.14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11898.24</v>
      </c>
      <c r="AK1278" s="9">
        <v>30000</v>
      </c>
      <c r="AL1278" s="9">
        <v>3921.32</v>
      </c>
      <c r="AN1278" s="28">
        <f t="shared" si="372"/>
        <v>529233.73</v>
      </c>
      <c r="AO1278" s="12">
        <f t="shared" si="380"/>
        <v>70539.659999999989</v>
      </c>
      <c r="AP1278" s="12">
        <f t="shared" si="380"/>
        <v>-25980.04</v>
      </c>
      <c r="AQ1278" s="12">
        <f t="shared" si="380"/>
        <v>10646.528198000002</v>
      </c>
      <c r="AR1278" s="12">
        <f t="shared" si="373"/>
        <v>474027.581802</v>
      </c>
      <c r="BB1278" s="28" t="e">
        <f>+#REF!-'Прил 2 оконч'!E1278</f>
        <v>#REF!</v>
      </c>
    </row>
    <row r="1279" spans="1:54" ht="15" customHeight="1" x14ac:dyDescent="0.25">
      <c r="A1279" s="5">
        <f t="shared" ref="A1279:B1279" si="409">+A1278+1</f>
        <v>1252</v>
      </c>
      <c r="B1279" s="23">
        <f t="shared" si="409"/>
        <v>393</v>
      </c>
      <c r="C1279" s="14" t="s">
        <v>322</v>
      </c>
      <c r="D1279" s="3" t="s">
        <v>332</v>
      </c>
      <c r="E1279" s="27">
        <v>23466019.32</v>
      </c>
      <c r="F1279" s="29">
        <v>5545444.8494663397</v>
      </c>
      <c r="G1279" s="29">
        <v>0</v>
      </c>
      <c r="H1279" s="29">
        <v>0</v>
      </c>
      <c r="I1279" s="29">
        <v>0</v>
      </c>
      <c r="J1279" s="29">
        <v>1035545.4729408602</v>
      </c>
      <c r="K1279" s="29"/>
      <c r="L1279" s="29">
        <v>0</v>
      </c>
      <c r="M1279" s="29">
        <v>0</v>
      </c>
      <c r="N1279" s="29">
        <v>0</v>
      </c>
      <c r="O1279" s="29">
        <v>0</v>
      </c>
      <c r="P1279" s="29">
        <v>6731411.6906387396</v>
      </c>
      <c r="Q1279" s="29">
        <v>6947141.1784660202</v>
      </c>
      <c r="R1279" s="29">
        <v>2528780.7582</v>
      </c>
      <c r="S1279" s="1">
        <v>234660.19320000001</v>
      </c>
      <c r="T1279" s="147">
        <v>443035.17708804004</v>
      </c>
      <c r="U1279" s="28"/>
      <c r="V1279" s="2" t="s">
        <v>332</v>
      </c>
      <c r="W1279" s="9">
        <v>8738815.1899999995</v>
      </c>
      <c r="X1279" s="9">
        <v>3103145.8</v>
      </c>
      <c r="Y1279" s="9">
        <v>0</v>
      </c>
      <c r="Z1279" s="9">
        <v>0</v>
      </c>
      <c r="AA1279" s="9">
        <v>0</v>
      </c>
      <c r="AB1279" s="9">
        <v>441283.56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2298026</v>
      </c>
      <c r="AI1279" s="9">
        <v>2371668.87</v>
      </c>
      <c r="AJ1279" s="9">
        <v>327055.8</v>
      </c>
      <c r="AK1279" s="9">
        <v>30000</v>
      </c>
      <c r="AL1279" s="9">
        <v>167635.16</v>
      </c>
      <c r="AN1279" s="28">
        <f t="shared" si="372"/>
        <v>14727204.130000001</v>
      </c>
      <c r="AO1279" s="12">
        <f t="shared" si="380"/>
        <v>2201724.9582000002</v>
      </c>
      <c r="AP1279" s="12">
        <f t="shared" si="380"/>
        <v>204660.19320000001</v>
      </c>
      <c r="AQ1279" s="12">
        <f t="shared" si="380"/>
        <v>275400.01708804001</v>
      </c>
      <c r="AR1279" s="12">
        <f t="shared" si="373"/>
        <v>12045418.96151196</v>
      </c>
      <c r="BB1279" s="28" t="e">
        <f>+#REF!-'Прил 2 оконч'!E1279</f>
        <v>#REF!</v>
      </c>
    </row>
    <row r="1280" spans="1:54" ht="15" customHeight="1" x14ac:dyDescent="0.25">
      <c r="A1280" s="5">
        <f t="shared" ref="A1280:B1280" si="410">+A1279+1</f>
        <v>1253</v>
      </c>
      <c r="B1280" s="23">
        <f t="shared" si="410"/>
        <v>394</v>
      </c>
      <c r="C1280" s="14" t="s">
        <v>322</v>
      </c>
      <c r="D1280" s="3" t="s">
        <v>333</v>
      </c>
      <c r="E1280" s="27">
        <f>SUBTOTAL(9,F1280:T1280)</f>
        <v>13575281.439999999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/>
      <c r="L1280" s="29">
        <v>0</v>
      </c>
      <c r="M1280" s="29">
        <v>0</v>
      </c>
      <c r="N1280" s="29">
        <v>0</v>
      </c>
      <c r="O1280" s="29">
        <v>0</v>
      </c>
      <c r="P1280" s="29">
        <v>7231455.4199999999</v>
      </c>
      <c r="Q1280" s="29">
        <v>5881945.1900000004</v>
      </c>
      <c r="R1280" s="29">
        <f>139621.27+118844.77</f>
        <v>258466.03999999998</v>
      </c>
      <c r="S1280" s="1">
        <f>5000+37028.06</f>
        <v>42028.06</v>
      </c>
      <c r="T1280" s="147">
        <f>88997.58+72389.15</f>
        <v>161386.72999999998</v>
      </c>
      <c r="U1280" s="28"/>
      <c r="V1280" s="2" t="s">
        <v>333</v>
      </c>
      <c r="W1280" s="9">
        <v>4891885.54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2219435.15</v>
      </c>
      <c r="AI1280" s="9">
        <v>2290559.4900000002</v>
      </c>
      <c r="AJ1280" s="9">
        <v>259850.18</v>
      </c>
      <c r="AK1280" s="9">
        <v>30000</v>
      </c>
      <c r="AL1280" s="9">
        <v>92040.72</v>
      </c>
      <c r="AN1280" s="28">
        <f t="shared" si="372"/>
        <v>8683395.8999999985</v>
      </c>
      <c r="AO1280" s="12">
        <f t="shared" si="380"/>
        <v>-1384.140000000014</v>
      </c>
      <c r="AP1280" s="12">
        <f t="shared" si="380"/>
        <v>12028.059999999998</v>
      </c>
      <c r="AQ1280" s="12">
        <f t="shared" si="380"/>
        <v>69346.00999999998</v>
      </c>
      <c r="AR1280" s="12">
        <f t="shared" si="373"/>
        <v>8603405.9699999988</v>
      </c>
      <c r="BB1280" s="28" t="e">
        <f>+#REF!-'Прил 2 оконч'!E1280</f>
        <v>#REF!</v>
      </c>
    </row>
    <row r="1281" spans="1:54" ht="15" customHeight="1" x14ac:dyDescent="0.25">
      <c r="A1281" s="5">
        <f t="shared" ref="A1281:B1281" si="411">+A1280+1</f>
        <v>1254</v>
      </c>
      <c r="B1281" s="23">
        <f t="shared" si="411"/>
        <v>395</v>
      </c>
      <c r="C1281" s="14" t="s">
        <v>714</v>
      </c>
      <c r="D1281" s="3" t="s">
        <v>1065</v>
      </c>
      <c r="E1281" s="27">
        <v>8020991.5499999998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/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6985914.6744386991</v>
      </c>
      <c r="R1281" s="29">
        <v>802099.15500000003</v>
      </c>
      <c r="S1281" s="1">
        <v>80209.915500000003</v>
      </c>
      <c r="T1281" s="147">
        <v>152767.80506129999</v>
      </c>
      <c r="U1281" s="28"/>
      <c r="V1281" s="2" t="s">
        <v>1065</v>
      </c>
      <c r="W1281" s="9">
        <v>2565145.3300000005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2364041.7200000002</v>
      </c>
      <c r="AJ1281" s="9">
        <v>122857.87000000001</v>
      </c>
      <c r="AK1281" s="9">
        <v>30000</v>
      </c>
      <c r="AL1281" s="9">
        <v>48245.74</v>
      </c>
      <c r="AN1281" s="28">
        <f t="shared" si="372"/>
        <v>5455846.2199999988</v>
      </c>
      <c r="AO1281" s="12">
        <f t="shared" si="380"/>
        <v>679241.28500000003</v>
      </c>
      <c r="AP1281" s="12">
        <f t="shared" si="380"/>
        <v>50209.915500000003</v>
      </c>
      <c r="AQ1281" s="12">
        <f t="shared" si="380"/>
        <v>104522.0650613</v>
      </c>
      <c r="AR1281" s="12">
        <f t="shared" si="373"/>
        <v>4621872.9544386985</v>
      </c>
      <c r="BB1281" s="28" t="e">
        <f>+#REF!-'Прил 2 оконч'!E1281</f>
        <v>#REF!</v>
      </c>
    </row>
    <row r="1282" spans="1:54" ht="15" customHeight="1" x14ac:dyDescent="0.25">
      <c r="A1282" s="5">
        <f t="shared" ref="A1282:B1282" si="412">+A1281+1</f>
        <v>1255</v>
      </c>
      <c r="B1282" s="23">
        <f t="shared" si="412"/>
        <v>396</v>
      </c>
      <c r="C1282" s="14" t="s">
        <v>1066</v>
      </c>
      <c r="D1282" s="3" t="s">
        <v>1067</v>
      </c>
      <c r="E1282" s="27">
        <v>2845193.59</v>
      </c>
      <c r="F1282" s="29">
        <v>2079556.3543440001</v>
      </c>
      <c r="G1282" s="29">
        <v>0</v>
      </c>
      <c r="H1282" s="29">
        <v>272159.56160399993</v>
      </c>
      <c r="I1282" s="29">
        <v>0</v>
      </c>
      <c r="J1282" s="29">
        <v>0</v>
      </c>
      <c r="K1282" s="29"/>
      <c r="L1282" s="29">
        <v>369380.76088199997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34592.04</v>
      </c>
      <c r="S1282" s="1">
        <v>30000</v>
      </c>
      <c r="T1282" s="147">
        <v>59504.873170000006</v>
      </c>
      <c r="U1282" s="28"/>
      <c r="V1282" s="2" t="s">
        <v>1067</v>
      </c>
      <c r="W1282" s="9">
        <v>2735761.79</v>
      </c>
      <c r="X1282" s="9">
        <v>1913780.05</v>
      </c>
      <c r="Y1282" s="9">
        <v>0</v>
      </c>
      <c r="Z1282" s="9">
        <v>269816.42</v>
      </c>
      <c r="AA1282" s="9">
        <v>0</v>
      </c>
      <c r="AB1282" s="9">
        <v>0</v>
      </c>
      <c r="AC1282" s="9">
        <v>0</v>
      </c>
      <c r="AD1282" s="9">
        <v>333997.75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136788.09</v>
      </c>
      <c r="AK1282" s="9">
        <v>30000</v>
      </c>
      <c r="AL1282" s="9">
        <v>51379.479999999996</v>
      </c>
      <c r="AN1282" s="28">
        <f t="shared" si="372"/>
        <v>109431.79999999981</v>
      </c>
      <c r="AO1282" s="12">
        <f t="shared" si="380"/>
        <v>-102196.04999999999</v>
      </c>
      <c r="AP1282" s="12">
        <f t="shared" si="380"/>
        <v>0</v>
      </c>
      <c r="AQ1282" s="12">
        <f t="shared" si="380"/>
        <v>8125.3931700000103</v>
      </c>
      <c r="AR1282" s="12">
        <f t="shared" si="373"/>
        <v>203502.45682999981</v>
      </c>
      <c r="BB1282" s="28" t="e">
        <f>+#REF!-'Прил 2 оконч'!E1282</f>
        <v>#REF!</v>
      </c>
    </row>
    <row r="1283" spans="1:54" ht="15" customHeight="1" x14ac:dyDescent="0.25">
      <c r="A1283" s="64"/>
      <c r="B1283" s="65"/>
      <c r="C1283" s="81"/>
      <c r="D1283" s="73" t="s">
        <v>1306</v>
      </c>
      <c r="E1283" s="63">
        <f>SUM(E1284:E1697)</f>
        <v>4834907310.7854815</v>
      </c>
      <c r="F1283" s="63">
        <f>SUM(F1284:F1697)</f>
        <v>931505536.17379916</v>
      </c>
      <c r="G1283" s="63">
        <f>SUM(G1284:G1697)</f>
        <v>297847908.93653947</v>
      </c>
      <c r="H1283" s="63">
        <f>SUM(H1284:H1697)</f>
        <v>222736150.62020361</v>
      </c>
      <c r="I1283" s="63">
        <f>SUM(I1284:I1697)</f>
        <v>228770308.41564813</v>
      </c>
      <c r="J1283" s="63">
        <f>SUM(J1284:J1697)</f>
        <v>37462769.977818787</v>
      </c>
      <c r="K1283" s="63">
        <f>SUM(K1284:K1697)</f>
        <v>0</v>
      </c>
      <c r="L1283" s="63">
        <f>SUM(L1284:L1697)</f>
        <v>59335371.692469247</v>
      </c>
      <c r="M1283" s="63">
        <f>SUM(M1284:M1697)</f>
        <v>9062814.5999999996</v>
      </c>
      <c r="N1283" s="63">
        <f>SUM(N1284:N1697)</f>
        <v>1012886484.8702903</v>
      </c>
      <c r="O1283" s="63">
        <f>SUM(O1284:O1697)</f>
        <v>102614737.83581826</v>
      </c>
      <c r="P1283" s="63">
        <f>SUM(P1284:P1697)</f>
        <v>754808203.66745305</v>
      </c>
      <c r="Q1283" s="63">
        <f>SUM(Q1284:Q1697)</f>
        <v>641423017.66217411</v>
      </c>
      <c r="R1283" s="63">
        <f>SUM(R1284:R1697)</f>
        <v>402000430.42096311</v>
      </c>
      <c r="S1283" s="63">
        <f>SUM(S1284:S1697)</f>
        <v>40692161.496679306</v>
      </c>
      <c r="T1283" s="63">
        <f>SUM(T1284:T1697)</f>
        <v>93761414.415624455</v>
      </c>
      <c r="U1283" s="28"/>
      <c r="V1283" s="36" t="s">
        <v>1306</v>
      </c>
      <c r="AN1283" s="28">
        <f t="shared" si="372"/>
        <v>4834907310.7854815</v>
      </c>
      <c r="AO1283" s="12">
        <f t="shared" si="380"/>
        <v>402000430.42096311</v>
      </c>
      <c r="AP1283" s="12">
        <f t="shared" si="380"/>
        <v>40692161.496679306</v>
      </c>
      <c r="AQ1283" s="12">
        <f t="shared" si="380"/>
        <v>93761414.415624455</v>
      </c>
      <c r="AR1283" s="12">
        <f t="shared" si="373"/>
        <v>4298453304.4522142</v>
      </c>
      <c r="BB1283" s="28" t="e">
        <f>+#REF!-'Прил 2 оконч'!E1283</f>
        <v>#REF!</v>
      </c>
    </row>
    <row r="1284" spans="1:54" ht="15" customHeight="1" x14ac:dyDescent="0.25">
      <c r="A1284" s="5">
        <f>+A1282+1</f>
        <v>1256</v>
      </c>
      <c r="B1284" s="23">
        <f t="shared" ref="B1284:B1347" si="413">B1283+1</f>
        <v>1</v>
      </c>
      <c r="C1284" s="14" t="s">
        <v>75</v>
      </c>
      <c r="D1284" s="3" t="s">
        <v>1068</v>
      </c>
      <c r="E1284" s="27">
        <f t="shared" ref="E1284:E1346" si="414">SUM(F1284:T1284)</f>
        <v>50522516.669999994</v>
      </c>
      <c r="F1284" s="29">
        <v>5373102.4124122793</v>
      </c>
      <c r="G1284" s="29">
        <v>2799379.0984185603</v>
      </c>
      <c r="H1284" s="29">
        <v>1158345.46972326</v>
      </c>
      <c r="I1284" s="29">
        <v>601928.63075688004</v>
      </c>
      <c r="J1284" s="29">
        <v>0</v>
      </c>
      <c r="K1284" s="29"/>
      <c r="L1284" s="29">
        <v>439165.68767148</v>
      </c>
      <c r="M1284" s="29">
        <v>0</v>
      </c>
      <c r="N1284" s="29">
        <v>12048310.589364</v>
      </c>
      <c r="O1284" s="29">
        <v>4856893.85457318</v>
      </c>
      <c r="P1284" s="29">
        <v>13999412.94979164</v>
      </c>
      <c r="Q1284" s="29">
        <v>2997543.6040317602</v>
      </c>
      <c r="R1284" s="29">
        <v>4775024.6969000008</v>
      </c>
      <c r="S1284" s="1">
        <v>505225.1667</v>
      </c>
      <c r="T1284" s="147">
        <v>968184.50965696003</v>
      </c>
      <c r="U1284" s="28"/>
      <c r="V1284" s="2" t="s">
        <v>1068</v>
      </c>
      <c r="W1284" s="9">
        <v>19723110.120000001</v>
      </c>
      <c r="X1284" s="9">
        <v>2027377.03</v>
      </c>
      <c r="Y1284" s="9">
        <v>1029673.17</v>
      </c>
      <c r="Z1284" s="9">
        <v>396240.75</v>
      </c>
      <c r="AA1284" s="9">
        <v>639262.52</v>
      </c>
      <c r="AB1284" s="9">
        <v>0</v>
      </c>
      <c r="AC1284" s="9">
        <v>0</v>
      </c>
      <c r="AD1284" s="9">
        <v>409289.72</v>
      </c>
      <c r="AE1284" s="9">
        <v>0</v>
      </c>
      <c r="AF1284" s="9">
        <v>4075626.93</v>
      </c>
      <c r="AG1284" s="9">
        <v>2232461.9</v>
      </c>
      <c r="AH1284" s="9">
        <v>4903254.04</v>
      </c>
      <c r="AI1284" s="9">
        <v>3076149.29</v>
      </c>
      <c r="AJ1284" s="9">
        <v>520318.95</v>
      </c>
      <c r="AK1284" s="9">
        <v>30000</v>
      </c>
      <c r="AL1284" s="9">
        <v>383455.82</v>
      </c>
      <c r="AN1284" s="28">
        <f t="shared" si="372"/>
        <v>30799406.549999993</v>
      </c>
      <c r="AO1284" s="12">
        <f t="shared" si="380"/>
        <v>4254705.7469000006</v>
      </c>
      <c r="AP1284" s="12">
        <f t="shared" si="380"/>
        <v>475225.1667</v>
      </c>
      <c r="AQ1284" s="12">
        <f t="shared" si="380"/>
        <v>584728.68965696008</v>
      </c>
      <c r="AR1284" s="12">
        <f t="shared" si="373"/>
        <v>25484746.94674303</v>
      </c>
      <c r="BB1284" s="28" t="e">
        <f>+#REF!-'Прил 2 оконч'!E1284</f>
        <v>#REF!</v>
      </c>
    </row>
    <row r="1285" spans="1:54" ht="15" customHeight="1" x14ac:dyDescent="0.25">
      <c r="A1285" s="5">
        <f t="shared" ref="A1285:B1348" si="415">A1284+1</f>
        <v>1257</v>
      </c>
      <c r="B1285" s="23">
        <f t="shared" si="413"/>
        <v>2</v>
      </c>
      <c r="C1285" s="14" t="s">
        <v>718</v>
      </c>
      <c r="D1285" s="3" t="s">
        <v>1069</v>
      </c>
      <c r="E1285" s="27">
        <f t="shared" si="414"/>
        <v>10655644.630000001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/>
      <c r="L1285" s="29">
        <v>0</v>
      </c>
      <c r="M1285" s="29">
        <v>0</v>
      </c>
      <c r="N1285" s="29">
        <v>0</v>
      </c>
      <c r="O1285" s="29">
        <v>0</v>
      </c>
      <c r="P1285" s="29">
        <v>9280576.3130770214</v>
      </c>
      <c r="Q1285" s="29">
        <v>0</v>
      </c>
      <c r="R1285" s="29">
        <v>1065564.4630000002</v>
      </c>
      <c r="S1285" s="1">
        <v>106556.44630000001</v>
      </c>
      <c r="T1285" s="147">
        <v>202947.40762298004</v>
      </c>
      <c r="U1285" s="28"/>
      <c r="V1285" s="2" t="s">
        <v>1069</v>
      </c>
      <c r="W1285" s="9">
        <v>3407917.6599999997</v>
      </c>
      <c r="X1285" s="9">
        <v>0</v>
      </c>
      <c r="Y1285" s="9">
        <v>0</v>
      </c>
      <c r="Z1285" s="9">
        <v>0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3226181.21</v>
      </c>
      <c r="AI1285" s="9">
        <v>0</v>
      </c>
      <c r="AJ1285" s="9">
        <v>85896.010000000009</v>
      </c>
      <c r="AK1285" s="9">
        <v>30000</v>
      </c>
      <c r="AL1285" s="9">
        <v>65840.44</v>
      </c>
      <c r="AN1285" s="28">
        <f t="shared" si="372"/>
        <v>7247726.9700000007</v>
      </c>
      <c r="AO1285" s="12">
        <f t="shared" si="380"/>
        <v>979668.45300000021</v>
      </c>
      <c r="AP1285" s="12">
        <f t="shared" si="380"/>
        <v>76556.446300000011</v>
      </c>
      <c r="AQ1285" s="12">
        <f t="shared" si="380"/>
        <v>137106.96762298004</v>
      </c>
      <c r="AR1285" s="12">
        <f t="shared" si="373"/>
        <v>6054395.1030770205</v>
      </c>
      <c r="BB1285" s="28" t="e">
        <f>+#REF!-'Прил 2 оконч'!E1285</f>
        <v>#REF!</v>
      </c>
    </row>
    <row r="1286" spans="1:54" ht="15" customHeight="1" x14ac:dyDescent="0.25">
      <c r="A1286" s="5">
        <f t="shared" si="415"/>
        <v>1258</v>
      </c>
      <c r="B1286" s="23">
        <f t="shared" si="413"/>
        <v>3</v>
      </c>
      <c r="C1286" s="14" t="s">
        <v>718</v>
      </c>
      <c r="D1286" s="3" t="s">
        <v>719</v>
      </c>
      <c r="E1286" s="27">
        <f t="shared" si="414"/>
        <v>20908568.739999998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/>
      <c r="L1286" s="29">
        <v>0</v>
      </c>
      <c r="M1286" s="29">
        <v>0</v>
      </c>
      <c r="N1286" s="29">
        <v>0</v>
      </c>
      <c r="O1286" s="29">
        <v>0</v>
      </c>
      <c r="P1286" s="29">
        <v>18210401.578377958</v>
      </c>
      <c r="Q1286" s="29">
        <v>0</v>
      </c>
      <c r="R1286" s="29">
        <v>2090856.8739999998</v>
      </c>
      <c r="S1286" s="1">
        <v>209085.6874</v>
      </c>
      <c r="T1286" s="147">
        <v>398224.60022203997</v>
      </c>
      <c r="U1286" s="28"/>
      <c r="V1286" s="2" t="s">
        <v>1364</v>
      </c>
      <c r="W1286" s="9">
        <v>6618144.0899999999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6358720.6600000001</v>
      </c>
      <c r="AI1286" s="9">
        <v>0</v>
      </c>
      <c r="AJ1286" s="9">
        <v>99653.63</v>
      </c>
      <c r="AK1286" s="9">
        <v>30000</v>
      </c>
      <c r="AL1286" s="9">
        <v>129769.8</v>
      </c>
      <c r="AN1286" s="28">
        <f t="shared" si="372"/>
        <v>14290424.649999999</v>
      </c>
      <c r="AO1286" s="12">
        <f t="shared" si="380"/>
        <v>1991203.2439999999</v>
      </c>
      <c r="AP1286" s="12">
        <f t="shared" si="380"/>
        <v>179085.6874</v>
      </c>
      <c r="AQ1286" s="12">
        <f t="shared" si="380"/>
        <v>268454.80022203998</v>
      </c>
      <c r="AR1286" s="12">
        <f t="shared" si="373"/>
        <v>11851680.91837796</v>
      </c>
      <c r="BB1286" s="28" t="e">
        <f>+#REF!-'Прил 2 оконч'!E1286</f>
        <v>#REF!</v>
      </c>
    </row>
    <row r="1287" spans="1:54" ht="15" customHeight="1" x14ac:dyDescent="0.25">
      <c r="A1287" s="5">
        <f t="shared" si="415"/>
        <v>1259</v>
      </c>
      <c r="B1287" s="23">
        <f t="shared" si="413"/>
        <v>4</v>
      </c>
      <c r="C1287" s="14" t="s">
        <v>81</v>
      </c>
      <c r="D1287" s="3" t="s">
        <v>344</v>
      </c>
      <c r="E1287" s="27">
        <f t="shared" si="414"/>
        <v>27698101.323736895</v>
      </c>
      <c r="F1287" s="29">
        <v>12131968.210906873</v>
      </c>
      <c r="G1287" s="29">
        <v>5844352.9357768334</v>
      </c>
      <c r="H1287" s="29">
        <v>3569164.9191403314</v>
      </c>
      <c r="I1287" s="29">
        <v>2405162.5578562059</v>
      </c>
      <c r="J1287" s="29">
        <v>0</v>
      </c>
      <c r="K1287" s="29"/>
      <c r="L1287" s="29">
        <v>391844.91901863407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2546305.7359043118</v>
      </c>
      <c r="S1287" s="1">
        <v>276981.01323736901</v>
      </c>
      <c r="T1287" s="147">
        <v>532321.03189633763</v>
      </c>
      <c r="U1287" s="28"/>
      <c r="V1287" s="2" t="s">
        <v>344</v>
      </c>
      <c r="W1287" s="9">
        <v>12258490.019999998</v>
      </c>
      <c r="X1287" s="9">
        <v>5430813.6799999997</v>
      </c>
      <c r="Y1287" s="9">
        <v>2894670.5</v>
      </c>
      <c r="Z1287" s="9">
        <v>1219771.28</v>
      </c>
      <c r="AA1287" s="9">
        <v>1809880.59</v>
      </c>
      <c r="AB1287" s="9">
        <v>0</v>
      </c>
      <c r="AC1287" s="9">
        <v>0</v>
      </c>
      <c r="AD1287" s="9">
        <v>364847.35999999999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269323.27</v>
      </c>
      <c r="AK1287" s="9">
        <v>30000</v>
      </c>
      <c r="AL1287" s="9">
        <v>239183.33999999997</v>
      </c>
      <c r="AN1287" s="28">
        <f t="shared" si="372"/>
        <v>15439611.303736897</v>
      </c>
      <c r="AO1287" s="12">
        <f t="shared" si="380"/>
        <v>2276982.4659043117</v>
      </c>
      <c r="AP1287" s="12">
        <f t="shared" si="380"/>
        <v>246981.01323736901</v>
      </c>
      <c r="AQ1287" s="12">
        <f t="shared" si="380"/>
        <v>293137.69189633767</v>
      </c>
      <c r="AR1287" s="12">
        <f t="shared" si="373"/>
        <v>12622510.132698879</v>
      </c>
      <c r="BB1287" s="28" t="e">
        <f>+#REF!-'Прил 2 оконч'!E1287</f>
        <v>#REF!</v>
      </c>
    </row>
    <row r="1288" spans="1:54" ht="15" customHeight="1" x14ac:dyDescent="0.25">
      <c r="A1288" s="5">
        <f t="shared" si="415"/>
        <v>1260</v>
      </c>
      <c r="B1288" s="23">
        <f t="shared" si="413"/>
        <v>5</v>
      </c>
      <c r="C1288" s="14" t="s">
        <v>81</v>
      </c>
      <c r="D1288" s="3" t="s">
        <v>722</v>
      </c>
      <c r="E1288" s="27">
        <f t="shared" si="414"/>
        <v>24135948.530553602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/>
      <c r="L1288" s="29">
        <v>0</v>
      </c>
      <c r="M1288" s="29">
        <v>0</v>
      </c>
      <c r="N1288" s="29">
        <v>0</v>
      </c>
      <c r="O1288" s="29">
        <v>7798620.4989638412</v>
      </c>
      <c r="P1288" s="29">
        <v>9725868.7576821167</v>
      </c>
      <c r="Q1288" s="29">
        <v>3496811.6598338219</v>
      </c>
      <c r="R1288" s="29">
        <v>2413594.8530553603</v>
      </c>
      <c r="S1288" s="1">
        <v>241359.48530553601</v>
      </c>
      <c r="T1288" s="147">
        <v>459693.27571292385</v>
      </c>
      <c r="U1288" s="28"/>
      <c r="V1288" s="2" t="s">
        <v>722</v>
      </c>
      <c r="W1288" s="9">
        <v>10271426.169999998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2867553.89</v>
      </c>
      <c r="AH1288" s="9">
        <v>3322184.63</v>
      </c>
      <c r="AI1288" s="9">
        <v>3583346.91</v>
      </c>
      <c r="AJ1288" s="9">
        <v>268890.04000000004</v>
      </c>
      <c r="AK1288" s="9">
        <v>30000</v>
      </c>
      <c r="AL1288" s="9">
        <v>199450.7</v>
      </c>
      <c r="AN1288" s="28">
        <f t="shared" si="372"/>
        <v>13864522.360553604</v>
      </c>
      <c r="AO1288" s="12">
        <f t="shared" si="380"/>
        <v>2144704.8130553602</v>
      </c>
      <c r="AP1288" s="12">
        <f t="shared" si="380"/>
        <v>211359.48530553601</v>
      </c>
      <c r="AQ1288" s="12">
        <f t="shared" si="380"/>
        <v>260242.57571292383</v>
      </c>
      <c r="AR1288" s="12">
        <f t="shared" si="373"/>
        <v>11248215.486479783</v>
      </c>
      <c r="BB1288" s="28" t="e">
        <f>+#REF!-'Прил 2 оконч'!E1288</f>
        <v>#REF!</v>
      </c>
    </row>
    <row r="1289" spans="1:54" ht="15" customHeight="1" x14ac:dyDescent="0.25">
      <c r="A1289" s="5">
        <f t="shared" si="415"/>
        <v>1261</v>
      </c>
      <c r="B1289" s="23">
        <f t="shared" si="413"/>
        <v>6</v>
      </c>
      <c r="C1289" s="14" t="s">
        <v>81</v>
      </c>
      <c r="D1289" s="3" t="s">
        <v>1070</v>
      </c>
      <c r="E1289" s="27">
        <f t="shared" si="414"/>
        <v>19793523.878556482</v>
      </c>
      <c r="F1289" s="29">
        <v>8669706.261442598</v>
      </c>
      <c r="G1289" s="29">
        <v>4176471.8107184474</v>
      </c>
      <c r="H1289" s="29">
        <v>2550584.6132842074</v>
      </c>
      <c r="I1289" s="29">
        <v>1718769.1663160517</v>
      </c>
      <c r="J1289" s="29">
        <v>0</v>
      </c>
      <c r="K1289" s="29"/>
      <c r="L1289" s="29">
        <v>280018.89626418491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1819632.4288313186</v>
      </c>
      <c r="S1289" s="1">
        <v>197935.23878556484</v>
      </c>
      <c r="T1289" s="147">
        <v>380405.46291410743</v>
      </c>
      <c r="U1289" s="28"/>
      <c r="V1289" s="2" t="s">
        <v>1070</v>
      </c>
      <c r="W1289" s="9">
        <v>8803803.2000000011</v>
      </c>
      <c r="X1289" s="9">
        <v>3877061.89</v>
      </c>
      <c r="Y1289" s="9">
        <v>2066507.4</v>
      </c>
      <c r="Z1289" s="9">
        <v>870795.62</v>
      </c>
      <c r="AA1289" s="9">
        <v>1292075.08</v>
      </c>
      <c r="AB1289" s="9">
        <v>0</v>
      </c>
      <c r="AC1289" s="9">
        <v>0</v>
      </c>
      <c r="AD1289" s="9">
        <v>260464.79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236145.26</v>
      </c>
      <c r="AK1289" s="9">
        <v>30000</v>
      </c>
      <c r="AL1289" s="9">
        <v>170753.16</v>
      </c>
      <c r="AN1289" s="28">
        <f t="shared" si="372"/>
        <v>10989720.678556481</v>
      </c>
      <c r="AO1289" s="12">
        <f t="shared" si="380"/>
        <v>1583487.1688313186</v>
      </c>
      <c r="AP1289" s="12">
        <f t="shared" si="380"/>
        <v>167935.23878556484</v>
      </c>
      <c r="AQ1289" s="12">
        <f t="shared" si="380"/>
        <v>209652.30291410742</v>
      </c>
      <c r="AR1289" s="12">
        <f t="shared" si="373"/>
        <v>9028645.9680254906</v>
      </c>
      <c r="BB1289" s="28" t="e">
        <f>+#REF!-'Прил 2 оконч'!E1289</f>
        <v>#REF!</v>
      </c>
    </row>
    <row r="1290" spans="1:54" ht="15" customHeight="1" x14ac:dyDescent="0.25">
      <c r="A1290" s="5">
        <f t="shared" si="415"/>
        <v>1262</v>
      </c>
      <c r="B1290" s="23">
        <f t="shared" si="413"/>
        <v>7</v>
      </c>
      <c r="C1290" s="14" t="s">
        <v>81</v>
      </c>
      <c r="D1290" s="3" t="s">
        <v>1071</v>
      </c>
      <c r="E1290" s="27">
        <f t="shared" si="414"/>
        <v>71082048.47106716</v>
      </c>
      <c r="F1290" s="29">
        <v>34716454.662250377</v>
      </c>
      <c r="G1290" s="29">
        <v>16724014.619711878</v>
      </c>
      <c r="H1290" s="29">
        <v>10213408.899805183</v>
      </c>
      <c r="I1290" s="29">
        <v>0</v>
      </c>
      <c r="J1290" s="29">
        <v>0</v>
      </c>
      <c r="K1290" s="29"/>
      <c r="L1290" s="29">
        <v>1121290.9669111893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6223293.0296033351</v>
      </c>
      <c r="S1290" s="1">
        <v>710820.48471067147</v>
      </c>
      <c r="T1290" s="147">
        <v>1372765.8080745172</v>
      </c>
      <c r="U1290" s="28"/>
      <c r="V1290" s="2" t="s">
        <v>1071</v>
      </c>
      <c r="W1290" s="9">
        <v>30536598.73</v>
      </c>
      <c r="X1290" s="9">
        <v>15563516.699999999</v>
      </c>
      <c r="Y1290" s="9">
        <v>8295488.5</v>
      </c>
      <c r="Z1290" s="9">
        <v>3495596.02</v>
      </c>
      <c r="AA1290" s="9">
        <v>0</v>
      </c>
      <c r="AB1290" s="9">
        <v>0</v>
      </c>
      <c r="AC1290" s="9">
        <v>0</v>
      </c>
      <c r="AD1290" s="9">
        <v>1045572.21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1526829.94</v>
      </c>
      <c r="AK1290" s="9">
        <v>30000</v>
      </c>
      <c r="AL1290" s="9">
        <v>579595.36</v>
      </c>
      <c r="AN1290" s="28">
        <f t="shared" si="372"/>
        <v>40545449.741067156</v>
      </c>
      <c r="AO1290" s="12">
        <f t="shared" si="380"/>
        <v>4696463.0896033347</v>
      </c>
      <c r="AP1290" s="12">
        <f t="shared" si="380"/>
        <v>680820.48471067147</v>
      </c>
      <c r="AQ1290" s="12">
        <f t="shared" si="380"/>
        <v>793170.44807451719</v>
      </c>
      <c r="AR1290" s="12">
        <f t="shared" si="373"/>
        <v>34374995.718678631</v>
      </c>
      <c r="BB1290" s="28" t="e">
        <f>+#REF!-'Прил 2 оконч'!E1290</f>
        <v>#REF!</v>
      </c>
    </row>
    <row r="1291" spans="1:54" ht="15" customHeight="1" x14ac:dyDescent="0.25">
      <c r="A1291" s="5">
        <f t="shared" si="415"/>
        <v>1263</v>
      </c>
      <c r="B1291" s="23">
        <f t="shared" si="413"/>
        <v>8</v>
      </c>
      <c r="C1291" s="14" t="s">
        <v>81</v>
      </c>
      <c r="D1291" s="3" t="s">
        <v>1072</v>
      </c>
      <c r="E1291" s="27">
        <f t="shared" si="414"/>
        <v>50568335.216347866</v>
      </c>
      <c r="F1291" s="29">
        <v>24697562.248763699</v>
      </c>
      <c r="G1291" s="29">
        <v>11897597.152070316</v>
      </c>
      <c r="H1291" s="29">
        <v>7265900.4074313128</v>
      </c>
      <c r="I1291" s="29">
        <v>0</v>
      </c>
      <c r="J1291" s="29">
        <v>0</v>
      </c>
      <c r="K1291" s="29"/>
      <c r="L1291" s="29">
        <v>797695.3212442582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4427300.209259402</v>
      </c>
      <c r="S1291" s="1">
        <v>505683.35216347867</v>
      </c>
      <c r="T1291" s="147">
        <v>976596.5254153948</v>
      </c>
      <c r="U1291" s="28"/>
      <c r="V1291" s="2" t="s">
        <v>1072</v>
      </c>
      <c r="W1291" s="9">
        <v>20842477.720000003</v>
      </c>
      <c r="X1291" s="9">
        <v>11067360.050000001</v>
      </c>
      <c r="Y1291" s="9">
        <v>5898998.2699999996</v>
      </c>
      <c r="Z1291" s="9">
        <v>2485750.5299999998</v>
      </c>
      <c r="AA1291" s="9">
        <v>0</v>
      </c>
      <c r="AB1291" s="9">
        <v>0</v>
      </c>
      <c r="AC1291" s="9">
        <v>0</v>
      </c>
      <c r="AD1291" s="9">
        <v>743516.02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204697.22999999998</v>
      </c>
      <c r="AK1291" s="9">
        <v>30000</v>
      </c>
      <c r="AL1291" s="9">
        <v>412155.61999999994</v>
      </c>
      <c r="AN1291" s="28">
        <f t="shared" si="372"/>
        <v>29725857.496347863</v>
      </c>
      <c r="AO1291" s="12">
        <f t="shared" si="380"/>
        <v>4222602.9792594016</v>
      </c>
      <c r="AP1291" s="12">
        <f t="shared" si="380"/>
        <v>475683.35216347867</v>
      </c>
      <c r="AQ1291" s="12">
        <f t="shared" si="380"/>
        <v>564440.90541539481</v>
      </c>
      <c r="AR1291" s="12">
        <f t="shared" si="373"/>
        <v>24463130.25950959</v>
      </c>
      <c r="BB1291" s="28" t="e">
        <f>+#REF!-'Прил 2 оконч'!E1291</f>
        <v>#REF!</v>
      </c>
    </row>
    <row r="1292" spans="1:54" ht="15" customHeight="1" x14ac:dyDescent="0.25">
      <c r="A1292" s="5">
        <f t="shared" si="415"/>
        <v>1264</v>
      </c>
      <c r="B1292" s="23">
        <f t="shared" si="413"/>
        <v>9</v>
      </c>
      <c r="C1292" s="14" t="s">
        <v>81</v>
      </c>
      <c r="D1292" s="3" t="s">
        <v>1073</v>
      </c>
      <c r="E1292" s="27">
        <f t="shared" si="414"/>
        <v>1000296.99</v>
      </c>
      <c r="F1292" s="29">
        <v>0</v>
      </c>
      <c r="G1292" s="29">
        <v>0</v>
      </c>
      <c r="H1292" s="29">
        <v>566542.0336653</v>
      </c>
      <c r="I1292" s="29">
        <v>294400.83441383997</v>
      </c>
      <c r="J1292" s="29">
        <v>0</v>
      </c>
      <c r="K1292" s="29"/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110524.07519999999</v>
      </c>
      <c r="S1292" s="1">
        <v>10002.9699</v>
      </c>
      <c r="T1292" s="147">
        <v>18827.076820860002</v>
      </c>
      <c r="U1292" s="28"/>
      <c r="V1292" s="2" t="s">
        <v>1073</v>
      </c>
      <c r="W1292" s="9">
        <v>754774.64</v>
      </c>
      <c r="X1292" s="9">
        <v>0</v>
      </c>
      <c r="Y1292" s="9">
        <v>0</v>
      </c>
      <c r="Z1292" s="9">
        <v>186039.89</v>
      </c>
      <c r="AA1292" s="9">
        <v>300141.61</v>
      </c>
      <c r="AB1292" s="9">
        <v>0</v>
      </c>
      <c r="AC1292" s="9">
        <v>0</v>
      </c>
      <c r="AD1292" s="9">
        <v>192166.56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32582.739999999998</v>
      </c>
      <c r="AK1292" s="9">
        <v>30000</v>
      </c>
      <c r="AL1292" s="9">
        <v>13843.84</v>
      </c>
      <c r="AN1292" s="28">
        <f t="shared" si="372"/>
        <v>245522.34999999998</v>
      </c>
      <c r="AO1292" s="12">
        <f t="shared" si="380"/>
        <v>77941.335200000001</v>
      </c>
      <c r="AP1292" s="12">
        <f t="shared" si="380"/>
        <v>-19997.0301</v>
      </c>
      <c r="AQ1292" s="12">
        <f t="shared" si="380"/>
        <v>4983.2368208600019</v>
      </c>
      <c r="AR1292" s="12">
        <f t="shared" si="373"/>
        <v>182594.80807913997</v>
      </c>
      <c r="BB1292" s="28" t="e">
        <f>+#REF!-'Прил 2 оконч'!E1292</f>
        <v>#REF!</v>
      </c>
    </row>
    <row r="1293" spans="1:54" ht="15" customHeight="1" x14ac:dyDescent="0.25">
      <c r="A1293" s="5">
        <f t="shared" si="415"/>
        <v>1265</v>
      </c>
      <c r="B1293" s="23">
        <f t="shared" si="413"/>
        <v>10</v>
      </c>
      <c r="C1293" s="14" t="s">
        <v>81</v>
      </c>
      <c r="D1293" s="3" t="s">
        <v>723</v>
      </c>
      <c r="E1293" s="27">
        <f t="shared" si="414"/>
        <v>25451028.17090496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K1293" s="29"/>
      <c r="L1293" s="29">
        <v>0</v>
      </c>
      <c r="M1293" s="29">
        <v>0</v>
      </c>
      <c r="N1293" s="29">
        <v>0</v>
      </c>
      <c r="O1293" s="29">
        <v>8223538.8330426235</v>
      </c>
      <c r="P1293" s="29">
        <v>10255795.807027867</v>
      </c>
      <c r="Q1293" s="29">
        <v>3687340.1494918675</v>
      </c>
      <c r="R1293" s="29">
        <v>2545102.8170904964</v>
      </c>
      <c r="S1293" s="1">
        <v>254510.28170904962</v>
      </c>
      <c r="T1293" s="147">
        <v>484740.28254305595</v>
      </c>
      <c r="U1293" s="28"/>
      <c r="V1293" s="2" t="s">
        <v>723</v>
      </c>
      <c r="W1293" s="9">
        <v>10825809.049999999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3024266.43</v>
      </c>
      <c r="AH1293" s="9">
        <v>3503742.86</v>
      </c>
      <c r="AI1293" s="9">
        <v>3779177.72</v>
      </c>
      <c r="AJ1293" s="9">
        <v>278271.27999999997</v>
      </c>
      <c r="AK1293" s="9">
        <v>30000</v>
      </c>
      <c r="AL1293" s="9">
        <v>210350.76</v>
      </c>
      <c r="AN1293" s="28">
        <f t="shared" si="372"/>
        <v>14625219.120904962</v>
      </c>
      <c r="AO1293" s="12">
        <f t="shared" si="380"/>
        <v>2266831.5370904966</v>
      </c>
      <c r="AP1293" s="12">
        <f t="shared" si="380"/>
        <v>224510.28170904962</v>
      </c>
      <c r="AQ1293" s="12">
        <f t="shared" si="380"/>
        <v>274389.52254305594</v>
      </c>
      <c r="AR1293" s="12">
        <f t="shared" si="373"/>
        <v>11859487.77956236</v>
      </c>
      <c r="BB1293" s="28" t="e">
        <f>+#REF!-'Прил 2 оконч'!E1293</f>
        <v>#REF!</v>
      </c>
    </row>
    <row r="1294" spans="1:54" ht="15" customHeight="1" x14ac:dyDescent="0.25">
      <c r="A1294" s="5">
        <f t="shared" si="415"/>
        <v>1266</v>
      </c>
      <c r="B1294" s="23">
        <f t="shared" si="413"/>
        <v>11</v>
      </c>
      <c r="C1294" s="14" t="s">
        <v>1452</v>
      </c>
      <c r="D1294" s="3" t="s">
        <v>1074</v>
      </c>
      <c r="E1294" s="27">
        <f t="shared" si="414"/>
        <v>22984871.147637237</v>
      </c>
      <c r="F1294" s="29">
        <v>8923099.0413838681</v>
      </c>
      <c r="G1294" s="29">
        <v>3819284.0558351283</v>
      </c>
      <c r="H1294" s="29">
        <v>3409399.7983082924</v>
      </c>
      <c r="I1294" s="29">
        <v>3601025.7724938672</v>
      </c>
      <c r="J1294" s="29">
        <v>0</v>
      </c>
      <c r="K1294" s="29"/>
      <c r="L1294" s="29">
        <v>370474.89045708859</v>
      </c>
      <c r="M1294" s="29">
        <v>0</v>
      </c>
      <c r="N1294" s="29">
        <v>0</v>
      </c>
      <c r="O1294" s="29">
        <v>0</v>
      </c>
      <c r="P1294" s="29">
        <v>0</v>
      </c>
      <c r="Q1294" s="29">
        <v>0</v>
      </c>
      <c r="R1294" s="29">
        <v>2191683.422796627</v>
      </c>
      <c r="S1294" s="1">
        <v>229848.71147637241</v>
      </c>
      <c r="T1294" s="147">
        <v>440055.45488599484</v>
      </c>
      <c r="U1294" s="28"/>
      <c r="V1294" s="2" t="s">
        <v>1074</v>
      </c>
      <c r="W1294" s="9">
        <v>12778182.113467254</v>
      </c>
      <c r="X1294" s="9">
        <v>5665515.9699999997</v>
      </c>
      <c r="Y1294" s="9">
        <v>3019768.83</v>
      </c>
      <c r="Z1294" s="9">
        <v>1272485.8700000001</v>
      </c>
      <c r="AA1294" s="9">
        <v>1888097.81</v>
      </c>
      <c r="AB1294" s="9">
        <v>0</v>
      </c>
      <c r="AC1294" s="9">
        <v>0</v>
      </c>
      <c r="AD1294" s="9">
        <v>380614.87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272178.68346725276</v>
      </c>
      <c r="AK1294" s="9">
        <v>30000</v>
      </c>
      <c r="AL1294" s="9">
        <v>249520.08000000002</v>
      </c>
      <c r="AN1294" s="28">
        <f t="shared" si="372"/>
        <v>10206689.034169983</v>
      </c>
      <c r="AO1294" s="12">
        <f t="shared" si="380"/>
        <v>1919504.7393293744</v>
      </c>
      <c r="AP1294" s="12">
        <f t="shared" si="380"/>
        <v>199848.71147637241</v>
      </c>
      <c r="AQ1294" s="12">
        <f t="shared" si="380"/>
        <v>190535.37488599482</v>
      </c>
      <c r="AR1294" s="12">
        <f t="shared" si="373"/>
        <v>7896800.2084782412</v>
      </c>
      <c r="BB1294" s="28" t="e">
        <f>+#REF!-'Прил 2 оконч'!E1294</f>
        <v>#REF!</v>
      </c>
    </row>
    <row r="1295" spans="1:54" ht="15" customHeight="1" x14ac:dyDescent="0.25">
      <c r="A1295" s="5">
        <f t="shared" si="415"/>
        <v>1267</v>
      </c>
      <c r="B1295" s="23">
        <f t="shared" si="413"/>
        <v>12</v>
      </c>
      <c r="C1295" s="14" t="s">
        <v>1452</v>
      </c>
      <c r="D1295" s="3" t="s">
        <v>349</v>
      </c>
      <c r="E1295" s="27">
        <f t="shared" si="414"/>
        <v>32147991.337035973</v>
      </c>
      <c r="F1295" s="29">
        <v>11954408.568709729</v>
      </c>
      <c r="G1295" s="29">
        <v>4782903.5702124871</v>
      </c>
      <c r="H1295" s="29">
        <v>3532642.5089277923</v>
      </c>
      <c r="I1295" s="29">
        <v>2257520.5141524919</v>
      </c>
      <c r="J1295" s="29">
        <v>0</v>
      </c>
      <c r="K1295" s="29"/>
      <c r="L1295" s="29">
        <v>531117.68749178003</v>
      </c>
      <c r="M1295" s="29">
        <v>0</v>
      </c>
      <c r="N1295" s="29">
        <v>5231718.6575737186</v>
      </c>
      <c r="O1295" s="29">
        <v>0</v>
      </c>
      <c r="P1295" s="29">
        <v>0</v>
      </c>
      <c r="Q1295" s="29">
        <v>0</v>
      </c>
      <c r="R1295" s="29">
        <v>2917548.1015033424</v>
      </c>
      <c r="S1295" s="1">
        <v>321479.91337035975</v>
      </c>
      <c r="T1295" s="147">
        <v>618651.81509427261</v>
      </c>
      <c r="U1295" s="28"/>
      <c r="V1295" s="2" t="s">
        <v>349</v>
      </c>
      <c r="W1295" s="9">
        <v>17744571.286319487</v>
      </c>
      <c r="X1295" s="9">
        <v>6799220.7699999996</v>
      </c>
      <c r="Y1295" s="9">
        <v>3854821.57</v>
      </c>
      <c r="Z1295" s="9">
        <v>1243650.0900000001</v>
      </c>
      <c r="AA1295" s="9">
        <v>1658829.41</v>
      </c>
      <c r="AB1295" s="9">
        <v>0</v>
      </c>
      <c r="AC1295" s="9">
        <v>0</v>
      </c>
      <c r="AD1295" s="9">
        <v>497179.28</v>
      </c>
      <c r="AE1295" s="9">
        <v>0</v>
      </c>
      <c r="AF1295" s="9">
        <v>2850297.71</v>
      </c>
      <c r="AG1295" s="9">
        <v>0</v>
      </c>
      <c r="AH1295" s="9">
        <v>0</v>
      </c>
      <c r="AI1295" s="9">
        <v>0</v>
      </c>
      <c r="AJ1295" s="9">
        <v>465592.89631949033</v>
      </c>
      <c r="AK1295" s="9">
        <v>30000</v>
      </c>
      <c r="AL1295" s="9">
        <v>344979.56000000006</v>
      </c>
      <c r="AN1295" s="28">
        <f t="shared" si="372"/>
        <v>14403420.050716486</v>
      </c>
      <c r="AO1295" s="12">
        <f t="shared" ref="AO1295:AQ1310" si="416">+R1295-AJ1295</f>
        <v>2451955.205183852</v>
      </c>
      <c r="AP1295" s="12">
        <f t="shared" si="416"/>
        <v>291479.91337035975</v>
      </c>
      <c r="AQ1295" s="12">
        <f t="shared" si="416"/>
        <v>273672.25509427255</v>
      </c>
      <c r="AR1295" s="12">
        <f t="shared" si="373"/>
        <v>11386312.677068001</v>
      </c>
      <c r="BB1295" s="28" t="e">
        <f>+#REF!-'Прил 2 оконч'!E1295</f>
        <v>#REF!</v>
      </c>
    </row>
    <row r="1296" spans="1:54" ht="15" customHeight="1" x14ac:dyDescent="0.25">
      <c r="A1296" s="5">
        <f t="shared" si="415"/>
        <v>1268</v>
      </c>
      <c r="B1296" s="23">
        <f t="shared" si="413"/>
        <v>13</v>
      </c>
      <c r="C1296" s="14" t="s">
        <v>1452</v>
      </c>
      <c r="D1296" s="3" t="s">
        <v>725</v>
      </c>
      <c r="E1296" s="27">
        <f t="shared" si="414"/>
        <v>5140715.8106304007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/>
      <c r="L1296" s="29">
        <v>0</v>
      </c>
      <c r="M1296" s="29">
        <v>0</v>
      </c>
      <c r="N1296" s="29">
        <v>0</v>
      </c>
      <c r="O1296" s="29">
        <v>4477326.9981317902</v>
      </c>
      <c r="P1296" s="29">
        <v>0</v>
      </c>
      <c r="Q1296" s="29">
        <v>0</v>
      </c>
      <c r="R1296" s="29">
        <v>514071.58106304007</v>
      </c>
      <c r="S1296" s="1">
        <v>51407.158106304007</v>
      </c>
      <c r="T1296" s="147">
        <v>97910.073329266612</v>
      </c>
      <c r="U1296" s="28"/>
      <c r="V1296" s="2" t="s">
        <v>725</v>
      </c>
      <c r="W1296" s="9">
        <v>1393007.32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1267489.81</v>
      </c>
      <c r="AH1296" s="9">
        <v>0</v>
      </c>
      <c r="AI1296" s="9">
        <v>0</v>
      </c>
      <c r="AJ1296" s="9">
        <v>69650.37</v>
      </c>
      <c r="AK1296" s="9">
        <v>30000</v>
      </c>
      <c r="AL1296" s="9">
        <v>25867.14</v>
      </c>
      <c r="AN1296" s="28">
        <f t="shared" si="372"/>
        <v>3747708.4906304004</v>
      </c>
      <c r="AO1296" s="12">
        <f t="shared" si="416"/>
        <v>444421.21106304007</v>
      </c>
      <c r="AP1296" s="12">
        <f t="shared" si="416"/>
        <v>21407.158106304007</v>
      </c>
      <c r="AQ1296" s="12">
        <f t="shared" si="416"/>
        <v>72042.933329266612</v>
      </c>
      <c r="AR1296" s="12">
        <f t="shared" si="373"/>
        <v>3209837.1881317897</v>
      </c>
      <c r="BB1296" s="28" t="e">
        <f>+#REF!-'Прил 2 оконч'!E1296</f>
        <v>#REF!</v>
      </c>
    </row>
    <row r="1297" spans="1:54" ht="15" customHeight="1" x14ac:dyDescent="0.25">
      <c r="A1297" s="5">
        <f t="shared" si="415"/>
        <v>1269</v>
      </c>
      <c r="B1297" s="23">
        <f t="shared" si="413"/>
        <v>14</v>
      </c>
      <c r="C1297" s="14" t="s">
        <v>1452</v>
      </c>
      <c r="D1297" s="3" t="s">
        <v>727</v>
      </c>
      <c r="E1297" s="27">
        <f t="shared" si="414"/>
        <v>47316025.995527588</v>
      </c>
      <c r="F1297" s="29">
        <v>22139415.284931198</v>
      </c>
      <c r="G1297" s="29">
        <v>9476160.1783293094</v>
      </c>
      <c r="H1297" s="29">
        <v>0</v>
      </c>
      <c r="I1297" s="29">
        <v>8934631.8649196047</v>
      </c>
      <c r="J1297" s="29">
        <v>0</v>
      </c>
      <c r="K1297" s="29"/>
      <c r="L1297" s="29">
        <v>919198.2980833113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4466608.1980049396</v>
      </c>
      <c r="S1297" s="1">
        <v>473160.2599552758</v>
      </c>
      <c r="T1297" s="147">
        <v>906851.91130394163</v>
      </c>
      <c r="U1297" s="28"/>
      <c r="V1297" s="2" t="s">
        <v>727</v>
      </c>
      <c r="W1297" s="9">
        <v>28162947.519999996</v>
      </c>
      <c r="X1297" s="9">
        <v>14075506.699999999</v>
      </c>
      <c r="Y1297" s="9">
        <v>7502366.3499999996</v>
      </c>
      <c r="Z1297" s="9">
        <v>0</v>
      </c>
      <c r="AA1297" s="9">
        <v>4690823.1100000003</v>
      </c>
      <c r="AB1297" s="9">
        <v>0</v>
      </c>
      <c r="AC1297" s="9">
        <v>0</v>
      </c>
      <c r="AD1297" s="9">
        <v>945606.25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363251.18999999994</v>
      </c>
      <c r="AK1297" s="9">
        <v>30000</v>
      </c>
      <c r="AL1297" s="9">
        <v>555393.91999999993</v>
      </c>
      <c r="AN1297" s="28">
        <f t="shared" si="372"/>
        <v>19153078.475527592</v>
      </c>
      <c r="AO1297" s="12">
        <f t="shared" si="416"/>
        <v>4103357.0080049396</v>
      </c>
      <c r="AP1297" s="12">
        <f t="shared" si="416"/>
        <v>443160.2599552758</v>
      </c>
      <c r="AQ1297" s="12">
        <f t="shared" si="416"/>
        <v>351457.9913039417</v>
      </c>
      <c r="AR1297" s="12">
        <f t="shared" si="373"/>
        <v>14255103.216263436</v>
      </c>
      <c r="BB1297" s="28" t="e">
        <f>+#REF!-'Прил 2 оконч'!E1297</f>
        <v>#REF!</v>
      </c>
    </row>
    <row r="1298" spans="1:54" ht="15" customHeight="1" x14ac:dyDescent="0.25">
      <c r="A1298" s="5">
        <f t="shared" si="415"/>
        <v>1270</v>
      </c>
      <c r="B1298" s="23">
        <f t="shared" si="413"/>
        <v>15</v>
      </c>
      <c r="C1298" s="14" t="s">
        <v>1452</v>
      </c>
      <c r="D1298" s="3" t="s">
        <v>358</v>
      </c>
      <c r="E1298" s="27">
        <f t="shared" si="414"/>
        <v>13982972.132639855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/>
      <c r="L1298" s="29">
        <v>0</v>
      </c>
      <c r="M1298" s="29">
        <v>0</v>
      </c>
      <c r="N1298" s="29">
        <v>2807713.831463424</v>
      </c>
      <c r="O1298" s="29">
        <v>0</v>
      </c>
      <c r="P1298" s="29">
        <v>9402008.4996973816</v>
      </c>
      <c r="Q1298" s="29">
        <v>0</v>
      </c>
      <c r="R1298" s="29">
        <v>1366418.1816375868</v>
      </c>
      <c r="S1298" s="1">
        <v>139829.72132639855</v>
      </c>
      <c r="T1298" s="147">
        <v>267001.89851506357</v>
      </c>
      <c r="U1298" s="28"/>
      <c r="V1298" s="2" t="s">
        <v>358</v>
      </c>
      <c r="W1298" s="9">
        <v>1650591.26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1502933.74</v>
      </c>
      <c r="AG1298" s="9">
        <v>0</v>
      </c>
      <c r="AH1298" s="9">
        <v>0</v>
      </c>
      <c r="AI1298" s="9">
        <v>0</v>
      </c>
      <c r="AJ1298" s="9">
        <v>86985.4</v>
      </c>
      <c r="AK1298" s="9">
        <v>30000</v>
      </c>
      <c r="AL1298" s="9">
        <v>30672.12</v>
      </c>
      <c r="AN1298" s="28">
        <f t="shared" si="372"/>
        <v>12332380.872639855</v>
      </c>
      <c r="AO1298" s="12">
        <f t="shared" si="416"/>
        <v>1279432.7816375869</v>
      </c>
      <c r="AP1298" s="12">
        <f t="shared" si="416"/>
        <v>109829.72132639855</v>
      </c>
      <c r="AQ1298" s="12">
        <f t="shared" si="416"/>
        <v>236329.77851506358</v>
      </c>
      <c r="AR1298" s="12">
        <f t="shared" si="373"/>
        <v>10706788.591160808</v>
      </c>
      <c r="BB1298" s="28" t="e">
        <f>+#REF!-'Прил 2 оконч'!E1298</f>
        <v>#REF!</v>
      </c>
    </row>
    <row r="1299" spans="1:54" ht="15" customHeight="1" x14ac:dyDescent="0.25">
      <c r="A1299" s="5">
        <f t="shared" si="415"/>
        <v>1271</v>
      </c>
      <c r="B1299" s="23">
        <f t="shared" si="413"/>
        <v>16</v>
      </c>
      <c r="C1299" s="14" t="s">
        <v>1452</v>
      </c>
      <c r="D1299" s="3" t="s">
        <v>728</v>
      </c>
      <c r="E1299" s="27">
        <f t="shared" si="414"/>
        <v>29701251.228493359</v>
      </c>
      <c r="F1299" s="29">
        <v>13547882.420298653</v>
      </c>
      <c r="G1299" s="29">
        <v>5420445.0872185007</v>
      </c>
      <c r="H1299" s="29">
        <v>4003529.3313609911</v>
      </c>
      <c r="I1299" s="29">
        <v>2558438.7810873692</v>
      </c>
      <c r="J1299" s="29">
        <v>0</v>
      </c>
      <c r="K1299" s="29"/>
      <c r="L1299" s="29">
        <v>601913.5066467108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2700571.1026664008</v>
      </c>
      <c r="S1299" s="1">
        <v>297012.51228493359</v>
      </c>
      <c r="T1299" s="147">
        <v>571458.48692979931</v>
      </c>
      <c r="U1299" s="28"/>
      <c r="V1299" s="2" t="s">
        <v>728</v>
      </c>
      <c r="W1299" s="9">
        <v>20548959.43</v>
      </c>
      <c r="X1299" s="9">
        <v>7707171.4100000001</v>
      </c>
      <c r="Y1299" s="9">
        <v>4369584.62</v>
      </c>
      <c r="Z1299" s="9">
        <v>1409723.97</v>
      </c>
      <c r="AA1299" s="9">
        <v>1880345.26</v>
      </c>
      <c r="AB1299" s="9">
        <v>0</v>
      </c>
      <c r="AC1299" s="9">
        <v>0</v>
      </c>
      <c r="AD1299" s="9">
        <v>563571.34</v>
      </c>
      <c r="AE1299" s="9">
        <v>3338462.41</v>
      </c>
      <c r="AF1299" s="9">
        <v>0</v>
      </c>
      <c r="AG1299" s="9">
        <v>0</v>
      </c>
      <c r="AH1299" s="9">
        <v>0</v>
      </c>
      <c r="AI1299" s="9">
        <v>0</v>
      </c>
      <c r="AJ1299" s="9">
        <v>856858.38</v>
      </c>
      <c r="AK1299" s="9">
        <v>30000</v>
      </c>
      <c r="AL1299" s="9">
        <v>393242.04000000004</v>
      </c>
      <c r="AN1299" s="28">
        <f t="shared" si="372"/>
        <v>9152291.7984933592</v>
      </c>
      <c r="AO1299" s="12">
        <f t="shared" si="416"/>
        <v>1843712.722666401</v>
      </c>
      <c r="AP1299" s="12">
        <f t="shared" si="416"/>
        <v>267012.51228493359</v>
      </c>
      <c r="AQ1299" s="12">
        <f t="shared" si="416"/>
        <v>178216.44692979928</v>
      </c>
      <c r="AR1299" s="12">
        <f t="shared" si="373"/>
        <v>6863350.1166122248</v>
      </c>
      <c r="BB1299" s="28" t="e">
        <f>+#REF!-'Прил 2 оконч'!E1299</f>
        <v>#REF!</v>
      </c>
    </row>
    <row r="1300" spans="1:54" ht="15" customHeight="1" x14ac:dyDescent="0.25">
      <c r="A1300" s="5">
        <f t="shared" si="415"/>
        <v>1272</v>
      </c>
      <c r="B1300" s="23">
        <f t="shared" si="413"/>
        <v>17</v>
      </c>
      <c r="C1300" s="14" t="s">
        <v>1452</v>
      </c>
      <c r="D1300" s="3" t="s">
        <v>731</v>
      </c>
      <c r="E1300" s="27">
        <f t="shared" si="414"/>
        <v>14973288.593108229</v>
      </c>
      <c r="F1300" s="29">
        <v>6829892.5100509822</v>
      </c>
      <c r="G1300" s="29">
        <v>2732608.3998830705</v>
      </c>
      <c r="H1300" s="29">
        <v>2018298.8120020221</v>
      </c>
      <c r="I1300" s="29">
        <v>1289785.4680368118</v>
      </c>
      <c r="J1300" s="29">
        <v>0</v>
      </c>
      <c r="K1300" s="29"/>
      <c r="L1300" s="29">
        <v>303442.59148466005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1361438.6200551903</v>
      </c>
      <c r="S1300" s="1">
        <v>149732.88593108227</v>
      </c>
      <c r="T1300" s="147">
        <v>288089.30566440988</v>
      </c>
      <c r="U1300" s="28"/>
      <c r="V1300" s="2" t="s">
        <v>731</v>
      </c>
      <c r="W1300" s="9">
        <v>8528510.2100000009</v>
      </c>
      <c r="X1300" s="9">
        <v>3877119.98</v>
      </c>
      <c r="Y1300" s="9">
        <v>2198135.08</v>
      </c>
      <c r="Z1300" s="9">
        <v>709166.66</v>
      </c>
      <c r="AA1300" s="9">
        <v>945914.36</v>
      </c>
      <c r="AB1300" s="9">
        <v>0</v>
      </c>
      <c r="AC1300" s="9">
        <v>0</v>
      </c>
      <c r="AD1300" s="9">
        <v>283506.57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321119.76</v>
      </c>
      <c r="AK1300" s="9">
        <v>30000</v>
      </c>
      <c r="AL1300" s="9">
        <v>163547.79999999999</v>
      </c>
      <c r="AN1300" s="28">
        <f t="shared" ref="AN1300:AN1372" si="417">+E1300-W1300</f>
        <v>6444778.3831082284</v>
      </c>
      <c r="AO1300" s="12">
        <f t="shared" si="416"/>
        <v>1040318.8600551903</v>
      </c>
      <c r="AP1300" s="12">
        <f t="shared" si="416"/>
        <v>119732.88593108227</v>
      </c>
      <c r="AQ1300" s="12">
        <f t="shared" si="416"/>
        <v>124541.50566440989</v>
      </c>
      <c r="AR1300" s="12">
        <f t="shared" ref="AR1300:AR1372" si="418">+AN1300-AO1300-AP1300-AQ1300</f>
        <v>5160185.1314575458</v>
      </c>
      <c r="BB1300" s="28" t="e">
        <f>+#REF!-'Прил 2 оконч'!E1300</f>
        <v>#REF!</v>
      </c>
    </row>
    <row r="1301" spans="1:54" ht="15" customHeight="1" x14ac:dyDescent="0.25">
      <c r="A1301" s="5">
        <f t="shared" si="415"/>
        <v>1273</v>
      </c>
      <c r="B1301" s="23">
        <f t="shared" si="413"/>
        <v>18</v>
      </c>
      <c r="C1301" s="14" t="s">
        <v>1452</v>
      </c>
      <c r="D1301" s="3" t="s">
        <v>368</v>
      </c>
      <c r="E1301" s="27">
        <f t="shared" si="414"/>
        <v>68774286.83345294</v>
      </c>
      <c r="F1301" s="29">
        <v>0</v>
      </c>
      <c r="G1301" s="29">
        <v>0</v>
      </c>
      <c r="H1301" s="29">
        <v>0</v>
      </c>
      <c r="I1301" s="29">
        <v>8603725.4971600696</v>
      </c>
      <c r="J1301" s="29">
        <v>0</v>
      </c>
      <c r="K1301" s="29"/>
      <c r="L1301" s="29">
        <v>0</v>
      </c>
      <c r="M1301" s="29">
        <v>0</v>
      </c>
      <c r="N1301" s="29">
        <v>35269812.250870951</v>
      </c>
      <c r="O1301" s="29">
        <v>16117459.310296344</v>
      </c>
      <c r="P1301" s="29">
        <v>0</v>
      </c>
      <c r="Q1301" s="29">
        <v>0</v>
      </c>
      <c r="R1301" s="29">
        <v>6783665.3034309298</v>
      </c>
      <c r="S1301" s="1">
        <v>687742.86833452946</v>
      </c>
      <c r="T1301" s="147">
        <v>1311881.6033601121</v>
      </c>
      <c r="U1301" s="28"/>
      <c r="V1301" s="2" t="s">
        <v>368</v>
      </c>
      <c r="W1301" s="9">
        <v>27898999.369999997</v>
      </c>
      <c r="X1301" s="9">
        <v>0</v>
      </c>
      <c r="Y1301" s="9">
        <v>0</v>
      </c>
      <c r="Z1301" s="9">
        <v>0</v>
      </c>
      <c r="AA1301" s="9">
        <v>4516993.13</v>
      </c>
      <c r="AB1301" s="9">
        <v>0</v>
      </c>
      <c r="AC1301" s="9">
        <v>0</v>
      </c>
      <c r="AD1301" s="9">
        <v>0</v>
      </c>
      <c r="AE1301" s="9">
        <v>3339874.84</v>
      </c>
      <c r="AF1301" s="9">
        <v>12116973.529999999</v>
      </c>
      <c r="AG1301" s="9">
        <v>6699339.4699999997</v>
      </c>
      <c r="AH1301" s="9">
        <v>0</v>
      </c>
      <c r="AI1301" s="9">
        <v>0</v>
      </c>
      <c r="AJ1301" s="9">
        <v>651467.74</v>
      </c>
      <c r="AK1301" s="9">
        <v>30000</v>
      </c>
      <c r="AL1301" s="9">
        <v>544350.66</v>
      </c>
      <c r="AN1301" s="28">
        <f t="shared" si="417"/>
        <v>40875287.463452943</v>
      </c>
      <c r="AO1301" s="12">
        <f t="shared" si="416"/>
        <v>6132197.5634309296</v>
      </c>
      <c r="AP1301" s="12">
        <f t="shared" si="416"/>
        <v>657742.86833452946</v>
      </c>
      <c r="AQ1301" s="12">
        <f t="shared" si="416"/>
        <v>767530.94336011203</v>
      </c>
      <c r="AR1301" s="12">
        <f t="shared" si="418"/>
        <v>33317816.088327371</v>
      </c>
      <c r="BB1301" s="28" t="e">
        <f>+#REF!-'Прил 2 оконч'!E1301</f>
        <v>#REF!</v>
      </c>
    </row>
    <row r="1302" spans="1:54" ht="15" customHeight="1" x14ac:dyDescent="0.25">
      <c r="A1302" s="5">
        <f t="shared" si="415"/>
        <v>1274</v>
      </c>
      <c r="B1302" s="23">
        <f t="shared" si="413"/>
        <v>19</v>
      </c>
      <c r="C1302" s="14" t="s">
        <v>1452</v>
      </c>
      <c r="D1302" s="3" t="s">
        <v>370</v>
      </c>
      <c r="E1302" s="27">
        <f t="shared" si="414"/>
        <v>9840619.7706832699</v>
      </c>
      <c r="F1302" s="29">
        <v>6075089.1066667549</v>
      </c>
      <c r="G1302" s="29">
        <v>0</v>
      </c>
      <c r="H1302" s="29">
        <v>0</v>
      </c>
      <c r="I1302" s="29">
        <v>0</v>
      </c>
      <c r="J1302" s="29">
        <v>0</v>
      </c>
      <c r="K1302" s="29"/>
      <c r="L1302" s="29">
        <v>0</v>
      </c>
      <c r="M1302" s="29">
        <v>0</v>
      </c>
      <c r="N1302" s="29">
        <v>2658697.5711172097</v>
      </c>
      <c r="O1302" s="29">
        <v>0</v>
      </c>
      <c r="P1302" s="29">
        <v>0</v>
      </c>
      <c r="Q1302" s="29">
        <v>0</v>
      </c>
      <c r="R1302" s="29">
        <v>817436.6694571597</v>
      </c>
      <c r="S1302" s="1">
        <v>98406.197706832696</v>
      </c>
      <c r="T1302" s="147">
        <v>190990.2257353125</v>
      </c>
      <c r="U1302" s="28"/>
      <c r="V1302" s="2" t="s">
        <v>370</v>
      </c>
      <c r="W1302" s="9">
        <v>8897487.8899999987</v>
      </c>
      <c r="X1302" s="9">
        <v>3448967.12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3331649.4</v>
      </c>
      <c r="AF1302" s="9">
        <v>1445839.65</v>
      </c>
      <c r="AG1302" s="9">
        <v>0</v>
      </c>
      <c r="AH1302" s="9">
        <v>0</v>
      </c>
      <c r="AI1302" s="9">
        <v>0</v>
      </c>
      <c r="AJ1302" s="9">
        <v>473144.86</v>
      </c>
      <c r="AK1302" s="9">
        <v>30000</v>
      </c>
      <c r="AL1302" s="9">
        <v>167886.86</v>
      </c>
      <c r="AN1302" s="28">
        <f t="shared" si="417"/>
        <v>943131.88068327121</v>
      </c>
      <c r="AO1302" s="12">
        <f t="shared" si="416"/>
        <v>344291.80945715972</v>
      </c>
      <c r="AP1302" s="12">
        <f t="shared" si="416"/>
        <v>68406.197706832696</v>
      </c>
      <c r="AQ1302" s="12">
        <f t="shared" si="416"/>
        <v>23103.365735312516</v>
      </c>
      <c r="AR1302" s="12">
        <f t="shared" si="418"/>
        <v>507330.50778396631</v>
      </c>
      <c r="BB1302" s="28" t="e">
        <f>+#REF!-'Прил 2 оконч'!E1302</f>
        <v>#REF!</v>
      </c>
    </row>
    <row r="1303" spans="1:54" ht="15" customHeight="1" x14ac:dyDescent="0.25">
      <c r="A1303" s="5">
        <f t="shared" si="415"/>
        <v>1275</v>
      </c>
      <c r="B1303" s="23">
        <f t="shared" si="413"/>
        <v>20</v>
      </c>
      <c r="C1303" s="14" t="s">
        <v>1452</v>
      </c>
      <c r="D1303" s="3" t="s">
        <v>372</v>
      </c>
      <c r="E1303" s="27">
        <f t="shared" si="414"/>
        <v>18233392.01985063</v>
      </c>
      <c r="F1303" s="29">
        <v>12086678.879398011</v>
      </c>
      <c r="G1303" s="29">
        <v>0</v>
      </c>
      <c r="H1303" s="29">
        <v>3571729.6556921718</v>
      </c>
      <c r="I1303" s="29">
        <v>0</v>
      </c>
      <c r="J1303" s="29">
        <v>0</v>
      </c>
      <c r="K1303" s="29"/>
      <c r="L1303" s="29">
        <v>536994.27278103132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1501494.633607558</v>
      </c>
      <c r="S1303" s="1">
        <v>182333.92019850636</v>
      </c>
      <c r="T1303" s="147">
        <v>354160.65817335382</v>
      </c>
      <c r="U1303" s="28"/>
      <c r="V1303" s="2" t="s">
        <v>372</v>
      </c>
      <c r="W1303" s="9">
        <v>16473141.779999999</v>
      </c>
      <c r="X1303" s="9">
        <v>6873206.2300000004</v>
      </c>
      <c r="Y1303" s="9">
        <v>0</v>
      </c>
      <c r="Z1303" s="9">
        <v>1257182.83</v>
      </c>
      <c r="AA1303" s="9">
        <v>0</v>
      </c>
      <c r="AB1303" s="9">
        <v>0</v>
      </c>
      <c r="AC1303" s="9">
        <v>0</v>
      </c>
      <c r="AD1303" s="9">
        <v>502589.33</v>
      </c>
      <c r="AE1303" s="9">
        <v>6674107.29</v>
      </c>
      <c r="AF1303" s="9">
        <v>0</v>
      </c>
      <c r="AG1303" s="9">
        <v>0</v>
      </c>
      <c r="AH1303" s="9">
        <v>0</v>
      </c>
      <c r="AI1303" s="9">
        <v>0</v>
      </c>
      <c r="AJ1303" s="9">
        <v>823666.58000000007</v>
      </c>
      <c r="AK1303" s="9">
        <v>30000</v>
      </c>
      <c r="AL1303" s="9">
        <v>312389.52</v>
      </c>
      <c r="AN1303" s="28">
        <f t="shared" si="417"/>
        <v>1760250.239850631</v>
      </c>
      <c r="AO1303" s="12">
        <f t="shared" si="416"/>
        <v>677828.0536075579</v>
      </c>
      <c r="AP1303" s="12">
        <f t="shared" si="416"/>
        <v>152333.92019850636</v>
      </c>
      <c r="AQ1303" s="12">
        <f t="shared" si="416"/>
        <v>41771.1381733538</v>
      </c>
      <c r="AR1303" s="12">
        <f t="shared" si="418"/>
        <v>888317.12787121302</v>
      </c>
      <c r="BB1303" s="28" t="e">
        <f>+#REF!-'Прил 2 оконч'!E1303</f>
        <v>#REF!</v>
      </c>
    </row>
    <row r="1304" spans="1:54" ht="15" customHeight="1" x14ac:dyDescent="0.25">
      <c r="A1304" s="5">
        <f t="shared" si="415"/>
        <v>1276</v>
      </c>
      <c r="B1304" s="23">
        <f t="shared" si="413"/>
        <v>21</v>
      </c>
      <c r="C1304" s="14" t="s">
        <v>1452</v>
      </c>
      <c r="D1304" s="3" t="s">
        <v>376</v>
      </c>
      <c r="E1304" s="27">
        <f t="shared" si="414"/>
        <v>15958327.596498143</v>
      </c>
      <c r="F1304" s="29">
        <v>5934192.4713683669</v>
      </c>
      <c r="G1304" s="29">
        <v>2374242.9576923214</v>
      </c>
      <c r="H1304" s="29">
        <v>1753610.8507606245</v>
      </c>
      <c r="I1304" s="29">
        <v>1120637.726412365</v>
      </c>
      <c r="J1304" s="29">
        <v>0</v>
      </c>
      <c r="K1304" s="29"/>
      <c r="L1304" s="29">
        <v>263647.88892809901</v>
      </c>
      <c r="M1304" s="29">
        <v>0</v>
      </c>
      <c r="N1304" s="29">
        <v>2597035.6702842941</v>
      </c>
      <c r="O1304" s="29">
        <v>0</v>
      </c>
      <c r="P1304" s="29">
        <v>0</v>
      </c>
      <c r="Q1304" s="29">
        <v>0</v>
      </c>
      <c r="R1304" s="29">
        <v>1448276.7490575134</v>
      </c>
      <c r="S1304" s="1">
        <v>159583.27596498144</v>
      </c>
      <c r="T1304" s="147">
        <v>307100.00602957892</v>
      </c>
      <c r="U1304" s="28"/>
      <c r="V1304" s="2" t="s">
        <v>376</v>
      </c>
      <c r="W1304" s="9">
        <v>8949223.8798859697</v>
      </c>
      <c r="X1304" s="9">
        <v>3369191.61</v>
      </c>
      <c r="Y1304" s="9">
        <v>1910164.84</v>
      </c>
      <c r="Z1304" s="9">
        <v>616261.12</v>
      </c>
      <c r="AA1304" s="9">
        <v>821993.32</v>
      </c>
      <c r="AB1304" s="9">
        <v>0</v>
      </c>
      <c r="AC1304" s="9">
        <v>0</v>
      </c>
      <c r="AD1304" s="9">
        <v>246365.33</v>
      </c>
      <c r="AE1304" s="9">
        <v>0</v>
      </c>
      <c r="AF1304" s="9">
        <v>1412397.02</v>
      </c>
      <c r="AG1304" s="9">
        <v>0</v>
      </c>
      <c r="AH1304" s="9">
        <v>0</v>
      </c>
      <c r="AI1304" s="9">
        <v>0</v>
      </c>
      <c r="AJ1304" s="9">
        <v>371904.23988596996</v>
      </c>
      <c r="AK1304" s="9">
        <v>30000</v>
      </c>
      <c r="AL1304" s="9">
        <v>170946.39999999997</v>
      </c>
      <c r="AN1304" s="28">
        <f t="shared" si="417"/>
        <v>7009103.7166121732</v>
      </c>
      <c r="AO1304" s="12">
        <f t="shared" si="416"/>
        <v>1076372.5091715434</v>
      </c>
      <c r="AP1304" s="12">
        <f t="shared" si="416"/>
        <v>129583.27596498144</v>
      </c>
      <c r="AQ1304" s="12">
        <f t="shared" si="416"/>
        <v>136153.60602957895</v>
      </c>
      <c r="AR1304" s="12">
        <f t="shared" si="418"/>
        <v>5666994.3254460692</v>
      </c>
      <c r="BB1304" s="28" t="e">
        <f>+#REF!-'Прил 2 оконч'!E1304</f>
        <v>#REF!</v>
      </c>
    </row>
    <row r="1305" spans="1:54" ht="15" customHeight="1" x14ac:dyDescent="0.25">
      <c r="A1305" s="5">
        <f t="shared" si="415"/>
        <v>1277</v>
      </c>
      <c r="B1305" s="23">
        <f t="shared" si="413"/>
        <v>22</v>
      </c>
      <c r="C1305" s="14" t="s">
        <v>1452</v>
      </c>
      <c r="D1305" s="3" t="s">
        <v>381</v>
      </c>
      <c r="E1305" s="27">
        <f t="shared" si="414"/>
        <v>9685484.1454348229</v>
      </c>
      <c r="F1305" s="29">
        <v>6420381.7111990321</v>
      </c>
      <c r="G1305" s="29">
        <v>0</v>
      </c>
      <c r="H1305" s="29">
        <v>1897284.4391391145</v>
      </c>
      <c r="I1305" s="29">
        <v>0</v>
      </c>
      <c r="J1305" s="29">
        <v>0</v>
      </c>
      <c r="K1305" s="29"/>
      <c r="L1305" s="29">
        <v>285248.59826123505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797586.23367659084</v>
      </c>
      <c r="S1305" s="1">
        <v>96854.841454348236</v>
      </c>
      <c r="T1305" s="147">
        <v>188128.32170450315</v>
      </c>
      <c r="U1305" s="28"/>
      <c r="V1305" s="2" t="s">
        <v>381</v>
      </c>
      <c r="W1305" s="9">
        <v>4827951.1772601325</v>
      </c>
      <c r="X1305" s="9">
        <v>3634617.24</v>
      </c>
      <c r="Y1305" s="9">
        <v>0</v>
      </c>
      <c r="Z1305" s="9">
        <v>664810.31000000006</v>
      </c>
      <c r="AA1305" s="9">
        <v>0</v>
      </c>
      <c r="AB1305" s="9">
        <v>0</v>
      </c>
      <c r="AC1305" s="9">
        <v>0</v>
      </c>
      <c r="AD1305" s="9">
        <v>265774.03999999998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139582.20726013189</v>
      </c>
      <c r="AK1305" s="9">
        <v>30000</v>
      </c>
      <c r="AL1305" s="9">
        <v>93167.38</v>
      </c>
      <c r="AN1305" s="28">
        <f t="shared" si="417"/>
        <v>4857532.9681746904</v>
      </c>
      <c r="AO1305" s="12">
        <f t="shared" si="416"/>
        <v>658004.02641645889</v>
      </c>
      <c r="AP1305" s="12">
        <f t="shared" si="416"/>
        <v>66854.841454348236</v>
      </c>
      <c r="AQ1305" s="12">
        <f t="shared" si="416"/>
        <v>94960.941704503144</v>
      </c>
      <c r="AR1305" s="12">
        <f t="shared" si="418"/>
        <v>4037713.1585993799</v>
      </c>
      <c r="BB1305" s="28" t="e">
        <f>+#REF!-'Прил 2 оконч'!E1305</f>
        <v>#REF!</v>
      </c>
    </row>
    <row r="1306" spans="1:54" ht="15" customHeight="1" x14ac:dyDescent="0.25">
      <c r="A1306" s="5">
        <f t="shared" si="415"/>
        <v>1278</v>
      </c>
      <c r="B1306" s="23">
        <f t="shared" si="413"/>
        <v>23</v>
      </c>
      <c r="C1306" s="14" t="s">
        <v>1452</v>
      </c>
      <c r="D1306" s="3" t="s">
        <v>744</v>
      </c>
      <c r="E1306" s="27">
        <f t="shared" si="414"/>
        <v>41065952.285400696</v>
      </c>
      <c r="F1306" s="29">
        <v>35121361.789660126</v>
      </c>
      <c r="G1306" s="29">
        <v>0</v>
      </c>
      <c r="H1306" s="29">
        <v>0</v>
      </c>
      <c r="I1306" s="29">
        <v>0</v>
      </c>
      <c r="J1306" s="29">
        <v>0</v>
      </c>
      <c r="K1306" s="29"/>
      <c r="L1306" s="29">
        <v>1560393.0841138863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3171382.2027939623</v>
      </c>
      <c r="S1306" s="1">
        <v>410659.52285400691</v>
      </c>
      <c r="T1306" s="147">
        <v>802155.68597870832</v>
      </c>
      <c r="U1306" s="28"/>
      <c r="V1306" s="2" t="s">
        <v>744</v>
      </c>
      <c r="W1306" s="9">
        <v>26476974.350000001</v>
      </c>
      <c r="X1306" s="9">
        <v>19986754.68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1461491.07</v>
      </c>
      <c r="AE1306" s="9">
        <v>3339595.19</v>
      </c>
      <c r="AF1306" s="9">
        <v>0</v>
      </c>
      <c r="AG1306" s="9">
        <v>0</v>
      </c>
      <c r="AH1306" s="9">
        <v>0</v>
      </c>
      <c r="AI1306" s="9">
        <v>0</v>
      </c>
      <c r="AJ1306" s="9">
        <v>1153259.1099999999</v>
      </c>
      <c r="AK1306" s="9">
        <v>30000</v>
      </c>
      <c r="AL1306" s="9">
        <v>505874.30000000005</v>
      </c>
      <c r="AN1306" s="28">
        <f t="shared" si="417"/>
        <v>14588977.935400695</v>
      </c>
      <c r="AO1306" s="12">
        <f t="shared" si="416"/>
        <v>2018123.0927939625</v>
      </c>
      <c r="AP1306" s="12">
        <f t="shared" si="416"/>
        <v>380659.52285400691</v>
      </c>
      <c r="AQ1306" s="12">
        <f t="shared" si="416"/>
        <v>296281.38597870828</v>
      </c>
      <c r="AR1306" s="12">
        <f t="shared" si="418"/>
        <v>11893913.933774017</v>
      </c>
      <c r="BB1306" s="28" t="e">
        <f>+#REF!-'Прил 2 оконч'!E1306</f>
        <v>#REF!</v>
      </c>
    </row>
    <row r="1307" spans="1:54" ht="15" customHeight="1" x14ac:dyDescent="0.25">
      <c r="A1307" s="5">
        <f t="shared" si="415"/>
        <v>1279</v>
      </c>
      <c r="B1307" s="23">
        <f t="shared" si="413"/>
        <v>24</v>
      </c>
      <c r="C1307" s="14" t="s">
        <v>1452</v>
      </c>
      <c r="D1307" s="3" t="s">
        <v>745</v>
      </c>
      <c r="E1307" s="27">
        <f t="shared" si="414"/>
        <v>41205480.870442264</v>
      </c>
      <c r="F1307" s="29">
        <v>35240692.613433242</v>
      </c>
      <c r="G1307" s="29">
        <v>0</v>
      </c>
      <c r="H1307" s="29">
        <v>0</v>
      </c>
      <c r="I1307" s="29">
        <v>0</v>
      </c>
      <c r="J1307" s="29">
        <v>0</v>
      </c>
      <c r="K1307" s="29"/>
      <c r="L1307" s="29">
        <v>1565694.7860596243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9">
        <v>3182157.5153523218</v>
      </c>
      <c r="S1307" s="1">
        <v>412054.80870442267</v>
      </c>
      <c r="T1307" s="147">
        <v>804881.14689265017</v>
      </c>
      <c r="U1307" s="28"/>
      <c r="V1307" s="2" t="s">
        <v>745</v>
      </c>
      <c r="W1307" s="9">
        <v>26555342.239999998</v>
      </c>
      <c r="X1307" s="9">
        <v>20054732.82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1466461.81</v>
      </c>
      <c r="AE1307" s="9">
        <v>3339606.79</v>
      </c>
      <c r="AF1307" s="9">
        <v>0</v>
      </c>
      <c r="AG1307" s="9">
        <v>0</v>
      </c>
      <c r="AH1307" s="9">
        <v>0</v>
      </c>
      <c r="AI1307" s="9">
        <v>0</v>
      </c>
      <c r="AJ1307" s="9">
        <v>1157177.52</v>
      </c>
      <c r="AK1307" s="9">
        <v>30000</v>
      </c>
      <c r="AL1307" s="9">
        <v>507363.3</v>
      </c>
      <c r="AN1307" s="28">
        <f t="shared" si="417"/>
        <v>14650138.630442265</v>
      </c>
      <c r="AO1307" s="12">
        <f t="shared" si="416"/>
        <v>2024979.9953523218</v>
      </c>
      <c r="AP1307" s="12">
        <f t="shared" si="416"/>
        <v>382054.80870442267</v>
      </c>
      <c r="AQ1307" s="12">
        <f t="shared" si="416"/>
        <v>297517.84689265018</v>
      </c>
      <c r="AR1307" s="12">
        <f t="shared" si="418"/>
        <v>11945585.979492871</v>
      </c>
      <c r="BB1307" s="28" t="e">
        <f>+#REF!-'Прил 2 оконч'!E1307</f>
        <v>#REF!</v>
      </c>
    </row>
    <row r="1308" spans="1:54" ht="15" customHeight="1" x14ac:dyDescent="0.25">
      <c r="A1308" s="5">
        <f t="shared" si="415"/>
        <v>1280</v>
      </c>
      <c r="B1308" s="23">
        <f t="shared" si="413"/>
        <v>25</v>
      </c>
      <c r="C1308" s="14" t="s">
        <v>1452</v>
      </c>
      <c r="D1308" s="3" t="s">
        <v>385</v>
      </c>
      <c r="E1308" s="27">
        <f>SUBTOTAL(9,F1308:T1308)</f>
        <v>33549604.466355495</v>
      </c>
      <c r="F1308" s="29">
        <v>9163753.0558547936</v>
      </c>
      <c r="G1308" s="29">
        <v>4716823.2</v>
      </c>
      <c r="H1308" s="29">
        <v>2695930.7316036122</v>
      </c>
      <c r="I1308" s="29">
        <v>0</v>
      </c>
      <c r="J1308" s="29">
        <v>0</v>
      </c>
      <c r="K1308" s="29"/>
      <c r="L1308" s="29">
        <v>295975.88879684091</v>
      </c>
      <c r="M1308" s="29">
        <v>0</v>
      </c>
      <c r="N1308" s="29">
        <v>13238455.132672109</v>
      </c>
      <c r="O1308" s="29">
        <v>0</v>
      </c>
      <c r="P1308" s="29">
        <v>0</v>
      </c>
      <c r="Q1308" s="29">
        <v>0</v>
      </c>
      <c r="R1308" s="29">
        <v>2552926.0485136751</v>
      </c>
      <c r="S1308" s="1">
        <v>295470.26754077495</v>
      </c>
      <c r="T1308" s="147">
        <v>590270.14137369313</v>
      </c>
      <c r="U1308" s="28"/>
      <c r="V1308" s="2" t="s">
        <v>385</v>
      </c>
      <c r="W1308" s="9">
        <v>11646419.847685654</v>
      </c>
      <c r="X1308" s="9">
        <v>4101583.9</v>
      </c>
      <c r="Y1308" s="9">
        <v>2186179.5699999998</v>
      </c>
      <c r="Z1308" s="9">
        <v>921223.7</v>
      </c>
      <c r="AA1308" s="9">
        <v>0</v>
      </c>
      <c r="AB1308" s="9">
        <v>0</v>
      </c>
      <c r="AC1308" s="9">
        <v>0</v>
      </c>
      <c r="AD1308" s="9">
        <v>275548.40000000002</v>
      </c>
      <c r="AE1308" s="9">
        <v>0</v>
      </c>
      <c r="AF1308" s="9">
        <v>3666750.39</v>
      </c>
      <c r="AG1308" s="9">
        <v>0</v>
      </c>
      <c r="AH1308" s="9">
        <v>0</v>
      </c>
      <c r="AI1308" s="9">
        <v>0</v>
      </c>
      <c r="AJ1308" s="9">
        <v>237556.62768565243</v>
      </c>
      <c r="AK1308" s="9">
        <v>30000</v>
      </c>
      <c r="AL1308" s="9">
        <v>227577.26</v>
      </c>
      <c r="AN1308" s="28">
        <f t="shared" si="417"/>
        <v>21903184.618669841</v>
      </c>
      <c r="AO1308" s="12">
        <f t="shared" si="416"/>
        <v>2315369.4208280225</v>
      </c>
      <c r="AP1308" s="12">
        <f t="shared" si="416"/>
        <v>265470.26754077495</v>
      </c>
      <c r="AQ1308" s="12">
        <f t="shared" si="416"/>
        <v>362692.88137369312</v>
      </c>
      <c r="AR1308" s="12">
        <f t="shared" si="418"/>
        <v>18959652.048927352</v>
      </c>
      <c r="BB1308" s="28" t="e">
        <f>+#REF!-'Прил 2 оконч'!E1308</f>
        <v>#REF!</v>
      </c>
    </row>
    <row r="1309" spans="1:54" ht="15" customHeight="1" x14ac:dyDescent="0.25">
      <c r="A1309" s="5">
        <f t="shared" si="415"/>
        <v>1281</v>
      </c>
      <c r="B1309" s="23">
        <f t="shared" si="413"/>
        <v>26</v>
      </c>
      <c r="C1309" s="14" t="s">
        <v>1452</v>
      </c>
      <c r="D1309" s="3" t="s">
        <v>760</v>
      </c>
      <c r="E1309" s="27">
        <f t="shared" si="414"/>
        <v>18499713.490156949</v>
      </c>
      <c r="F1309" s="29">
        <v>9983533.0154286958</v>
      </c>
      <c r="G1309" s="29">
        <v>3994365.3781261006</v>
      </c>
      <c r="H1309" s="29">
        <v>0</v>
      </c>
      <c r="I1309" s="29">
        <v>1885332.131364618</v>
      </c>
      <c r="J1309" s="29">
        <v>0</v>
      </c>
      <c r="K1309" s="29"/>
      <c r="L1309" s="29">
        <v>443554.43748436566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9">
        <v>1651335.0325456157</v>
      </c>
      <c r="S1309" s="1">
        <v>184997.13490156957</v>
      </c>
      <c r="T1309" s="147">
        <v>356596.3603059891</v>
      </c>
      <c r="U1309" s="28"/>
      <c r="V1309" s="2" t="s">
        <v>760</v>
      </c>
      <c r="W1309" s="9">
        <v>14942279.779999999</v>
      </c>
      <c r="X1309" s="9">
        <v>5676242.3600000003</v>
      </c>
      <c r="Y1309" s="9">
        <v>3218148.4</v>
      </c>
      <c r="Z1309" s="9">
        <v>0</v>
      </c>
      <c r="AA1309" s="9">
        <v>1384852.48</v>
      </c>
      <c r="AB1309" s="9">
        <v>0</v>
      </c>
      <c r="AC1309" s="9">
        <v>0</v>
      </c>
      <c r="AD1309" s="9">
        <v>415063.76</v>
      </c>
      <c r="AE1309" s="9">
        <v>3336564.79</v>
      </c>
      <c r="AF1309" s="9">
        <v>0</v>
      </c>
      <c r="AG1309" s="9">
        <v>0</v>
      </c>
      <c r="AH1309" s="9">
        <v>0</v>
      </c>
      <c r="AI1309" s="9">
        <v>0</v>
      </c>
      <c r="AJ1309" s="9">
        <v>595063.66999999993</v>
      </c>
      <c r="AK1309" s="9">
        <v>30000</v>
      </c>
      <c r="AL1309" s="9">
        <v>286344.31999999995</v>
      </c>
      <c r="AN1309" s="28">
        <f t="shared" si="417"/>
        <v>3557433.7101569492</v>
      </c>
      <c r="AO1309" s="12">
        <f t="shared" si="416"/>
        <v>1056271.3625456158</v>
      </c>
      <c r="AP1309" s="12">
        <f t="shared" si="416"/>
        <v>154997.13490156957</v>
      </c>
      <c r="AQ1309" s="12">
        <f t="shared" si="416"/>
        <v>70252.040305989154</v>
      </c>
      <c r="AR1309" s="12">
        <f t="shared" si="418"/>
        <v>2275913.1724037742</v>
      </c>
      <c r="BB1309" s="28" t="e">
        <f>+#REF!-'Прил 2 оконч'!E1309</f>
        <v>#REF!</v>
      </c>
    </row>
    <row r="1310" spans="1:54" ht="15" customHeight="1" x14ac:dyDescent="0.25">
      <c r="A1310" s="5">
        <f t="shared" si="415"/>
        <v>1282</v>
      </c>
      <c r="B1310" s="23">
        <f t="shared" si="413"/>
        <v>27</v>
      </c>
      <c r="C1310" s="14" t="s">
        <v>1452</v>
      </c>
      <c r="D1310" s="3" t="s">
        <v>390</v>
      </c>
      <c r="E1310" s="27">
        <f t="shared" si="414"/>
        <v>19818033.247476179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/>
      <c r="L1310" s="29">
        <v>0</v>
      </c>
      <c r="M1310" s="29">
        <v>0</v>
      </c>
      <c r="N1310" s="29">
        <v>0</v>
      </c>
      <c r="O1310" s="29">
        <v>0</v>
      </c>
      <c r="P1310" s="29">
        <v>19266518.528552189</v>
      </c>
      <c r="Q1310" s="29">
        <v>0</v>
      </c>
      <c r="R1310" s="29">
        <v>106194.98</v>
      </c>
      <c r="S1310" s="29">
        <v>24000</v>
      </c>
      <c r="T1310" s="147">
        <v>421319.73892399028</v>
      </c>
      <c r="U1310" s="28"/>
      <c r="V1310" s="2" t="s">
        <v>390</v>
      </c>
      <c r="W1310" s="9">
        <v>15764857.610000001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3336858.6</v>
      </c>
      <c r="AF1310" s="9">
        <v>0</v>
      </c>
      <c r="AG1310" s="9">
        <v>0</v>
      </c>
      <c r="AH1310" s="9">
        <v>11310823.83</v>
      </c>
      <c r="AI1310" s="9">
        <v>0</v>
      </c>
      <c r="AJ1310" s="9">
        <v>788242.88</v>
      </c>
      <c r="AK1310" s="9">
        <v>30000</v>
      </c>
      <c r="AL1310" s="9">
        <v>298932.30000000005</v>
      </c>
      <c r="AN1310" s="28">
        <f t="shared" si="417"/>
        <v>4053175.6374761779</v>
      </c>
      <c r="AO1310" s="12">
        <f t="shared" si="416"/>
        <v>-682047.9</v>
      </c>
      <c r="AP1310" s="12">
        <f t="shared" si="416"/>
        <v>-6000</v>
      </c>
      <c r="AQ1310" s="12">
        <f t="shared" si="416"/>
        <v>122387.43892399024</v>
      </c>
      <c r="AR1310" s="12">
        <f t="shared" si="418"/>
        <v>4618836.0985521879</v>
      </c>
      <c r="BB1310" s="28" t="e">
        <f>+#REF!-'Прил 2 оконч'!E1310</f>
        <v>#REF!</v>
      </c>
    </row>
    <row r="1311" spans="1:54" ht="15" customHeight="1" x14ac:dyDescent="0.25">
      <c r="A1311" s="5">
        <f t="shared" si="415"/>
        <v>1283</v>
      </c>
      <c r="B1311" s="23">
        <f t="shared" si="413"/>
        <v>28</v>
      </c>
      <c r="C1311" s="14" t="s">
        <v>1452</v>
      </c>
      <c r="D1311" s="3" t="s">
        <v>761</v>
      </c>
      <c r="E1311" s="27">
        <f t="shared" si="414"/>
        <v>18080352.83013973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/>
      <c r="L1311" s="29">
        <v>0</v>
      </c>
      <c r="M1311" s="29">
        <v>0</v>
      </c>
      <c r="N1311" s="29">
        <v>0</v>
      </c>
      <c r="O1311" s="29">
        <v>0</v>
      </c>
      <c r="P1311" s="29">
        <v>17569980.090778742</v>
      </c>
      <c r="Q1311" s="29">
        <v>0</v>
      </c>
      <c r="R1311" s="29">
        <v>102152.86</v>
      </c>
      <c r="S1311" s="29">
        <v>24000</v>
      </c>
      <c r="T1311" s="147">
        <v>384219.87936099025</v>
      </c>
      <c r="U1311" s="28"/>
      <c r="V1311" s="2" t="s">
        <v>761</v>
      </c>
      <c r="W1311" s="9">
        <v>14697463.68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3336372.21</v>
      </c>
      <c r="AF1311" s="9">
        <v>0</v>
      </c>
      <c r="AG1311" s="9">
        <v>0</v>
      </c>
      <c r="AH1311" s="9">
        <v>10317566.49</v>
      </c>
      <c r="AI1311" s="9">
        <v>0</v>
      </c>
      <c r="AJ1311" s="9">
        <v>734873.18</v>
      </c>
      <c r="AK1311" s="9">
        <v>30000</v>
      </c>
      <c r="AL1311" s="9">
        <v>278651.8</v>
      </c>
      <c r="AN1311" s="28">
        <f t="shared" si="417"/>
        <v>3382889.1501397304</v>
      </c>
      <c r="AO1311" s="12">
        <f t="shared" ref="AO1311:AQ1382" si="419">+R1311-AJ1311</f>
        <v>-632720.32000000007</v>
      </c>
      <c r="AP1311" s="12">
        <f t="shared" si="419"/>
        <v>-6000</v>
      </c>
      <c r="AQ1311" s="12">
        <f t="shared" si="419"/>
        <v>105568.07936099026</v>
      </c>
      <c r="AR1311" s="12">
        <f t="shared" si="418"/>
        <v>3916041.3907787404</v>
      </c>
      <c r="BB1311" s="28" t="e">
        <f>+#REF!-'Прил 2 оконч'!E1311</f>
        <v>#REF!</v>
      </c>
    </row>
    <row r="1312" spans="1:54" ht="15" customHeight="1" x14ac:dyDescent="0.25">
      <c r="A1312" s="5">
        <f t="shared" si="415"/>
        <v>1284</v>
      </c>
      <c r="B1312" s="23">
        <f t="shared" si="413"/>
        <v>29</v>
      </c>
      <c r="C1312" s="14" t="s">
        <v>1452</v>
      </c>
      <c r="D1312" s="3" t="s">
        <v>391</v>
      </c>
      <c r="E1312" s="27">
        <f t="shared" si="414"/>
        <v>11478959.236332808</v>
      </c>
      <c r="F1312" s="29">
        <v>5974688.2730102511</v>
      </c>
      <c r="G1312" s="29">
        <v>0</v>
      </c>
      <c r="H1312" s="29">
        <v>0</v>
      </c>
      <c r="I1312" s="29">
        <v>0</v>
      </c>
      <c r="J1312" s="29">
        <v>0</v>
      </c>
      <c r="K1312" s="29"/>
      <c r="L1312" s="29">
        <v>0</v>
      </c>
      <c r="M1312" s="29">
        <v>0</v>
      </c>
      <c r="N1312" s="29">
        <v>0</v>
      </c>
      <c r="O1312" s="29">
        <v>4154269.0198868029</v>
      </c>
      <c r="P1312" s="29">
        <v>0</v>
      </c>
      <c r="Q1312" s="29">
        <v>0</v>
      </c>
      <c r="R1312" s="29">
        <v>1013712.5696826887</v>
      </c>
      <c r="S1312" s="1">
        <v>114789.59236332808</v>
      </c>
      <c r="T1312" s="147">
        <v>221499.78138973733</v>
      </c>
      <c r="U1312" s="28" t="s">
        <v>1416</v>
      </c>
      <c r="V1312" s="2" t="s">
        <v>391</v>
      </c>
      <c r="W1312" s="9">
        <v>1476665.54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9">
        <v>1193200.48</v>
      </c>
      <c r="AH1312" s="9">
        <v>0</v>
      </c>
      <c r="AJ1312" s="9">
        <v>182674.82</v>
      </c>
      <c r="AK1312" s="9">
        <v>30000</v>
      </c>
      <c r="AL1312" s="9">
        <v>70790.239999999991</v>
      </c>
      <c r="AN1312" s="28">
        <f t="shared" si="417"/>
        <v>10002293.696332809</v>
      </c>
      <c r="AO1312" s="12">
        <f t="shared" si="419"/>
        <v>831037.74968268862</v>
      </c>
      <c r="AP1312" s="12">
        <f t="shared" si="419"/>
        <v>84789.592363328076</v>
      </c>
      <c r="AQ1312" s="12">
        <f t="shared" si="419"/>
        <v>150709.54138973734</v>
      </c>
      <c r="AR1312" s="12">
        <f t="shared" si="418"/>
        <v>8935756.8128970545</v>
      </c>
      <c r="BB1312" s="28" t="e">
        <f>+#REF!-'Прил 2 оконч'!E1312</f>
        <v>#REF!</v>
      </c>
    </row>
    <row r="1313" spans="1:54" ht="15" customHeight="1" x14ac:dyDescent="0.25">
      <c r="A1313" s="5">
        <f t="shared" si="415"/>
        <v>1285</v>
      </c>
      <c r="B1313" s="23">
        <f t="shared" si="413"/>
        <v>30</v>
      </c>
      <c r="C1313" s="14" t="s">
        <v>1452</v>
      </c>
      <c r="D1313" s="3" t="s">
        <v>767</v>
      </c>
      <c r="E1313" s="27">
        <f t="shared" si="414"/>
        <v>12312273.314337611</v>
      </c>
      <c r="F1313" s="29">
        <v>6644426.5309337154</v>
      </c>
      <c r="G1313" s="29">
        <v>2658404.3195578591</v>
      </c>
      <c r="H1313" s="29">
        <v>0</v>
      </c>
      <c r="I1313" s="29">
        <v>1254761.2968176242</v>
      </c>
      <c r="J1313" s="29">
        <v>0</v>
      </c>
      <c r="K1313" s="29"/>
      <c r="L1313" s="29">
        <v>295202.59689429664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1099027.196559557</v>
      </c>
      <c r="S1313" s="1">
        <v>123122.73314337611</v>
      </c>
      <c r="T1313" s="147">
        <v>237328.64043118211</v>
      </c>
      <c r="U1313" s="28"/>
      <c r="V1313" s="2" t="s">
        <v>767</v>
      </c>
      <c r="W1313" s="9">
        <v>7673984.6300000008</v>
      </c>
      <c r="X1313" s="9">
        <v>3770069.48</v>
      </c>
      <c r="Y1313" s="9">
        <v>2137442.7599999998</v>
      </c>
      <c r="Z1313" s="9">
        <v>0</v>
      </c>
      <c r="AA1313" s="9">
        <v>919796.9</v>
      </c>
      <c r="AB1313" s="9">
        <v>0</v>
      </c>
      <c r="AC1313" s="9">
        <v>0</v>
      </c>
      <c r="AD1313" s="9">
        <v>275678.71000000002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396037.83999999997</v>
      </c>
      <c r="AK1313" s="9">
        <v>30000</v>
      </c>
      <c r="AL1313" s="9">
        <v>144958.94</v>
      </c>
      <c r="AN1313" s="28">
        <f t="shared" si="417"/>
        <v>4638288.6843376104</v>
      </c>
      <c r="AO1313" s="12">
        <f t="shared" si="419"/>
        <v>702989.35655955703</v>
      </c>
      <c r="AP1313" s="12">
        <f t="shared" si="419"/>
        <v>93122.733143376114</v>
      </c>
      <c r="AQ1313" s="12">
        <f t="shared" si="419"/>
        <v>92369.700431182107</v>
      </c>
      <c r="AR1313" s="12">
        <f t="shared" si="418"/>
        <v>3749806.8942034952</v>
      </c>
      <c r="BB1313" s="28" t="e">
        <f>+#REF!-'Прил 2 оконч'!E1313</f>
        <v>#REF!</v>
      </c>
    </row>
    <row r="1314" spans="1:54" ht="15" customHeight="1" x14ac:dyDescent="0.25">
      <c r="A1314" s="5">
        <f t="shared" si="415"/>
        <v>1286</v>
      </c>
      <c r="B1314" s="23">
        <f t="shared" si="413"/>
        <v>31</v>
      </c>
      <c r="C1314" s="14" t="s">
        <v>1452</v>
      </c>
      <c r="D1314" s="3" t="s">
        <v>1075</v>
      </c>
      <c r="E1314" s="27">
        <f t="shared" si="414"/>
        <v>7065093.9840000002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/>
      <c r="L1314" s="29">
        <v>0</v>
      </c>
      <c r="M1314" s="29">
        <v>0</v>
      </c>
      <c r="N1314" s="29">
        <v>0</v>
      </c>
      <c r="O1314" s="29">
        <v>6153371.865740736</v>
      </c>
      <c r="P1314" s="29">
        <v>0</v>
      </c>
      <c r="Q1314" s="29">
        <v>0</v>
      </c>
      <c r="R1314" s="29">
        <v>706509.39840000006</v>
      </c>
      <c r="S1314" s="1">
        <v>70650.939840000006</v>
      </c>
      <c r="T1314" s="147">
        <v>134561.780019264</v>
      </c>
      <c r="U1314" s="28"/>
      <c r="V1314" s="2" t="s">
        <v>1075</v>
      </c>
      <c r="W1314" s="9">
        <v>2423953.0394503437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2240002.19</v>
      </c>
      <c r="AH1314" s="9">
        <v>0</v>
      </c>
      <c r="AI1314" s="9">
        <v>0</v>
      </c>
      <c r="AJ1314" s="9">
        <v>108236.50945034376</v>
      </c>
      <c r="AK1314" s="9">
        <v>30000</v>
      </c>
      <c r="AL1314" s="9">
        <v>45714.34</v>
      </c>
      <c r="AN1314" s="28">
        <f t="shared" si="417"/>
        <v>4641140.9445496565</v>
      </c>
      <c r="AO1314" s="12">
        <f t="shared" si="419"/>
        <v>598272.88894965628</v>
      </c>
      <c r="AP1314" s="12">
        <f t="shared" si="419"/>
        <v>40650.939840000006</v>
      </c>
      <c r="AQ1314" s="12">
        <f t="shared" si="419"/>
        <v>88847.440019264002</v>
      </c>
      <c r="AR1314" s="12">
        <f t="shared" si="418"/>
        <v>3913369.6757407361</v>
      </c>
      <c r="BB1314" s="28" t="e">
        <f>+#REF!-'Прил 2 оконч'!E1314</f>
        <v>#REF!</v>
      </c>
    </row>
    <row r="1315" spans="1:54" ht="15" customHeight="1" x14ac:dyDescent="0.25">
      <c r="A1315" s="5">
        <f t="shared" si="415"/>
        <v>1287</v>
      </c>
      <c r="B1315" s="23">
        <f t="shared" si="413"/>
        <v>32</v>
      </c>
      <c r="C1315" s="14" t="s">
        <v>1452</v>
      </c>
      <c r="D1315" s="3" t="s">
        <v>1076</v>
      </c>
      <c r="E1315" s="27">
        <f t="shared" si="414"/>
        <v>7344352.0800000001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/>
      <c r="L1315" s="29">
        <v>0</v>
      </c>
      <c r="M1315" s="29">
        <v>0</v>
      </c>
      <c r="N1315" s="29">
        <v>0</v>
      </c>
      <c r="O1315" s="29">
        <v>6396592.8214843199</v>
      </c>
      <c r="P1315" s="29">
        <v>0</v>
      </c>
      <c r="Q1315" s="29">
        <v>0</v>
      </c>
      <c r="R1315" s="29">
        <v>734435.2080000001</v>
      </c>
      <c r="S1315" s="1">
        <v>73443.520799999998</v>
      </c>
      <c r="T1315" s="147">
        <v>139880.52971567999</v>
      </c>
      <c r="U1315" s="28"/>
      <c r="V1315" s="2" t="s">
        <v>1076</v>
      </c>
      <c r="W1315" s="9">
        <v>2517752.5620777644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2329703.61</v>
      </c>
      <c r="AH1315" s="9">
        <v>0</v>
      </c>
      <c r="AI1315" s="9">
        <v>0</v>
      </c>
      <c r="AJ1315" s="9">
        <v>110503.97207776457</v>
      </c>
      <c r="AK1315" s="9">
        <v>30000</v>
      </c>
      <c r="AL1315" s="9">
        <v>47544.98</v>
      </c>
      <c r="AN1315" s="28">
        <f t="shared" si="417"/>
        <v>4826599.5179222357</v>
      </c>
      <c r="AO1315" s="12">
        <f t="shared" si="419"/>
        <v>623931.23592223553</v>
      </c>
      <c r="AP1315" s="12">
        <f t="shared" si="419"/>
        <v>43443.520799999998</v>
      </c>
      <c r="AQ1315" s="12">
        <f t="shared" si="419"/>
        <v>92335.549715679983</v>
      </c>
      <c r="AR1315" s="12">
        <f t="shared" si="418"/>
        <v>4066889.2114843195</v>
      </c>
      <c r="BB1315" s="28" t="e">
        <f>+#REF!-'Прил 2 оконч'!E1315</f>
        <v>#REF!</v>
      </c>
    </row>
    <row r="1316" spans="1:54" ht="15" customHeight="1" x14ac:dyDescent="0.25">
      <c r="A1316" s="5">
        <f t="shared" si="415"/>
        <v>1288</v>
      </c>
      <c r="B1316" s="23">
        <f t="shared" si="413"/>
        <v>33</v>
      </c>
      <c r="C1316" s="14" t="s">
        <v>1452</v>
      </c>
      <c r="D1316" s="3" t="s">
        <v>398</v>
      </c>
      <c r="E1316" s="27">
        <f t="shared" si="414"/>
        <v>20039149.702942152</v>
      </c>
      <c r="F1316" s="29">
        <v>9613667.7642464004</v>
      </c>
      <c r="G1316" s="29">
        <v>0</v>
      </c>
      <c r="H1316" s="29">
        <v>3673257.1032116781</v>
      </c>
      <c r="I1316" s="29">
        <v>3879713.2281830828</v>
      </c>
      <c r="J1316" s="29">
        <v>0</v>
      </c>
      <c r="K1316" s="29"/>
      <c r="L1316" s="29">
        <v>399146.36107161961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1888845.6198583895</v>
      </c>
      <c r="S1316" s="1">
        <v>200391.49702942156</v>
      </c>
      <c r="T1316" s="147">
        <v>384128.12934156304</v>
      </c>
      <c r="U1316" s="28"/>
      <c r="V1316" s="2" t="s">
        <v>398</v>
      </c>
      <c r="W1316" s="9">
        <v>10146004.6</v>
      </c>
      <c r="X1316" s="9">
        <v>6100562.5599999996</v>
      </c>
      <c r="Y1316" s="9">
        <v>0</v>
      </c>
      <c r="Z1316" s="9">
        <v>1370198.19</v>
      </c>
      <c r="AA1316" s="9">
        <v>2033082.02</v>
      </c>
      <c r="AB1316" s="9">
        <v>0</v>
      </c>
      <c r="AC1316" s="9">
        <v>0</v>
      </c>
      <c r="AD1316" s="9">
        <v>409841.73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K1316" s="9">
        <v>30000</v>
      </c>
      <c r="AL1316" s="9">
        <v>202320.1</v>
      </c>
      <c r="AN1316" s="28">
        <f t="shared" si="417"/>
        <v>9893145.1029421519</v>
      </c>
      <c r="AO1316" s="12">
        <f t="shared" si="419"/>
        <v>1888845.6198583895</v>
      </c>
      <c r="AP1316" s="12">
        <f t="shared" si="419"/>
        <v>170391.49702942156</v>
      </c>
      <c r="AQ1316" s="12">
        <f t="shared" si="419"/>
        <v>181808.02934156303</v>
      </c>
      <c r="AR1316" s="12">
        <f t="shared" si="418"/>
        <v>7652099.9567127777</v>
      </c>
      <c r="BB1316" s="28" t="e">
        <f>+#REF!-'Прил 2 оконч'!E1316</f>
        <v>#REF!</v>
      </c>
    </row>
    <row r="1317" spans="1:54" ht="15" customHeight="1" x14ac:dyDescent="0.25">
      <c r="A1317" s="5">
        <f t="shared" si="415"/>
        <v>1289</v>
      </c>
      <c r="B1317" s="23">
        <f t="shared" si="413"/>
        <v>34</v>
      </c>
      <c r="C1317" s="14" t="s">
        <v>1452</v>
      </c>
      <c r="D1317" s="3" t="s">
        <v>402</v>
      </c>
      <c r="E1317" s="27">
        <f t="shared" si="414"/>
        <v>12150273.237424361</v>
      </c>
      <c r="F1317" s="29">
        <v>7382843.4652546057</v>
      </c>
      <c r="G1317" s="29">
        <v>0</v>
      </c>
      <c r="H1317" s="29">
        <v>0</v>
      </c>
      <c r="I1317" s="29">
        <v>2979436.7931330968</v>
      </c>
      <c r="J1317" s="29">
        <v>0</v>
      </c>
      <c r="K1317" s="29"/>
      <c r="L1317" s="29">
        <v>306525.58168040245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1126659.4892437549</v>
      </c>
      <c r="S1317" s="1">
        <v>121502.73237424361</v>
      </c>
      <c r="T1317" s="147">
        <v>233305.17573825616</v>
      </c>
      <c r="U1317" s="28"/>
      <c r="V1317" s="2" t="s">
        <v>402</v>
      </c>
      <c r="W1317" s="9">
        <v>6849767.5908351652</v>
      </c>
      <c r="X1317" s="9">
        <v>4677844.6399999997</v>
      </c>
      <c r="Y1317" s="9">
        <v>0</v>
      </c>
      <c r="Z1317" s="9">
        <v>0</v>
      </c>
      <c r="AA1317" s="9">
        <v>1558945.08</v>
      </c>
      <c r="AB1317" s="9">
        <v>0</v>
      </c>
      <c r="AC1317" s="9">
        <v>0</v>
      </c>
      <c r="AD1317" s="9">
        <v>314262.15000000002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135020.78083516486</v>
      </c>
      <c r="AK1317" s="9">
        <v>30000</v>
      </c>
      <c r="AL1317" s="9">
        <v>133694.94</v>
      </c>
      <c r="AN1317" s="28">
        <f t="shared" si="417"/>
        <v>5300505.6465891954</v>
      </c>
      <c r="AO1317" s="12">
        <f t="shared" si="419"/>
        <v>991638.70840859006</v>
      </c>
      <c r="AP1317" s="12">
        <f t="shared" si="419"/>
        <v>91502.732374243613</v>
      </c>
      <c r="AQ1317" s="12">
        <f t="shared" si="419"/>
        <v>99610.23573825616</v>
      </c>
      <c r="AR1317" s="12">
        <f t="shared" si="418"/>
        <v>4117753.9700681055</v>
      </c>
      <c r="BB1317" s="28" t="e">
        <f>+#REF!-'Прил 2 оконч'!E1317</f>
        <v>#REF!</v>
      </c>
    </row>
    <row r="1318" spans="1:54" ht="15" customHeight="1" x14ac:dyDescent="0.25">
      <c r="A1318" s="5">
        <f t="shared" si="415"/>
        <v>1290</v>
      </c>
      <c r="B1318" s="23">
        <f t="shared" si="413"/>
        <v>35</v>
      </c>
      <c r="C1318" s="14" t="s">
        <v>1452</v>
      </c>
      <c r="D1318" s="3" t="s">
        <v>404</v>
      </c>
      <c r="E1318" s="27">
        <f t="shared" si="414"/>
        <v>13763058.555082263</v>
      </c>
      <c r="F1318" s="29">
        <v>6414391.2079975698</v>
      </c>
      <c r="G1318" s="29">
        <v>0</v>
      </c>
      <c r="H1318" s="29">
        <v>0</v>
      </c>
      <c r="I1318" s="29">
        <v>1211320.4642977021</v>
      </c>
      <c r="J1318" s="29">
        <v>0</v>
      </c>
      <c r="K1318" s="29"/>
      <c r="L1318" s="29">
        <v>0</v>
      </c>
      <c r="M1318" s="29">
        <v>0</v>
      </c>
      <c r="N1318" s="29">
        <v>0</v>
      </c>
      <c r="O1318" s="29">
        <v>4459999.4943992067</v>
      </c>
      <c r="P1318" s="29">
        <v>0</v>
      </c>
      <c r="Q1318" s="29">
        <v>0</v>
      </c>
      <c r="R1318" s="29">
        <v>1275426.7773237173</v>
      </c>
      <c r="S1318" s="1">
        <v>137630.58555082261</v>
      </c>
      <c r="T1318" s="147">
        <v>264290.02551324526</v>
      </c>
      <c r="U1318" s="28"/>
      <c r="V1318" s="2" t="s">
        <v>404</v>
      </c>
      <c r="W1318" s="9">
        <v>4871432.5369681995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3322349.79</v>
      </c>
      <c r="AF1318" s="9">
        <v>0</v>
      </c>
      <c r="AG1318" s="9">
        <v>1283677.1299999999</v>
      </c>
      <c r="AH1318" s="9">
        <v>0</v>
      </c>
      <c r="AI1318" s="9">
        <v>0</v>
      </c>
      <c r="AJ1318" s="9">
        <v>141405.05696819976</v>
      </c>
      <c r="AK1318" s="9">
        <v>30000</v>
      </c>
      <c r="AL1318" s="9">
        <v>94000.56</v>
      </c>
      <c r="AN1318" s="28">
        <f t="shared" si="417"/>
        <v>8891626.0181140639</v>
      </c>
      <c r="AO1318" s="12">
        <f t="shared" si="419"/>
        <v>1134021.7203555175</v>
      </c>
      <c r="AP1318" s="12">
        <f t="shared" si="419"/>
        <v>107630.58555082261</v>
      </c>
      <c r="AQ1318" s="12">
        <f t="shared" si="419"/>
        <v>170289.46551324526</v>
      </c>
      <c r="AR1318" s="12">
        <f t="shared" si="418"/>
        <v>7479684.2466944791</v>
      </c>
      <c r="BB1318" s="28" t="e">
        <f>+#REF!-'Прил 2 оконч'!E1318</f>
        <v>#REF!</v>
      </c>
    </row>
    <row r="1319" spans="1:54" ht="15" customHeight="1" x14ac:dyDescent="0.25">
      <c r="A1319" s="5">
        <f t="shared" si="415"/>
        <v>1291</v>
      </c>
      <c r="B1319" s="23">
        <f t="shared" si="413"/>
        <v>36</v>
      </c>
      <c r="C1319" s="14" t="s">
        <v>1452</v>
      </c>
      <c r="D1319" s="3" t="s">
        <v>90</v>
      </c>
      <c r="E1319" s="27">
        <f t="shared" si="414"/>
        <v>12482547.809364174</v>
      </c>
      <c r="F1319" s="29">
        <v>7789654.8248060504</v>
      </c>
      <c r="G1319" s="29">
        <v>0</v>
      </c>
      <c r="H1319" s="29">
        <v>0</v>
      </c>
      <c r="I1319" s="29">
        <v>3143610.4937155819</v>
      </c>
      <c r="J1319" s="29">
        <v>0</v>
      </c>
      <c r="K1319" s="29"/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1185368.6438378405</v>
      </c>
      <c r="S1319" s="1">
        <v>124825.47809364174</v>
      </c>
      <c r="T1319" s="147">
        <v>239088.3689110596</v>
      </c>
      <c r="U1319" s="28"/>
      <c r="V1319" s="2"/>
      <c r="AN1319" s="28"/>
      <c r="AO1319" s="12"/>
      <c r="AP1319" s="12"/>
      <c r="AQ1319" s="12"/>
      <c r="AR1319" s="12"/>
      <c r="BB1319" s="28" t="e">
        <f>+#REF!-'Прил 2 оконч'!E1319</f>
        <v>#REF!</v>
      </c>
    </row>
    <row r="1320" spans="1:54" ht="15" customHeight="1" x14ac:dyDescent="0.25">
      <c r="A1320" s="5">
        <f t="shared" si="415"/>
        <v>1292</v>
      </c>
      <c r="B1320" s="23">
        <f t="shared" si="413"/>
        <v>37</v>
      </c>
      <c r="C1320" s="14" t="s">
        <v>1452</v>
      </c>
      <c r="D1320" s="3" t="s">
        <v>418</v>
      </c>
      <c r="E1320" s="27">
        <f t="shared" si="414"/>
        <v>13740614.36632535</v>
      </c>
      <c r="F1320" s="29">
        <v>8574743.2839111742</v>
      </c>
      <c r="G1320" s="29">
        <v>0</v>
      </c>
      <c r="H1320" s="29">
        <v>0</v>
      </c>
      <c r="I1320" s="29">
        <v>3460442.5452050162</v>
      </c>
      <c r="J1320" s="29">
        <v>0</v>
      </c>
      <c r="K1320" s="29"/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1304837.2548343944</v>
      </c>
      <c r="S1320" s="1">
        <v>137406.14366325352</v>
      </c>
      <c r="T1320" s="147">
        <v>263185.13871151285</v>
      </c>
      <c r="U1320" s="28"/>
      <c r="V1320" s="2"/>
      <c r="AN1320" s="28"/>
      <c r="AO1320" s="12"/>
      <c r="AP1320" s="12"/>
      <c r="AQ1320" s="12"/>
      <c r="AR1320" s="12"/>
      <c r="BB1320" s="28" t="e">
        <f>+#REF!-'Прил 2 оконч'!E1320</f>
        <v>#REF!</v>
      </c>
    </row>
    <row r="1321" spans="1:54" ht="15" customHeight="1" x14ac:dyDescent="0.25">
      <c r="A1321" s="5">
        <f t="shared" si="415"/>
        <v>1293</v>
      </c>
      <c r="B1321" s="23">
        <f t="shared" si="413"/>
        <v>38</v>
      </c>
      <c r="C1321" s="14" t="s">
        <v>1452</v>
      </c>
      <c r="D1321" s="3" t="s">
        <v>1077</v>
      </c>
      <c r="E1321" s="27">
        <f t="shared" si="414"/>
        <v>7162902.2400000002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/>
      <c r="L1321" s="29">
        <v>0</v>
      </c>
      <c r="M1321" s="29">
        <v>0</v>
      </c>
      <c r="N1321" s="29">
        <v>0</v>
      </c>
      <c r="O1321" s="29">
        <v>6238558.3575369595</v>
      </c>
      <c r="P1321" s="29">
        <v>0</v>
      </c>
      <c r="Q1321" s="29">
        <v>0</v>
      </c>
      <c r="R1321" s="29">
        <v>716290.22400000005</v>
      </c>
      <c r="S1321" s="1">
        <v>71629.022400000002</v>
      </c>
      <c r="T1321" s="147">
        <v>136424.63606304</v>
      </c>
      <c r="U1321" s="28"/>
      <c r="V1321" s="2" t="s">
        <v>1077</v>
      </c>
      <c r="W1321" s="9">
        <v>2458036.8247153582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2271419.5099999998</v>
      </c>
      <c r="AH1321" s="9">
        <v>0</v>
      </c>
      <c r="AI1321" s="9">
        <v>0</v>
      </c>
      <c r="AJ1321" s="9">
        <v>110261.81471535822</v>
      </c>
      <c r="AK1321" s="9">
        <v>30000</v>
      </c>
      <c r="AL1321" s="9">
        <v>46355.5</v>
      </c>
      <c r="AN1321" s="28">
        <f t="shared" si="417"/>
        <v>4704865.415284642</v>
      </c>
      <c r="AO1321" s="12">
        <f t="shared" si="419"/>
        <v>606028.40928464185</v>
      </c>
      <c r="AP1321" s="12">
        <f t="shared" si="419"/>
        <v>41629.022400000002</v>
      </c>
      <c r="AQ1321" s="12">
        <f t="shared" si="419"/>
        <v>90069.136063040001</v>
      </c>
      <c r="AR1321" s="12">
        <f t="shared" si="418"/>
        <v>3967138.8475369597</v>
      </c>
      <c r="BB1321" s="28" t="e">
        <f>+#REF!-'Прил 2 оконч'!E1321</f>
        <v>#REF!</v>
      </c>
    </row>
    <row r="1322" spans="1:54" ht="15" customHeight="1" x14ac:dyDescent="0.25">
      <c r="A1322" s="5">
        <f t="shared" si="415"/>
        <v>1294</v>
      </c>
      <c r="B1322" s="23">
        <f t="shared" si="413"/>
        <v>39</v>
      </c>
      <c r="C1322" s="14" t="s">
        <v>1452</v>
      </c>
      <c r="D1322" s="3" t="s">
        <v>1078</v>
      </c>
      <c r="E1322" s="27">
        <f t="shared" si="414"/>
        <v>7066064.3040000005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/>
      <c r="L1322" s="29">
        <v>0</v>
      </c>
      <c r="M1322" s="29">
        <v>0</v>
      </c>
      <c r="N1322" s="29">
        <v>0</v>
      </c>
      <c r="O1322" s="29">
        <v>6154216.9698260156</v>
      </c>
      <c r="P1322" s="29">
        <v>0</v>
      </c>
      <c r="Q1322" s="29">
        <v>0</v>
      </c>
      <c r="R1322" s="29">
        <v>706606.43040000007</v>
      </c>
      <c r="S1322" s="1">
        <v>70660.64304000001</v>
      </c>
      <c r="T1322" s="147">
        <v>134580.260733984</v>
      </c>
      <c r="U1322" s="28"/>
      <c r="V1322" s="2" t="s">
        <v>1078</v>
      </c>
      <c r="W1322" s="9">
        <v>2437339.0749675813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2240313.87</v>
      </c>
      <c r="AH1322" s="9">
        <v>0</v>
      </c>
      <c r="AI1322" s="9">
        <v>0</v>
      </c>
      <c r="AJ1322" s="9">
        <v>121304.504967581</v>
      </c>
      <c r="AK1322" s="9">
        <v>30000</v>
      </c>
      <c r="AL1322" s="9">
        <v>45720.7</v>
      </c>
      <c r="AN1322" s="28">
        <f t="shared" si="417"/>
        <v>4628725.2290324196</v>
      </c>
      <c r="AO1322" s="12">
        <f t="shared" si="419"/>
        <v>585301.92543241906</v>
      </c>
      <c r="AP1322" s="12">
        <f t="shared" si="419"/>
        <v>40660.64304000001</v>
      </c>
      <c r="AQ1322" s="12">
        <f t="shared" si="419"/>
        <v>88859.560733984006</v>
      </c>
      <c r="AR1322" s="12">
        <f t="shared" si="418"/>
        <v>3913903.0998260165</v>
      </c>
      <c r="BB1322" s="28" t="e">
        <f>+#REF!-'Прил 2 оконч'!E1322</f>
        <v>#REF!</v>
      </c>
    </row>
    <row r="1323" spans="1:54" ht="15" customHeight="1" x14ac:dyDescent="0.25">
      <c r="A1323" s="5">
        <f t="shared" si="415"/>
        <v>1295</v>
      </c>
      <c r="B1323" s="23">
        <f t="shared" si="413"/>
        <v>40</v>
      </c>
      <c r="C1323" s="14" t="s">
        <v>1452</v>
      </c>
      <c r="D1323" s="3" t="s">
        <v>1079</v>
      </c>
      <c r="E1323" s="27">
        <f t="shared" si="414"/>
        <v>7065093.9840000002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/>
      <c r="L1323" s="29">
        <v>0</v>
      </c>
      <c r="M1323" s="29">
        <v>0</v>
      </c>
      <c r="N1323" s="29">
        <v>0</v>
      </c>
      <c r="O1323" s="29">
        <v>6153371.865740736</v>
      </c>
      <c r="P1323" s="29">
        <v>0</v>
      </c>
      <c r="Q1323" s="29">
        <v>0</v>
      </c>
      <c r="R1323" s="29">
        <v>706509.39840000006</v>
      </c>
      <c r="S1323" s="1">
        <v>70650.939840000006</v>
      </c>
      <c r="T1323" s="147">
        <v>134561.780019264</v>
      </c>
      <c r="U1323" s="28"/>
      <c r="V1323" s="2" t="s">
        <v>1079</v>
      </c>
      <c r="W1323" s="9">
        <v>2438726.3666156409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2240002.19</v>
      </c>
      <c r="AH1323" s="9">
        <v>0</v>
      </c>
      <c r="AI1323" s="9">
        <v>0</v>
      </c>
      <c r="AJ1323" s="9">
        <v>123009.83661564132</v>
      </c>
      <c r="AK1323" s="9">
        <v>30000</v>
      </c>
      <c r="AL1323" s="9">
        <v>45714.34</v>
      </c>
      <c r="AN1323" s="28">
        <f t="shared" si="417"/>
        <v>4626367.6173843592</v>
      </c>
      <c r="AO1323" s="12">
        <f t="shared" si="419"/>
        <v>583499.5617843587</v>
      </c>
      <c r="AP1323" s="12">
        <f t="shared" si="419"/>
        <v>40650.939840000006</v>
      </c>
      <c r="AQ1323" s="12">
        <f t="shared" si="419"/>
        <v>88847.440019264002</v>
      </c>
      <c r="AR1323" s="12">
        <f t="shared" si="418"/>
        <v>3913369.6757407365</v>
      </c>
      <c r="BB1323" s="28" t="e">
        <f>+#REF!-'Прил 2 оконч'!E1323</f>
        <v>#REF!</v>
      </c>
    </row>
    <row r="1324" spans="1:54" ht="15" customHeight="1" x14ac:dyDescent="0.25">
      <c r="A1324" s="5">
        <f t="shared" si="415"/>
        <v>1296</v>
      </c>
      <c r="B1324" s="23">
        <f t="shared" si="413"/>
        <v>41</v>
      </c>
      <c r="C1324" s="14" t="s">
        <v>1452</v>
      </c>
      <c r="D1324" s="3" t="s">
        <v>1080</v>
      </c>
      <c r="E1324" s="27">
        <f t="shared" si="414"/>
        <v>65545870.44125355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/>
      <c r="L1324" s="29">
        <v>0</v>
      </c>
      <c r="M1324" s="29">
        <v>0</v>
      </c>
      <c r="N1324" s="29">
        <v>0</v>
      </c>
      <c r="O1324" s="29">
        <v>0</v>
      </c>
      <c r="P1324" s="29">
        <v>57087438.044291541</v>
      </c>
      <c r="Q1324" s="29">
        <v>0</v>
      </c>
      <c r="R1324" s="29">
        <v>6554587.0441253558</v>
      </c>
      <c r="S1324" s="1">
        <v>655458.70441253553</v>
      </c>
      <c r="T1324" s="147">
        <v>1248386.6484241153</v>
      </c>
      <c r="U1324" s="28"/>
      <c r="V1324" s="2" t="s">
        <v>1080</v>
      </c>
      <c r="W1324" s="9">
        <v>40262446.199999996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37454937.409999996</v>
      </c>
      <c r="AI1324" s="9">
        <v>0</v>
      </c>
      <c r="AJ1324" s="9">
        <v>2013122.31</v>
      </c>
      <c r="AK1324" s="9">
        <v>30000</v>
      </c>
      <c r="AL1324" s="9">
        <v>764386.48</v>
      </c>
      <c r="AN1324" s="28">
        <f t="shared" si="417"/>
        <v>25283424.241253555</v>
      </c>
      <c r="AO1324" s="12">
        <f t="shared" si="419"/>
        <v>4541464.7341253553</v>
      </c>
      <c r="AP1324" s="12">
        <f t="shared" si="419"/>
        <v>625458.70441253553</v>
      </c>
      <c r="AQ1324" s="12">
        <f t="shared" si="419"/>
        <v>484000.16842411528</v>
      </c>
      <c r="AR1324" s="12">
        <f t="shared" si="418"/>
        <v>19632500.634291552</v>
      </c>
      <c r="BB1324" s="28" t="e">
        <f>+#REF!-'Прил 2 оконч'!E1324</f>
        <v>#REF!</v>
      </c>
    </row>
    <row r="1325" spans="1:54" ht="15" customHeight="1" x14ac:dyDescent="0.25">
      <c r="A1325" s="5">
        <f t="shared" si="415"/>
        <v>1297</v>
      </c>
      <c r="B1325" s="23">
        <f t="shared" si="413"/>
        <v>42</v>
      </c>
      <c r="C1325" s="14" t="s">
        <v>1452</v>
      </c>
      <c r="D1325" s="3" t="s">
        <v>415</v>
      </c>
      <c r="E1325" s="27">
        <f t="shared" si="414"/>
        <v>16411893.353984796</v>
      </c>
      <c r="F1325" s="29">
        <v>10225965.426698405</v>
      </c>
      <c r="G1325" s="29">
        <v>0</v>
      </c>
      <c r="H1325" s="29">
        <v>3907208.0564832622</v>
      </c>
      <c r="I1325" s="29">
        <v>0</v>
      </c>
      <c r="J1325" s="29">
        <v>0</v>
      </c>
      <c r="K1325" s="29"/>
      <c r="L1325" s="29">
        <v>424568.12411291135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1371684.4886090811</v>
      </c>
      <c r="S1325" s="1">
        <v>164118.93353984796</v>
      </c>
      <c r="T1325" s="147">
        <v>318348.32454128755</v>
      </c>
      <c r="U1325" s="28"/>
      <c r="V1325" s="2" t="s">
        <v>415</v>
      </c>
      <c r="W1325" s="9">
        <v>8704939.5233281758</v>
      </c>
      <c r="X1325" s="9">
        <v>6485594.25</v>
      </c>
      <c r="Y1325" s="9">
        <v>0</v>
      </c>
      <c r="Z1325" s="9">
        <v>1456677.05</v>
      </c>
      <c r="AA1325" s="9">
        <v>0</v>
      </c>
      <c r="AB1325" s="9">
        <v>0</v>
      </c>
      <c r="AC1325" s="9">
        <v>0</v>
      </c>
      <c r="AD1325" s="9">
        <v>435708.53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125980.51332817583</v>
      </c>
      <c r="AK1325" s="9">
        <v>30000</v>
      </c>
      <c r="AL1325" s="9">
        <v>170979.18</v>
      </c>
      <c r="AN1325" s="28">
        <f t="shared" si="417"/>
        <v>7706953.8306566197</v>
      </c>
      <c r="AO1325" s="12">
        <f t="shared" si="419"/>
        <v>1245703.9752809054</v>
      </c>
      <c r="AP1325" s="12">
        <f t="shared" si="419"/>
        <v>134118.93353984796</v>
      </c>
      <c r="AQ1325" s="12">
        <f t="shared" si="419"/>
        <v>147369.14454128756</v>
      </c>
      <c r="AR1325" s="12">
        <f t="shared" si="418"/>
        <v>6179761.777294579</v>
      </c>
      <c r="BB1325" s="28" t="e">
        <f>+#REF!-'Прил 2 оконч'!E1325</f>
        <v>#REF!</v>
      </c>
    </row>
    <row r="1326" spans="1:54" ht="15" customHeight="1" x14ac:dyDescent="0.25">
      <c r="A1326" s="5">
        <f t="shared" si="415"/>
        <v>1298</v>
      </c>
      <c r="B1326" s="23">
        <f t="shared" si="413"/>
        <v>43</v>
      </c>
      <c r="C1326" s="14" t="s">
        <v>1452</v>
      </c>
      <c r="D1326" s="3" t="s">
        <v>419</v>
      </c>
      <c r="E1326" s="27">
        <f t="shared" si="414"/>
        <v>3207549.238005341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/>
      <c r="L1326" s="29">
        <v>0</v>
      </c>
      <c r="M1326" s="29">
        <v>0</v>
      </c>
      <c r="N1326" s="29">
        <v>2825016.915880824</v>
      </c>
      <c r="O1326" s="29">
        <v>0</v>
      </c>
      <c r="P1326" s="29">
        <v>0</v>
      </c>
      <c r="Q1326" s="29">
        <v>0</v>
      </c>
      <c r="R1326" s="29">
        <v>288679.43142048066</v>
      </c>
      <c r="S1326" s="1">
        <v>32075.492380053412</v>
      </c>
      <c r="T1326" s="147">
        <v>61777.398323982867</v>
      </c>
      <c r="U1326" s="28"/>
      <c r="V1326" s="2" t="s">
        <v>419</v>
      </c>
      <c r="W1326" s="9">
        <v>1660763.37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1512377.06</v>
      </c>
      <c r="AG1326" s="9">
        <v>0</v>
      </c>
      <c r="AH1326" s="9">
        <v>0</v>
      </c>
      <c r="AI1326" s="9">
        <v>0</v>
      </c>
      <c r="AJ1326" s="9">
        <v>87521.47</v>
      </c>
      <c r="AK1326" s="9">
        <v>30000</v>
      </c>
      <c r="AL1326" s="9">
        <v>30864.84</v>
      </c>
      <c r="AN1326" s="28">
        <f t="shared" si="417"/>
        <v>1546785.8680053409</v>
      </c>
      <c r="AO1326" s="12">
        <f t="shared" si="419"/>
        <v>201157.96142048066</v>
      </c>
      <c r="AP1326" s="12">
        <f t="shared" si="419"/>
        <v>2075.4923800534125</v>
      </c>
      <c r="AQ1326" s="12">
        <f t="shared" si="419"/>
        <v>30912.558323982867</v>
      </c>
      <c r="AR1326" s="12">
        <f t="shared" si="418"/>
        <v>1312639.8558808239</v>
      </c>
      <c r="BB1326" s="28" t="e">
        <f>+#REF!-'Прил 2 оконч'!E1326</f>
        <v>#REF!</v>
      </c>
    </row>
    <row r="1327" spans="1:54" ht="15" customHeight="1" x14ac:dyDescent="0.25">
      <c r="A1327" s="5">
        <f t="shared" si="415"/>
        <v>1299</v>
      </c>
      <c r="B1327" s="23">
        <f t="shared" si="413"/>
        <v>44</v>
      </c>
      <c r="C1327" s="14" t="s">
        <v>1452</v>
      </c>
      <c r="D1327" s="3" t="s">
        <v>769</v>
      </c>
      <c r="E1327" s="27">
        <f t="shared" si="414"/>
        <v>18686421.853747316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/>
      <c r="L1327" s="29">
        <v>0</v>
      </c>
      <c r="M1327" s="29">
        <v>0</v>
      </c>
      <c r="N1327" s="29">
        <v>0</v>
      </c>
      <c r="O1327" s="29">
        <v>0</v>
      </c>
      <c r="P1327" s="29">
        <v>16275013.859208642</v>
      </c>
      <c r="Q1327" s="29">
        <v>0</v>
      </c>
      <c r="R1327" s="29">
        <v>1868642.1853747321</v>
      </c>
      <c r="S1327" s="1">
        <v>186864.21853747321</v>
      </c>
      <c r="T1327" s="147">
        <v>355901.59062647144</v>
      </c>
      <c r="U1327" s="28"/>
      <c r="V1327" s="2"/>
      <c r="AN1327" s="28"/>
      <c r="AO1327" s="12"/>
      <c r="AP1327" s="12"/>
      <c r="AQ1327" s="12"/>
      <c r="AR1327" s="12"/>
      <c r="BB1327" s="28" t="e">
        <f>+#REF!-'Прил 2 оконч'!E1327</f>
        <v>#REF!</v>
      </c>
    </row>
    <row r="1328" spans="1:54" ht="15" customHeight="1" x14ac:dyDescent="0.25">
      <c r="A1328" s="5">
        <f t="shared" si="415"/>
        <v>1300</v>
      </c>
      <c r="B1328" s="23">
        <f t="shared" si="413"/>
        <v>45</v>
      </c>
      <c r="C1328" s="14" t="s">
        <v>1452</v>
      </c>
      <c r="D1328" s="3" t="s">
        <v>770</v>
      </c>
      <c r="E1328" s="27">
        <f t="shared" si="414"/>
        <v>17859529.556452148</v>
      </c>
      <c r="F1328" s="29">
        <v>0</v>
      </c>
      <c r="G1328" s="29">
        <v>0</v>
      </c>
      <c r="H1328" s="29">
        <v>1488516.2196942908</v>
      </c>
      <c r="I1328" s="29">
        <v>0</v>
      </c>
      <c r="J1328" s="29">
        <v>0</v>
      </c>
      <c r="K1328" s="29"/>
      <c r="L1328" s="29">
        <v>0</v>
      </c>
      <c r="M1328" s="29">
        <v>0</v>
      </c>
      <c r="N1328" s="29">
        <v>7309407.084415745</v>
      </c>
      <c r="O1328" s="29">
        <v>3043050.7902762243</v>
      </c>
      <c r="P1328" s="29">
        <v>3795070.245195251</v>
      </c>
      <c r="Q1328" s="29">
        <v>0</v>
      </c>
      <c r="R1328" s="29">
        <v>1702961.2999418774</v>
      </c>
      <c r="S1328" s="1">
        <v>178595.29556452148</v>
      </c>
      <c r="T1328" s="147">
        <v>341928.62136423908</v>
      </c>
      <c r="U1328" s="28"/>
      <c r="V1328" s="2" t="s">
        <v>770</v>
      </c>
      <c r="W1328" s="9">
        <v>5569328.5600000005</v>
      </c>
      <c r="X1328" s="9">
        <v>0</v>
      </c>
      <c r="Y1328" s="9">
        <v>0</v>
      </c>
      <c r="Z1328" s="9">
        <v>507049.03</v>
      </c>
      <c r="AA1328" s="9">
        <v>0</v>
      </c>
      <c r="AB1328" s="9">
        <v>0</v>
      </c>
      <c r="AC1328" s="9">
        <v>0</v>
      </c>
      <c r="AD1328" s="9">
        <v>151664.09</v>
      </c>
      <c r="AE1328" s="9">
        <v>0</v>
      </c>
      <c r="AF1328" s="9">
        <v>2018209.33</v>
      </c>
      <c r="AG1328" s="9">
        <v>1115845.4099999999</v>
      </c>
      <c r="AH1328" s="9">
        <v>1292754.95</v>
      </c>
      <c r="AI1328" s="9">
        <v>0</v>
      </c>
      <c r="AJ1328" s="9">
        <v>350019.56999999995</v>
      </c>
      <c r="AK1328" s="9">
        <v>30000</v>
      </c>
      <c r="AL1328" s="9">
        <v>103786.18000000001</v>
      </c>
      <c r="AN1328" s="28">
        <f>+E1328-W1328</f>
        <v>12290200.996452147</v>
      </c>
      <c r="AO1328" s="12">
        <f>+R1328-AJ1328</f>
        <v>1352941.7299418775</v>
      </c>
      <c r="AP1328" s="12">
        <f>+S1328-AK1328</f>
        <v>148595.29556452148</v>
      </c>
      <c r="AQ1328" s="12">
        <f>+T1328-AL1328</f>
        <v>238142.44136423909</v>
      </c>
      <c r="AR1328" s="12">
        <f>+AN1328-AO1328-AP1328-AQ1328</f>
        <v>10550521.52958151</v>
      </c>
      <c r="BB1328" s="28" t="e">
        <f>+#REF!-'Прил 2 оконч'!E1328</f>
        <v>#REF!</v>
      </c>
    </row>
    <row r="1329" spans="1:55" ht="15" customHeight="1" x14ac:dyDescent="0.25">
      <c r="A1329" s="5">
        <f t="shared" si="415"/>
        <v>1301</v>
      </c>
      <c r="B1329" s="23">
        <f t="shared" si="413"/>
        <v>46</v>
      </c>
      <c r="C1329" s="14" t="s">
        <v>1452</v>
      </c>
      <c r="D1329" s="3" t="s">
        <v>758</v>
      </c>
      <c r="E1329" s="27">
        <f t="shared" si="414"/>
        <v>3305541.4805859262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/>
      <c r="L1329" s="29">
        <v>0</v>
      </c>
      <c r="M1329" s="29">
        <v>0</v>
      </c>
      <c r="N1329" s="29">
        <v>2911322.6036112485</v>
      </c>
      <c r="O1329" s="29">
        <v>0</v>
      </c>
      <c r="P1329" s="29">
        <v>0</v>
      </c>
      <c r="Q1329" s="29">
        <v>0</v>
      </c>
      <c r="R1329" s="29">
        <v>297498.73325273336</v>
      </c>
      <c r="S1329" s="1">
        <v>33055.414805859262</v>
      </c>
      <c r="T1329" s="147">
        <v>63664.728916084932</v>
      </c>
      <c r="U1329" s="28"/>
      <c r="V1329" s="2"/>
      <c r="AN1329" s="28"/>
      <c r="AO1329" s="12"/>
      <c r="AP1329" s="12"/>
      <c r="AQ1329" s="12"/>
      <c r="AR1329" s="12"/>
      <c r="BB1329" s="28" t="e">
        <f>+#REF!-'Прил 2 оконч'!E1329</f>
        <v>#REF!</v>
      </c>
    </row>
    <row r="1330" spans="1:55" ht="15" customHeight="1" x14ac:dyDescent="0.25">
      <c r="A1330" s="5">
        <f t="shared" si="415"/>
        <v>1302</v>
      </c>
      <c r="B1330" s="23">
        <f t="shared" si="413"/>
        <v>47</v>
      </c>
      <c r="C1330" s="14" t="s">
        <v>1452</v>
      </c>
      <c r="D1330" s="3" t="s">
        <v>426</v>
      </c>
      <c r="E1330" s="27">
        <f t="shared" si="414"/>
        <v>25552155.489999998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/>
      <c r="L1330" s="29">
        <v>0</v>
      </c>
      <c r="M1330" s="29">
        <v>0</v>
      </c>
      <c r="N1330" s="29">
        <v>22504805.426262595</v>
      </c>
      <c r="O1330" s="29">
        <v>0</v>
      </c>
      <c r="P1330" s="29">
        <v>0</v>
      </c>
      <c r="Q1330" s="29">
        <v>0</v>
      </c>
      <c r="R1330" s="29">
        <v>2299693.9940999998</v>
      </c>
      <c r="S1330" s="1">
        <v>255521.55489999999</v>
      </c>
      <c r="T1330" s="147">
        <v>492134.51473739999</v>
      </c>
      <c r="U1330" s="28"/>
      <c r="V1330" s="2" t="s">
        <v>426</v>
      </c>
      <c r="W1330" s="9">
        <v>4587519.2244829023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4284771.92</v>
      </c>
      <c r="AG1330" s="9">
        <v>0</v>
      </c>
      <c r="AH1330" s="9">
        <v>0</v>
      </c>
      <c r="AI1330" s="9">
        <v>0</v>
      </c>
      <c r="AJ1330" s="9">
        <v>185302.98448290199</v>
      </c>
      <c r="AK1330" s="9">
        <v>30000</v>
      </c>
      <c r="AL1330" s="9">
        <v>87444.32</v>
      </c>
      <c r="AN1330" s="28">
        <f t="shared" si="417"/>
        <v>20964636.265517097</v>
      </c>
      <c r="AO1330" s="12">
        <f t="shared" si="419"/>
        <v>2114391.0096170977</v>
      </c>
      <c r="AP1330" s="12">
        <f t="shared" si="419"/>
        <v>225521.55489999999</v>
      </c>
      <c r="AQ1330" s="12">
        <f t="shared" si="419"/>
        <v>404690.19473739999</v>
      </c>
      <c r="AR1330" s="12">
        <f t="shared" si="418"/>
        <v>18220033.506262597</v>
      </c>
      <c r="BB1330" s="28" t="e">
        <f>+#REF!-'Прил 2 оконч'!E1330</f>
        <v>#REF!</v>
      </c>
    </row>
    <row r="1331" spans="1:55" ht="15" customHeight="1" x14ac:dyDescent="0.25">
      <c r="A1331" s="5">
        <f t="shared" si="415"/>
        <v>1303</v>
      </c>
      <c r="B1331" s="23">
        <f t="shared" si="413"/>
        <v>48</v>
      </c>
      <c r="C1331" s="14" t="s">
        <v>1452</v>
      </c>
      <c r="D1331" s="3" t="s">
        <v>432</v>
      </c>
      <c r="E1331" s="27">
        <f t="shared" si="414"/>
        <v>13211921.58052516</v>
      </c>
      <c r="F1331" s="29">
        <v>8244815.9026870374</v>
      </c>
      <c r="G1331" s="29">
        <v>0</v>
      </c>
      <c r="H1331" s="29">
        <v>0</v>
      </c>
      <c r="I1331" s="29">
        <v>3327296.3145816172</v>
      </c>
      <c r="J1331" s="29">
        <v>0</v>
      </c>
      <c r="K1331" s="29"/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1254631.4907482606</v>
      </c>
      <c r="S1331" s="1">
        <v>132119.21580525159</v>
      </c>
      <c r="T1331" s="147">
        <v>253058.65670299329</v>
      </c>
      <c r="U1331" s="28"/>
      <c r="V1331" s="2" t="s">
        <v>432</v>
      </c>
      <c r="W1331" s="9">
        <v>7276323.5696263742</v>
      </c>
      <c r="X1331" s="9">
        <v>5225392.3600000003</v>
      </c>
      <c r="Y1331" s="9">
        <v>0</v>
      </c>
      <c r="Z1331" s="9">
        <v>0</v>
      </c>
      <c r="AA1331" s="9">
        <v>1741421.58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137329.74962637364</v>
      </c>
      <c r="AK1331" s="9">
        <v>30000</v>
      </c>
      <c r="AL1331" s="9">
        <v>142179.88</v>
      </c>
      <c r="AN1331" s="28">
        <f t="shared" si="417"/>
        <v>5935598.0108987857</v>
      </c>
      <c r="AO1331" s="12">
        <f t="shared" si="419"/>
        <v>1117301.741121887</v>
      </c>
      <c r="AP1331" s="12">
        <f t="shared" si="419"/>
        <v>102119.21580525159</v>
      </c>
      <c r="AQ1331" s="12">
        <f t="shared" si="419"/>
        <v>110878.77670299329</v>
      </c>
      <c r="AR1331" s="12">
        <f t="shared" si="418"/>
        <v>4605298.2772686537</v>
      </c>
      <c r="BB1331" s="28" t="e">
        <f>+#REF!-'Прил 2 оконч'!E1331</f>
        <v>#REF!</v>
      </c>
    </row>
    <row r="1332" spans="1:55" ht="15" customHeight="1" x14ac:dyDescent="0.25">
      <c r="A1332" s="5">
        <f t="shared" si="415"/>
        <v>1304</v>
      </c>
      <c r="B1332" s="23">
        <f t="shared" si="413"/>
        <v>49</v>
      </c>
      <c r="C1332" s="14" t="s">
        <v>1452</v>
      </c>
      <c r="D1332" s="3" t="s">
        <v>780</v>
      </c>
      <c r="E1332" s="27">
        <f t="shared" si="414"/>
        <v>4008469.3219999997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/>
      <c r="L1332" s="29">
        <v>0</v>
      </c>
      <c r="M1332" s="29">
        <v>0</v>
      </c>
      <c r="N1332" s="29">
        <v>0</v>
      </c>
      <c r="O1332" s="29">
        <v>3491192.389873188</v>
      </c>
      <c r="P1332" s="29">
        <v>0</v>
      </c>
      <c r="Q1332" s="29">
        <v>0</v>
      </c>
      <c r="R1332" s="29">
        <v>400846.93219999998</v>
      </c>
      <c r="S1332" s="1">
        <v>40084.693220000001</v>
      </c>
      <c r="T1332" s="147">
        <v>76345.306706812</v>
      </c>
      <c r="U1332" s="28"/>
      <c r="V1332" s="2" t="s">
        <v>780</v>
      </c>
      <c r="W1332" s="9">
        <v>1580192.897443936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1423339.06</v>
      </c>
      <c r="AH1332" s="9">
        <v>0</v>
      </c>
      <c r="AI1332" s="9">
        <v>0</v>
      </c>
      <c r="AJ1332" s="9">
        <v>97806.097443935985</v>
      </c>
      <c r="AK1332" s="9">
        <v>30000</v>
      </c>
      <c r="AL1332" s="9">
        <v>29047.74</v>
      </c>
      <c r="AN1332" s="28">
        <f t="shared" si="417"/>
        <v>2428276.4245560635</v>
      </c>
      <c r="AO1332" s="12">
        <f t="shared" si="419"/>
        <v>303040.834756064</v>
      </c>
      <c r="AP1332" s="12">
        <f t="shared" si="419"/>
        <v>10084.693220000001</v>
      </c>
      <c r="AQ1332" s="12">
        <f t="shared" si="419"/>
        <v>47297.566706811995</v>
      </c>
      <c r="AR1332" s="12">
        <f t="shared" si="418"/>
        <v>2067853.3298731875</v>
      </c>
      <c r="BB1332" s="28" t="e">
        <f>+#REF!-'Прил 2 оконч'!E1332</f>
        <v>#REF!</v>
      </c>
    </row>
    <row r="1333" spans="1:55" s="255" customFormat="1" ht="15" customHeight="1" x14ac:dyDescent="0.25">
      <c r="A1333" s="5">
        <f t="shared" si="415"/>
        <v>1305</v>
      </c>
      <c r="B1333" s="23">
        <f t="shared" si="413"/>
        <v>50</v>
      </c>
      <c r="C1333" s="252" t="s">
        <v>1475</v>
      </c>
      <c r="D1333" s="253" t="s">
        <v>434</v>
      </c>
      <c r="E1333" s="27">
        <f t="shared" si="414"/>
        <v>9780000</v>
      </c>
      <c r="F1333" s="254"/>
      <c r="G1333" s="254"/>
      <c r="H1333" s="254"/>
      <c r="I1333" s="254"/>
      <c r="J1333" s="254"/>
      <c r="K1333" s="254"/>
      <c r="L1333" s="254"/>
      <c r="M1333" s="254">
        <v>9062814.5999999996</v>
      </c>
      <c r="Q1333" s="254"/>
      <c r="R1333" s="254">
        <v>489000</v>
      </c>
      <c r="S1333" s="254">
        <v>30000</v>
      </c>
      <c r="T1333" s="254">
        <v>198185.4</v>
      </c>
      <c r="U1333" s="256"/>
      <c r="V1333" s="257"/>
      <c r="AN1333" s="256"/>
      <c r="AO1333" s="258"/>
      <c r="AP1333" s="258"/>
      <c r="AQ1333" s="258"/>
      <c r="AR1333" s="258"/>
      <c r="BB1333" s="256"/>
    </row>
    <row r="1334" spans="1:55" ht="15" customHeight="1" x14ac:dyDescent="0.25">
      <c r="A1334" s="5">
        <f t="shared" si="415"/>
        <v>1306</v>
      </c>
      <c r="B1334" s="23">
        <f t="shared" si="413"/>
        <v>51</v>
      </c>
      <c r="C1334" s="14" t="s">
        <v>1452</v>
      </c>
      <c r="D1334" s="3" t="s">
        <v>1082</v>
      </c>
      <c r="E1334" s="27">
        <f t="shared" si="414"/>
        <v>10076605.062258013</v>
      </c>
      <c r="F1334" s="29">
        <v>6679650.6897583138</v>
      </c>
      <c r="G1334" s="29">
        <v>0</v>
      </c>
      <c r="H1334" s="29">
        <v>1973900.9116011779</v>
      </c>
      <c r="I1334" s="29">
        <v>0</v>
      </c>
      <c r="J1334" s="29">
        <v>0</v>
      </c>
      <c r="K1334" s="29"/>
      <c r="L1334" s="29">
        <v>296767.5571071952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829794.50063330017</v>
      </c>
      <c r="S1334" s="1">
        <v>100766.05062258012</v>
      </c>
      <c r="T1334" s="147">
        <v>195725.35253544565</v>
      </c>
      <c r="U1334" s="28"/>
      <c r="V1334" s="2" t="s">
        <v>1082</v>
      </c>
      <c r="W1334" s="9">
        <v>5019992.798462417</v>
      </c>
      <c r="X1334" s="9">
        <v>3782336.21</v>
      </c>
      <c r="Y1334" s="9">
        <v>0</v>
      </c>
      <c r="Z1334" s="9">
        <v>691829.68</v>
      </c>
      <c r="AA1334" s="9">
        <v>0</v>
      </c>
      <c r="AB1334" s="9">
        <v>0</v>
      </c>
      <c r="AC1334" s="9">
        <v>0</v>
      </c>
      <c r="AD1334" s="9">
        <v>276575.7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142297.28846241758</v>
      </c>
      <c r="AK1334" s="9">
        <v>30000</v>
      </c>
      <c r="AL1334" s="9">
        <v>96953.919999999984</v>
      </c>
      <c r="AN1334" s="28">
        <f t="shared" si="417"/>
        <v>5056612.2637955956</v>
      </c>
      <c r="AO1334" s="12">
        <f t="shared" si="419"/>
        <v>687497.21217088262</v>
      </c>
      <c r="AP1334" s="12">
        <f t="shared" si="419"/>
        <v>70766.050622580122</v>
      </c>
      <c r="AQ1334" s="12">
        <f t="shared" si="419"/>
        <v>98771.432535445667</v>
      </c>
      <c r="AR1334" s="12">
        <f t="shared" si="418"/>
        <v>4199577.5684666876</v>
      </c>
      <c r="BB1334" s="28" t="e">
        <f>+#REF!-'Прил 2 оконч'!E1334</f>
        <v>#REF!</v>
      </c>
    </row>
    <row r="1335" spans="1:55" ht="15" customHeight="1" x14ac:dyDescent="0.25">
      <c r="A1335" s="5">
        <f t="shared" si="415"/>
        <v>1307</v>
      </c>
      <c r="B1335" s="23">
        <f t="shared" si="413"/>
        <v>52</v>
      </c>
      <c r="C1335" s="14" t="s">
        <v>1452</v>
      </c>
      <c r="D1335" s="3" t="s">
        <v>436</v>
      </c>
      <c r="E1335" s="27">
        <f t="shared" si="414"/>
        <v>53523389.843143299</v>
      </c>
      <c r="F1335" s="29">
        <v>6735721.7997239977</v>
      </c>
      <c r="G1335" s="29">
        <v>2694931.1342915874</v>
      </c>
      <c r="H1335" s="29">
        <v>1990470.462946947</v>
      </c>
      <c r="I1335" s="29">
        <v>1272001.8772239685</v>
      </c>
      <c r="J1335" s="29">
        <v>0</v>
      </c>
      <c r="K1335" s="29"/>
      <c r="L1335" s="29">
        <v>299258.71826242126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40099220.361245915</v>
      </c>
      <c r="S1335" s="1">
        <v>147668.36555880864</v>
      </c>
      <c r="T1335" s="147">
        <v>284117.12388964539</v>
      </c>
      <c r="U1335" s="28"/>
      <c r="V1335" s="2" t="s">
        <v>436</v>
      </c>
      <c r="W1335" s="9">
        <v>11865142.58</v>
      </c>
      <c r="X1335" s="9">
        <v>3827464.71</v>
      </c>
      <c r="Y1335" s="9">
        <v>2169983</v>
      </c>
      <c r="Z1335" s="9">
        <v>700084.17</v>
      </c>
      <c r="AA1335" s="9">
        <v>933799.8</v>
      </c>
      <c r="AB1335" s="9">
        <v>0</v>
      </c>
      <c r="AC1335" s="9">
        <v>0</v>
      </c>
      <c r="AD1335" s="9">
        <v>279875.63</v>
      </c>
      <c r="AE1335" s="9">
        <v>3093764.1</v>
      </c>
      <c r="AF1335" s="9">
        <v>0</v>
      </c>
      <c r="AG1335" s="9">
        <v>0</v>
      </c>
      <c r="AH1335" s="9">
        <v>0</v>
      </c>
      <c r="AI1335" s="9">
        <v>0</v>
      </c>
      <c r="AJ1335" s="9">
        <v>605579.92999999993</v>
      </c>
      <c r="AK1335" s="9">
        <v>30000</v>
      </c>
      <c r="AL1335" s="9">
        <v>224591.24000000002</v>
      </c>
      <c r="AN1335" s="28">
        <f t="shared" si="417"/>
        <v>41658247.263143301</v>
      </c>
      <c r="AO1335" s="12">
        <f t="shared" si="419"/>
        <v>39493640.431245916</v>
      </c>
      <c r="AP1335" s="12">
        <f t="shared" si="419"/>
        <v>117668.36555880864</v>
      </c>
      <c r="AQ1335" s="12">
        <f t="shared" si="419"/>
        <v>59525.883889645367</v>
      </c>
      <c r="AR1335" s="12">
        <f t="shared" si="418"/>
        <v>1987412.5824489314</v>
      </c>
      <c r="BB1335" s="28" t="e">
        <f>+#REF!-'Прил 2 оконч'!E1335</f>
        <v>#REF!</v>
      </c>
    </row>
    <row r="1336" spans="1:55" ht="15" customHeight="1" x14ac:dyDescent="0.25">
      <c r="A1336" s="5">
        <f t="shared" si="415"/>
        <v>1308</v>
      </c>
      <c r="B1336" s="23">
        <f t="shared" si="413"/>
        <v>53</v>
      </c>
      <c r="C1336" s="14" t="s">
        <v>1452</v>
      </c>
      <c r="D1336" s="3" t="s">
        <v>781</v>
      </c>
      <c r="E1336" s="27">
        <f t="shared" si="414"/>
        <v>14648835.946255356</v>
      </c>
      <c r="F1336" s="29">
        <v>5957914.8640461573</v>
      </c>
      <c r="G1336" s="29">
        <v>2383734.1772688017</v>
      </c>
      <c r="H1336" s="29">
        <v>1760621.0455607576</v>
      </c>
      <c r="I1336" s="29">
        <v>1125117.5622659819</v>
      </c>
      <c r="J1336" s="29">
        <v>0</v>
      </c>
      <c r="K1336" s="29"/>
      <c r="L1336" s="29">
        <v>264701.84172454086</v>
      </c>
      <c r="M1336" s="29">
        <v>0</v>
      </c>
      <c r="N1336" s="29">
        <v>2607417.5209347345</v>
      </c>
      <c r="O1336" s="29">
        <v>0</v>
      </c>
      <c r="P1336" s="29">
        <v>0</v>
      </c>
      <c r="Q1336" s="29">
        <v>0</v>
      </c>
      <c r="R1336" s="29">
        <v>80780.05</v>
      </c>
      <c r="S1336" s="1">
        <v>160221.22243461735</v>
      </c>
      <c r="T1336" s="147">
        <v>308327.66201976384</v>
      </c>
      <c r="U1336" s="28"/>
      <c r="V1336" s="2" t="s">
        <v>781</v>
      </c>
      <c r="W1336" s="9">
        <v>1532841.62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1393620.33</v>
      </c>
      <c r="AG1336" s="9">
        <v>0</v>
      </c>
      <c r="AH1336" s="9">
        <v>0</v>
      </c>
      <c r="AI1336" s="9">
        <v>0</v>
      </c>
      <c r="AJ1336" s="9">
        <v>80780.05</v>
      </c>
      <c r="AK1336" s="9">
        <v>30000</v>
      </c>
      <c r="AL1336" s="9">
        <v>28441.24</v>
      </c>
      <c r="AN1336" s="28">
        <f t="shared" si="417"/>
        <v>13115994.326255355</v>
      </c>
      <c r="AO1336" s="12">
        <f t="shared" si="419"/>
        <v>0</v>
      </c>
      <c r="AP1336" s="12">
        <f t="shared" si="419"/>
        <v>130221.22243461735</v>
      </c>
      <c r="AQ1336" s="12">
        <f t="shared" si="419"/>
        <v>279886.42201976385</v>
      </c>
      <c r="AR1336" s="12">
        <f t="shared" si="418"/>
        <v>12705886.681800973</v>
      </c>
      <c r="BB1336" s="28" t="e">
        <f>+#REF!-'Прил 2 оконч'!E1336</f>
        <v>#REF!</v>
      </c>
      <c r="BC1336" s="9" t="s">
        <v>1454</v>
      </c>
    </row>
    <row r="1337" spans="1:55" ht="15" customHeight="1" x14ac:dyDescent="0.25">
      <c r="A1337" s="5">
        <f t="shared" si="415"/>
        <v>1309</v>
      </c>
      <c r="B1337" s="23">
        <f t="shared" si="413"/>
        <v>54</v>
      </c>
      <c r="C1337" s="14" t="s">
        <v>1452</v>
      </c>
      <c r="D1337" s="3" t="s">
        <v>782</v>
      </c>
      <c r="E1337" s="27">
        <f t="shared" si="414"/>
        <v>5270606.2596095996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/>
      <c r="L1337" s="29">
        <v>0</v>
      </c>
      <c r="M1337" s="29">
        <v>0</v>
      </c>
      <c r="N1337" s="29">
        <v>0</v>
      </c>
      <c r="O1337" s="29">
        <v>4590455.6042320197</v>
      </c>
      <c r="P1337" s="29">
        <v>0</v>
      </c>
      <c r="Q1337" s="29">
        <v>0</v>
      </c>
      <c r="R1337" s="29">
        <v>527060.62596095994</v>
      </c>
      <c r="S1337" s="1">
        <v>52706.062596095995</v>
      </c>
      <c r="T1337" s="147">
        <v>100383.96682052445</v>
      </c>
      <c r="U1337" s="28"/>
      <c r="V1337" s="2" t="s">
        <v>782</v>
      </c>
      <c r="W1337" s="9">
        <v>1495607.724118151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1300258.33</v>
      </c>
      <c r="AH1337" s="9">
        <v>0</v>
      </c>
      <c r="AI1337" s="9">
        <v>0</v>
      </c>
      <c r="AJ1337" s="9">
        <v>138813.51411815104</v>
      </c>
      <c r="AK1337" s="9">
        <v>30000</v>
      </c>
      <c r="AL1337" s="9">
        <v>26535.88</v>
      </c>
      <c r="AN1337" s="28">
        <f t="shared" si="417"/>
        <v>3774998.5354914488</v>
      </c>
      <c r="AO1337" s="12">
        <f t="shared" si="419"/>
        <v>388247.1118428089</v>
      </c>
      <c r="AP1337" s="12">
        <f t="shared" si="419"/>
        <v>22706.062596095995</v>
      </c>
      <c r="AQ1337" s="12">
        <f t="shared" si="419"/>
        <v>73848.086820524448</v>
      </c>
      <c r="AR1337" s="12">
        <f t="shared" si="418"/>
        <v>3290197.2742320192</v>
      </c>
      <c r="BB1337" s="28" t="e">
        <f>+#REF!-'Прил 2 оконч'!E1337</f>
        <v>#REF!</v>
      </c>
    </row>
    <row r="1338" spans="1:55" ht="15" customHeight="1" x14ac:dyDescent="0.25">
      <c r="A1338" s="5">
        <f t="shared" si="415"/>
        <v>1310</v>
      </c>
      <c r="B1338" s="23">
        <f t="shared" si="413"/>
        <v>55</v>
      </c>
      <c r="C1338" s="14" t="s">
        <v>1452</v>
      </c>
      <c r="D1338" s="3" t="s">
        <v>783</v>
      </c>
      <c r="E1338" s="27">
        <f t="shared" si="414"/>
        <v>17351136.030200921</v>
      </c>
      <c r="F1338" s="29">
        <v>14839434.910533883</v>
      </c>
      <c r="G1338" s="29">
        <v>0</v>
      </c>
      <c r="H1338" s="29">
        <v>0</v>
      </c>
      <c r="I1338" s="29">
        <v>0</v>
      </c>
      <c r="J1338" s="29">
        <v>0</v>
      </c>
      <c r="K1338" s="29"/>
      <c r="L1338" s="29">
        <v>659295.3811196544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1339968.5370013665</v>
      </c>
      <c r="S1338" s="1">
        <v>173511.36030200921</v>
      </c>
      <c r="T1338" s="147">
        <v>338925.84124400752</v>
      </c>
      <c r="U1338" s="28"/>
      <c r="V1338" s="2" t="s">
        <v>783</v>
      </c>
      <c r="W1338" s="9">
        <v>9745472.6900000013</v>
      </c>
      <c r="X1338" s="9">
        <v>8427398.5800000001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616236.49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487273.64</v>
      </c>
      <c r="AK1338" s="9">
        <v>30000</v>
      </c>
      <c r="AL1338" s="9">
        <v>184563.98</v>
      </c>
      <c r="AN1338" s="28">
        <f t="shared" si="417"/>
        <v>7605663.3402009197</v>
      </c>
      <c r="AO1338" s="12">
        <f t="shared" si="419"/>
        <v>852694.89700136648</v>
      </c>
      <c r="AP1338" s="12">
        <f t="shared" si="419"/>
        <v>143511.36030200921</v>
      </c>
      <c r="AQ1338" s="12">
        <f t="shared" si="419"/>
        <v>154361.86124400751</v>
      </c>
      <c r="AR1338" s="12">
        <f t="shared" si="418"/>
        <v>6455095.221653536</v>
      </c>
      <c r="BB1338" s="28" t="e">
        <f>+#REF!-'Прил 2 оконч'!E1338</f>
        <v>#REF!</v>
      </c>
    </row>
    <row r="1339" spans="1:55" ht="15" customHeight="1" x14ac:dyDescent="0.25">
      <c r="A1339" s="5">
        <f t="shared" si="415"/>
        <v>1311</v>
      </c>
      <c r="B1339" s="23">
        <f t="shared" si="413"/>
        <v>56</v>
      </c>
      <c r="C1339" s="14" t="s">
        <v>1452</v>
      </c>
      <c r="D1339" s="3" t="s">
        <v>784</v>
      </c>
      <c r="E1339" s="27">
        <f t="shared" si="414"/>
        <v>47583718.340731375</v>
      </c>
      <c r="F1339" s="29">
        <v>17694269.116222665</v>
      </c>
      <c r="G1339" s="29">
        <v>7079395.2241015183</v>
      </c>
      <c r="H1339" s="29">
        <v>5228826.4103661133</v>
      </c>
      <c r="I1339" s="29">
        <v>3341459.7872589645</v>
      </c>
      <c r="J1339" s="29">
        <v>0</v>
      </c>
      <c r="K1339" s="29"/>
      <c r="L1339" s="29">
        <v>786131.68027933023</v>
      </c>
      <c r="M1339" s="29">
        <v>0</v>
      </c>
      <c r="N1339" s="29">
        <v>7743707.0462670354</v>
      </c>
      <c r="O1339" s="29">
        <v>0</v>
      </c>
      <c r="P1339" s="29">
        <v>0</v>
      </c>
      <c r="Q1339" s="29">
        <v>0</v>
      </c>
      <c r="R1339" s="29">
        <v>4318396.9303716524</v>
      </c>
      <c r="S1339" s="1">
        <v>475837.18340731377</v>
      </c>
      <c r="T1339" s="147">
        <v>915694.96245678177</v>
      </c>
      <c r="U1339" s="28"/>
      <c r="V1339" s="2" t="s">
        <v>784</v>
      </c>
      <c r="W1339" s="9">
        <v>8502845.709999999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3330570.19</v>
      </c>
      <c r="AF1339" s="9">
        <v>4209780.08</v>
      </c>
      <c r="AG1339" s="9">
        <v>0</v>
      </c>
      <c r="AH1339" s="9">
        <v>0</v>
      </c>
      <c r="AI1339" s="9">
        <v>0</v>
      </c>
      <c r="AJ1339" s="9">
        <v>778610.74</v>
      </c>
      <c r="AK1339" s="9">
        <v>30000</v>
      </c>
      <c r="AL1339" s="9">
        <v>153884.70000000001</v>
      </c>
      <c r="AN1339" s="28">
        <f t="shared" si="417"/>
        <v>39080872.630731374</v>
      </c>
      <c r="AO1339" s="12">
        <f t="shared" si="419"/>
        <v>3539786.1903716521</v>
      </c>
      <c r="AP1339" s="12">
        <f t="shared" si="419"/>
        <v>445837.18340731377</v>
      </c>
      <c r="AQ1339" s="12">
        <f t="shared" si="419"/>
        <v>761810.2624567817</v>
      </c>
      <c r="AR1339" s="12">
        <f t="shared" si="418"/>
        <v>34333438.994495623</v>
      </c>
      <c r="BB1339" s="28" t="e">
        <f>+#REF!-'Прил 2 оконч'!E1339</f>
        <v>#REF!</v>
      </c>
    </row>
    <row r="1340" spans="1:55" ht="15" customHeight="1" x14ac:dyDescent="0.25">
      <c r="A1340" s="5">
        <f t="shared" si="415"/>
        <v>1312</v>
      </c>
      <c r="B1340" s="23">
        <f t="shared" si="413"/>
        <v>57</v>
      </c>
      <c r="C1340" s="14" t="s">
        <v>104</v>
      </c>
      <c r="D1340" s="3" t="s">
        <v>1309</v>
      </c>
      <c r="E1340" s="27">
        <f t="shared" si="414"/>
        <v>2295514.75</v>
      </c>
      <c r="F1340" s="29">
        <v>0</v>
      </c>
      <c r="G1340" s="29">
        <v>213117.28775231997</v>
      </c>
      <c r="H1340" s="29">
        <v>82188.514840320015</v>
      </c>
      <c r="I1340" s="29">
        <v>318212.11004184</v>
      </c>
      <c r="J1340" s="29">
        <v>0</v>
      </c>
      <c r="K1340" s="29"/>
      <c r="L1340" s="29">
        <v>148251.66944952001</v>
      </c>
      <c r="M1340" s="29">
        <v>0</v>
      </c>
      <c r="N1340" s="29">
        <v>0</v>
      </c>
      <c r="O1340" s="29">
        <v>0</v>
      </c>
      <c r="P1340" s="29">
        <v>1240032.6982793401</v>
      </c>
      <c r="Q1340" s="29">
        <v>0</v>
      </c>
      <c r="R1340" s="29">
        <v>226981.96060000002</v>
      </c>
      <c r="S1340" s="1">
        <v>22955.147499999999</v>
      </c>
      <c r="T1340" s="147">
        <v>43775.361536659999</v>
      </c>
      <c r="U1340" s="28"/>
      <c r="V1340" s="2" t="s">
        <v>1309</v>
      </c>
      <c r="W1340" s="9">
        <v>2078946.37</v>
      </c>
      <c r="X1340" s="9">
        <v>0</v>
      </c>
      <c r="Y1340" s="9">
        <v>215721.07</v>
      </c>
      <c r="Z1340" s="9">
        <v>83193.75</v>
      </c>
      <c r="AA1340" s="9">
        <v>215721.07</v>
      </c>
      <c r="AB1340" s="9">
        <v>0</v>
      </c>
      <c r="AC1340" s="9">
        <v>0</v>
      </c>
      <c r="AD1340" s="9">
        <v>136281.09</v>
      </c>
      <c r="AE1340" s="9">
        <v>0</v>
      </c>
      <c r="AF1340" s="9">
        <v>0</v>
      </c>
      <c r="AG1340" s="9">
        <v>0</v>
      </c>
      <c r="AH1340" s="9">
        <v>1255182.07</v>
      </c>
      <c r="AI1340" s="9">
        <v>0</v>
      </c>
      <c r="AJ1340" s="9">
        <v>103947.32</v>
      </c>
      <c r="AK1340" s="9">
        <v>30000</v>
      </c>
      <c r="AL1340" s="9">
        <v>38900</v>
      </c>
      <c r="AN1340" s="28">
        <f t="shared" si="417"/>
        <v>216568.37999999989</v>
      </c>
      <c r="AO1340" s="12">
        <f t="shared" si="419"/>
        <v>123034.64060000001</v>
      </c>
      <c r="AP1340" s="12">
        <f t="shared" si="419"/>
        <v>-7044.8525000000009</v>
      </c>
      <c r="AQ1340" s="12">
        <f t="shared" si="419"/>
        <v>4875.3615366599988</v>
      </c>
      <c r="AR1340" s="12">
        <f t="shared" si="418"/>
        <v>95703.230363339884</v>
      </c>
      <c r="BB1340" s="28" t="e">
        <f>+#REF!-'Прил 2 оконч'!E1340</f>
        <v>#REF!</v>
      </c>
    </row>
    <row r="1341" spans="1:55" ht="15" customHeight="1" x14ac:dyDescent="0.25">
      <c r="A1341" s="5">
        <f t="shared" si="415"/>
        <v>1313</v>
      </c>
      <c r="B1341" s="23">
        <f t="shared" si="413"/>
        <v>58</v>
      </c>
      <c r="C1341" s="14" t="s">
        <v>104</v>
      </c>
      <c r="D1341" s="3" t="s">
        <v>1310</v>
      </c>
      <c r="E1341" s="27">
        <f t="shared" si="414"/>
        <v>2250422.83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/>
      <c r="L1341" s="29">
        <v>0</v>
      </c>
      <c r="M1341" s="29">
        <v>0</v>
      </c>
      <c r="N1341" s="29">
        <v>727160.44286340009</v>
      </c>
      <c r="O1341" s="29">
        <v>0</v>
      </c>
      <c r="P1341" s="29">
        <v>1240933.88309268</v>
      </c>
      <c r="Q1341" s="29">
        <v>0</v>
      </c>
      <c r="R1341" s="29">
        <v>216786.03889999999</v>
      </c>
      <c r="S1341" s="1">
        <v>22504.228300000002</v>
      </c>
      <c r="T1341" s="147">
        <v>43038.236843920007</v>
      </c>
      <c r="U1341" s="28"/>
      <c r="V1341" s="2" t="s">
        <v>1310</v>
      </c>
      <c r="W1341" s="9">
        <v>2163868.9600000004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728307.38</v>
      </c>
      <c r="AG1341" s="9">
        <v>0</v>
      </c>
      <c r="AH1341" s="9">
        <v>1256854.6100000001</v>
      </c>
      <c r="AI1341" s="9">
        <v>0</v>
      </c>
      <c r="AJ1341" s="9">
        <v>108193.45</v>
      </c>
      <c r="AK1341" s="9">
        <v>30000</v>
      </c>
      <c r="AL1341" s="9">
        <v>40513.519999999997</v>
      </c>
      <c r="AN1341" s="28">
        <f t="shared" si="417"/>
        <v>86553.869999999646</v>
      </c>
      <c r="AO1341" s="12">
        <f t="shared" si="419"/>
        <v>108592.58889999999</v>
      </c>
      <c r="AP1341" s="12">
        <f t="shared" si="419"/>
        <v>-7495.7716999999975</v>
      </c>
      <c r="AQ1341" s="12">
        <f t="shared" si="419"/>
        <v>2524.7168439200104</v>
      </c>
      <c r="AR1341" s="12">
        <f t="shared" si="418"/>
        <v>-17067.664043920355</v>
      </c>
      <c r="BB1341" s="28" t="e">
        <f>+#REF!-'Прил 2 оконч'!E1341</f>
        <v>#REF!</v>
      </c>
    </row>
    <row r="1342" spans="1:55" ht="15" customHeight="1" x14ac:dyDescent="0.25">
      <c r="A1342" s="5">
        <f t="shared" si="415"/>
        <v>1314</v>
      </c>
      <c r="B1342" s="23">
        <f t="shared" si="413"/>
        <v>59</v>
      </c>
      <c r="C1342" s="14" t="s">
        <v>104</v>
      </c>
      <c r="D1342" s="3" t="s">
        <v>1311</v>
      </c>
      <c r="E1342" s="27">
        <f t="shared" si="414"/>
        <v>870800.74000000011</v>
      </c>
      <c r="F1342" s="29">
        <v>0</v>
      </c>
      <c r="G1342" s="29">
        <v>212884.96948236</v>
      </c>
      <c r="H1342" s="29">
        <v>82098.919802340009</v>
      </c>
      <c r="I1342" s="29">
        <v>317865.22100255999</v>
      </c>
      <c r="J1342" s="29">
        <v>0</v>
      </c>
      <c r="K1342" s="29"/>
      <c r="L1342" s="29">
        <v>148090.06364124001</v>
      </c>
      <c r="M1342" s="29">
        <v>0</v>
      </c>
      <c r="N1342" s="29">
        <v>0</v>
      </c>
      <c r="O1342" s="29">
        <v>0</v>
      </c>
      <c r="P1342" s="29">
        <v>0</v>
      </c>
      <c r="Q1342" s="29">
        <v>0</v>
      </c>
      <c r="R1342" s="29">
        <v>84513.360100000005</v>
      </c>
      <c r="S1342" s="1">
        <v>8708.0073999999986</v>
      </c>
      <c r="T1342" s="147">
        <v>16640.198571499997</v>
      </c>
      <c r="U1342" s="28"/>
      <c r="V1342" s="2" t="s">
        <v>1311</v>
      </c>
      <c r="W1342" s="9">
        <v>837309.65999999992</v>
      </c>
      <c r="X1342" s="9">
        <v>0</v>
      </c>
      <c r="Y1342" s="9">
        <v>210557.27</v>
      </c>
      <c r="Z1342" s="9">
        <v>81202.31</v>
      </c>
      <c r="AA1342" s="9">
        <v>325356.87</v>
      </c>
      <c r="AB1342" s="9">
        <v>0</v>
      </c>
      <c r="AC1342" s="9">
        <v>0</v>
      </c>
      <c r="AD1342" s="9">
        <v>133018.84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41865.490000000005</v>
      </c>
      <c r="AK1342" s="9">
        <v>30000</v>
      </c>
      <c r="AL1342" s="9">
        <v>15308.880000000001</v>
      </c>
      <c r="AN1342" s="28">
        <f t="shared" si="417"/>
        <v>33491.080000000191</v>
      </c>
      <c r="AO1342" s="12">
        <f t="shared" si="419"/>
        <v>42647.8701</v>
      </c>
      <c r="AP1342" s="12">
        <f t="shared" si="419"/>
        <v>-21291.992600000001</v>
      </c>
      <c r="AQ1342" s="12">
        <f t="shared" si="419"/>
        <v>1331.3185714999963</v>
      </c>
      <c r="AR1342" s="12">
        <f t="shared" si="418"/>
        <v>10803.883928500196</v>
      </c>
      <c r="BB1342" s="28" t="e">
        <f>+#REF!-'Прил 2 оконч'!E1342</f>
        <v>#REF!</v>
      </c>
    </row>
    <row r="1343" spans="1:55" ht="15" customHeight="1" x14ac:dyDescent="0.25">
      <c r="A1343" s="5">
        <f t="shared" si="415"/>
        <v>1315</v>
      </c>
      <c r="B1343" s="23">
        <f t="shared" si="413"/>
        <v>60</v>
      </c>
      <c r="C1343" s="14" t="s">
        <v>104</v>
      </c>
      <c r="D1343" s="3" t="s">
        <v>1312</v>
      </c>
      <c r="E1343" s="27">
        <f t="shared" si="414"/>
        <v>2300519.5100000002</v>
      </c>
      <c r="F1343" s="29">
        <v>0</v>
      </c>
      <c r="G1343" s="29">
        <v>213581.93300178001</v>
      </c>
      <c r="H1343" s="29">
        <v>82367.704916279996</v>
      </c>
      <c r="I1343" s="29">
        <v>318905.87970444001</v>
      </c>
      <c r="J1343" s="29">
        <v>0</v>
      </c>
      <c r="K1343" s="29"/>
      <c r="L1343" s="29">
        <v>148574.90024664</v>
      </c>
      <c r="M1343" s="29">
        <v>0</v>
      </c>
      <c r="N1343" s="29">
        <v>0</v>
      </c>
      <c r="O1343" s="29">
        <v>0</v>
      </c>
      <c r="P1343" s="29">
        <v>1242736.2614289003</v>
      </c>
      <c r="Q1343" s="29">
        <v>0</v>
      </c>
      <c r="R1343" s="29">
        <v>227476.83350000001</v>
      </c>
      <c r="S1343" s="1">
        <v>23005.195100000004</v>
      </c>
      <c r="T1343" s="147">
        <v>43870.802101960013</v>
      </c>
      <c r="U1343" s="28"/>
      <c r="V1343" s="2" t="s">
        <v>1312</v>
      </c>
      <c r="W1343" s="9">
        <v>2212039.1399999997</v>
      </c>
      <c r="X1343" s="9">
        <v>0</v>
      </c>
      <c r="Y1343" s="9">
        <v>216392.05</v>
      </c>
      <c r="Z1343" s="9">
        <v>83452.509999999995</v>
      </c>
      <c r="AA1343" s="9">
        <v>334372.89</v>
      </c>
      <c r="AB1343" s="9">
        <v>0</v>
      </c>
      <c r="AC1343" s="9">
        <v>0</v>
      </c>
      <c r="AD1343" s="9">
        <v>136704.95000000001</v>
      </c>
      <c r="AE1343" s="9">
        <v>0</v>
      </c>
      <c r="AF1343" s="9">
        <v>0</v>
      </c>
      <c r="AG1343" s="9">
        <v>0</v>
      </c>
      <c r="AH1343" s="9">
        <v>1259086.04</v>
      </c>
      <c r="AI1343" s="9">
        <v>0</v>
      </c>
      <c r="AJ1343" s="9">
        <v>110601.94</v>
      </c>
      <c r="AK1343" s="9">
        <v>30000</v>
      </c>
      <c r="AL1343" s="9">
        <v>41428.759999999995</v>
      </c>
      <c r="AN1343" s="28">
        <f t="shared" si="417"/>
        <v>88480.370000000577</v>
      </c>
      <c r="AO1343" s="12">
        <f t="shared" si="419"/>
        <v>116874.89350000001</v>
      </c>
      <c r="AP1343" s="12">
        <f t="shared" si="419"/>
        <v>-6994.8048999999955</v>
      </c>
      <c r="AQ1343" s="12">
        <f t="shared" si="419"/>
        <v>2442.042101960018</v>
      </c>
      <c r="AR1343" s="12">
        <f t="shared" si="418"/>
        <v>-23841.760701959451</v>
      </c>
      <c r="BB1343" s="28" t="e">
        <f>+#REF!-'Прил 2 оконч'!E1343</f>
        <v>#REF!</v>
      </c>
    </row>
    <row r="1344" spans="1:55" ht="15" customHeight="1" x14ac:dyDescent="0.25">
      <c r="A1344" s="5">
        <f t="shared" si="415"/>
        <v>1316</v>
      </c>
      <c r="B1344" s="23">
        <f t="shared" si="413"/>
        <v>61</v>
      </c>
      <c r="C1344" s="14" t="s">
        <v>104</v>
      </c>
      <c r="D1344" s="3" t="s">
        <v>1313</v>
      </c>
      <c r="E1344" s="27">
        <f t="shared" si="414"/>
        <v>822926.3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/>
      <c r="L1344" s="29">
        <v>0</v>
      </c>
      <c r="M1344" s="29">
        <v>0</v>
      </c>
      <c r="N1344" s="29">
        <v>724784.10946200008</v>
      </c>
      <c r="O1344" s="29">
        <v>0</v>
      </c>
      <c r="P1344" s="29">
        <v>0</v>
      </c>
      <c r="Q1344" s="29">
        <v>0</v>
      </c>
      <c r="R1344" s="29">
        <v>74063.366999999998</v>
      </c>
      <c r="S1344" s="1">
        <v>8229.2630000000008</v>
      </c>
      <c r="T1344" s="147">
        <v>15849.560538000002</v>
      </c>
      <c r="U1344" s="28"/>
      <c r="V1344" s="2" t="s">
        <v>1313</v>
      </c>
      <c r="W1344" s="9">
        <v>791276.25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707278.2</v>
      </c>
      <c r="AG1344" s="9">
        <v>0</v>
      </c>
      <c r="AH1344" s="9">
        <v>0</v>
      </c>
      <c r="AI1344" s="9">
        <v>0</v>
      </c>
      <c r="AJ1344" s="9">
        <v>39563.81</v>
      </c>
      <c r="AK1344" s="9">
        <v>30000</v>
      </c>
      <c r="AL1344" s="9">
        <v>14434.24</v>
      </c>
      <c r="AN1344" s="28">
        <f t="shared" si="417"/>
        <v>31650.050000000047</v>
      </c>
      <c r="AO1344" s="12">
        <f t="shared" si="419"/>
        <v>34499.557000000001</v>
      </c>
      <c r="AP1344" s="12">
        <f t="shared" si="419"/>
        <v>-21770.737000000001</v>
      </c>
      <c r="AQ1344" s="12">
        <f t="shared" si="419"/>
        <v>1415.3205380000018</v>
      </c>
      <c r="AR1344" s="12">
        <f t="shared" si="418"/>
        <v>17505.909462000047</v>
      </c>
      <c r="BB1344" s="28" t="e">
        <f>+#REF!-'Прил 2 оконч'!E1344</f>
        <v>#REF!</v>
      </c>
    </row>
    <row r="1345" spans="1:54" ht="15" customHeight="1" x14ac:dyDescent="0.25">
      <c r="A1345" s="5">
        <f t="shared" si="415"/>
        <v>1317</v>
      </c>
      <c r="B1345" s="23">
        <f t="shared" si="413"/>
        <v>62</v>
      </c>
      <c r="C1345" s="14" t="s">
        <v>104</v>
      </c>
      <c r="D1345" s="3" t="s">
        <v>1315</v>
      </c>
      <c r="E1345" s="27">
        <f t="shared" si="414"/>
        <v>2242251.36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/>
      <c r="L1345" s="29">
        <v>0</v>
      </c>
      <c r="M1345" s="29">
        <v>0</v>
      </c>
      <c r="N1345" s="29">
        <v>724520.06360999995</v>
      </c>
      <c r="O1345" s="29">
        <v>0</v>
      </c>
      <c r="P1345" s="29">
        <v>1236427.9503164401</v>
      </c>
      <c r="Q1345" s="29">
        <v>0</v>
      </c>
      <c r="R1345" s="29">
        <v>215998.87099999998</v>
      </c>
      <c r="S1345" s="1">
        <v>22422.513600000002</v>
      </c>
      <c r="T1345" s="147">
        <v>42881.961473560004</v>
      </c>
      <c r="U1345" s="28"/>
      <c r="V1345" s="2" t="s">
        <v>1315</v>
      </c>
      <c r="W1345" s="9">
        <v>2156011.77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725623.68</v>
      </c>
      <c r="AG1345" s="9">
        <v>0</v>
      </c>
      <c r="AH1345" s="9">
        <v>1252223.28</v>
      </c>
      <c r="AI1345" s="9">
        <v>0</v>
      </c>
      <c r="AJ1345" s="9">
        <v>107800.59</v>
      </c>
      <c r="AK1345" s="9">
        <v>30000</v>
      </c>
      <c r="AL1345" s="9">
        <v>40364.22</v>
      </c>
      <c r="AN1345" s="28">
        <f t="shared" si="417"/>
        <v>86239.589999999851</v>
      </c>
      <c r="AO1345" s="12">
        <f t="shared" si="419"/>
        <v>108198.28099999999</v>
      </c>
      <c r="AP1345" s="12">
        <f t="shared" si="419"/>
        <v>-7577.486399999998</v>
      </c>
      <c r="AQ1345" s="12">
        <f t="shared" si="419"/>
        <v>2517.7414735600032</v>
      </c>
      <c r="AR1345" s="12">
        <f t="shared" si="418"/>
        <v>-16898.946073560142</v>
      </c>
      <c r="BB1345" s="28" t="e">
        <f>+#REF!-'Прил 2 оконч'!E1345</f>
        <v>#REF!</v>
      </c>
    </row>
    <row r="1346" spans="1:54" ht="15" customHeight="1" x14ac:dyDescent="0.25">
      <c r="A1346" s="5">
        <f t="shared" si="415"/>
        <v>1318</v>
      </c>
      <c r="B1346" s="23">
        <f t="shared" si="413"/>
        <v>63</v>
      </c>
      <c r="C1346" s="14" t="s">
        <v>104</v>
      </c>
      <c r="D1346" s="3" t="s">
        <v>1316</v>
      </c>
      <c r="E1346" s="27">
        <f t="shared" si="414"/>
        <v>2299685.38</v>
      </c>
      <c r="F1346" s="29">
        <v>0</v>
      </c>
      <c r="G1346" s="29">
        <v>213504.49648164</v>
      </c>
      <c r="H1346" s="29">
        <v>82337.839903619999</v>
      </c>
      <c r="I1346" s="29">
        <v>318790.25283000001</v>
      </c>
      <c r="J1346" s="29">
        <v>0</v>
      </c>
      <c r="K1346" s="29"/>
      <c r="L1346" s="29">
        <v>148521.0220536</v>
      </c>
      <c r="M1346" s="29">
        <v>0</v>
      </c>
      <c r="N1346" s="29">
        <v>0</v>
      </c>
      <c r="O1346" s="29">
        <v>0</v>
      </c>
      <c r="P1346" s="29">
        <v>1242285.6646674601</v>
      </c>
      <c r="Q1346" s="29">
        <v>0</v>
      </c>
      <c r="R1346" s="29">
        <v>227394.35499999998</v>
      </c>
      <c r="S1346" s="1">
        <v>22996.853800000001</v>
      </c>
      <c r="T1346" s="147">
        <v>43854.895263680002</v>
      </c>
      <c r="U1346" s="28"/>
      <c r="V1346" s="2" t="s">
        <v>1316</v>
      </c>
      <c r="W1346" s="9">
        <v>2211237.09</v>
      </c>
      <c r="X1346" s="9">
        <v>0</v>
      </c>
      <c r="Y1346" s="9">
        <v>216312.44</v>
      </c>
      <c r="Z1346" s="9">
        <v>83421.820000000007</v>
      </c>
      <c r="AA1346" s="9">
        <v>334249.90000000002</v>
      </c>
      <c r="AB1346" s="9">
        <v>0</v>
      </c>
      <c r="AC1346" s="9">
        <v>0</v>
      </c>
      <c r="AD1346" s="9">
        <v>136654.66</v>
      </c>
      <c r="AE1346" s="9">
        <v>0</v>
      </c>
      <c r="AF1346" s="9">
        <v>0</v>
      </c>
      <c r="AG1346" s="9">
        <v>0</v>
      </c>
      <c r="AH1346" s="9">
        <v>1258622.9099999999</v>
      </c>
      <c r="AI1346" s="9">
        <v>0</v>
      </c>
      <c r="AJ1346" s="9">
        <v>110561.85999999999</v>
      </c>
      <c r="AK1346" s="9">
        <v>30000</v>
      </c>
      <c r="AL1346" s="9">
        <v>41413.5</v>
      </c>
      <c r="AN1346" s="28">
        <f t="shared" si="417"/>
        <v>88448.290000000037</v>
      </c>
      <c r="AO1346" s="12">
        <f t="shared" si="419"/>
        <v>116832.495</v>
      </c>
      <c r="AP1346" s="12">
        <f t="shared" si="419"/>
        <v>-7003.1461999999992</v>
      </c>
      <c r="AQ1346" s="12">
        <f t="shared" si="419"/>
        <v>2441.3952636800022</v>
      </c>
      <c r="AR1346" s="12">
        <f t="shared" si="418"/>
        <v>-23822.454063679961</v>
      </c>
      <c r="BB1346" s="28" t="e">
        <f>+#REF!-'Прил 2 оконч'!E1346</f>
        <v>#REF!</v>
      </c>
    </row>
    <row r="1347" spans="1:54" ht="15" customHeight="1" x14ac:dyDescent="0.25">
      <c r="A1347" s="5">
        <f t="shared" si="415"/>
        <v>1319</v>
      </c>
      <c r="B1347" s="23">
        <f t="shared" si="413"/>
        <v>64</v>
      </c>
      <c r="C1347" s="14" t="s">
        <v>104</v>
      </c>
      <c r="D1347" s="3" t="s">
        <v>1317</v>
      </c>
      <c r="E1347" s="27">
        <f t="shared" ref="E1347:E1407" si="420">SUM(F1347:T1347)</f>
        <v>3794020.7200000007</v>
      </c>
      <c r="F1347" s="29">
        <v>596723.10104861995</v>
      </c>
      <c r="G1347" s="29">
        <v>213349.61473181998</v>
      </c>
      <c r="H1347" s="29">
        <v>82278.109878300005</v>
      </c>
      <c r="I1347" s="29">
        <v>318558.99908112001</v>
      </c>
      <c r="J1347" s="29">
        <v>0</v>
      </c>
      <c r="K1347" s="29"/>
      <c r="L1347" s="29">
        <v>148413.28484807999</v>
      </c>
      <c r="M1347" s="29">
        <v>0</v>
      </c>
      <c r="N1347" s="29">
        <v>727424.48871539999</v>
      </c>
      <c r="O1347" s="29">
        <v>0</v>
      </c>
      <c r="P1347" s="29">
        <v>1241384.4798541202</v>
      </c>
      <c r="Q1347" s="29">
        <v>0</v>
      </c>
      <c r="R1347" s="29">
        <v>355168.92670000001</v>
      </c>
      <c r="S1347" s="1">
        <v>37940.207199999997</v>
      </c>
      <c r="T1347" s="147">
        <v>72779.507942539989</v>
      </c>
      <c r="U1347" s="28"/>
      <c r="V1347" s="2" t="s">
        <v>1317</v>
      </c>
      <c r="W1347" s="9">
        <v>3648099.66</v>
      </c>
      <c r="X1347" s="9">
        <v>594658.09</v>
      </c>
      <c r="Y1347" s="9">
        <v>217388.99</v>
      </c>
      <c r="Z1347" s="9">
        <v>83836.990000000005</v>
      </c>
      <c r="AA1347" s="9">
        <v>335913.38</v>
      </c>
      <c r="AB1347" s="9">
        <v>0</v>
      </c>
      <c r="AC1347" s="9">
        <v>0</v>
      </c>
      <c r="AD1347" s="9">
        <v>137334.76</v>
      </c>
      <c r="AE1347" s="9">
        <v>0</v>
      </c>
      <c r="AF1347" s="9">
        <v>732961.78</v>
      </c>
      <c r="AG1347" s="9">
        <v>0</v>
      </c>
      <c r="AH1347" s="9">
        <v>1264886.79</v>
      </c>
      <c r="AI1347" s="9">
        <v>0</v>
      </c>
      <c r="AJ1347" s="9">
        <v>182404.97999999998</v>
      </c>
      <c r="AK1347" s="9">
        <v>30000</v>
      </c>
      <c r="AL1347" s="9">
        <v>68713.899999999994</v>
      </c>
      <c r="AN1347" s="28">
        <f t="shared" si="417"/>
        <v>145921.06000000052</v>
      </c>
      <c r="AO1347" s="12">
        <f t="shared" si="419"/>
        <v>172763.94670000003</v>
      </c>
      <c r="AP1347" s="12">
        <f t="shared" si="419"/>
        <v>7940.2071999999971</v>
      </c>
      <c r="AQ1347" s="12">
        <f t="shared" si="419"/>
        <v>4065.6079425399948</v>
      </c>
      <c r="AR1347" s="12">
        <f t="shared" si="418"/>
        <v>-38848.7018425395</v>
      </c>
      <c r="BB1347" s="28" t="e">
        <f>+#REF!-'Прил 2 оконч'!E1347</f>
        <v>#REF!</v>
      </c>
    </row>
    <row r="1348" spans="1:54" ht="15" customHeight="1" x14ac:dyDescent="0.25">
      <c r="A1348" s="5">
        <f t="shared" si="415"/>
        <v>1320</v>
      </c>
      <c r="B1348" s="23">
        <f t="shared" si="415"/>
        <v>65</v>
      </c>
      <c r="C1348" s="14" t="s">
        <v>104</v>
      </c>
      <c r="D1348" s="3" t="s">
        <v>1318</v>
      </c>
      <c r="E1348" s="27">
        <f t="shared" si="420"/>
        <v>3108066.5000000009</v>
      </c>
      <c r="F1348" s="29">
        <v>0</v>
      </c>
      <c r="G1348" s="29">
        <v>212265.44248308</v>
      </c>
      <c r="H1348" s="29">
        <v>81859.999701060005</v>
      </c>
      <c r="I1348" s="29">
        <v>316940.18075916002</v>
      </c>
      <c r="J1348" s="29">
        <v>0</v>
      </c>
      <c r="K1348" s="29"/>
      <c r="L1348" s="29">
        <v>147659.09563860003</v>
      </c>
      <c r="M1348" s="29">
        <v>0</v>
      </c>
      <c r="N1348" s="29">
        <v>723727.95247620007</v>
      </c>
      <c r="O1348" s="29">
        <v>0</v>
      </c>
      <c r="P1348" s="29">
        <v>1235076.1774512001</v>
      </c>
      <c r="Q1348" s="29">
        <v>0</v>
      </c>
      <c r="R1348" s="29">
        <v>300030.13449999999</v>
      </c>
      <c r="S1348" s="1">
        <v>31080.665000000001</v>
      </c>
      <c r="T1348" s="147">
        <v>59426.851990700001</v>
      </c>
      <c r="U1348" s="28"/>
      <c r="V1348" s="2" t="s">
        <v>1318</v>
      </c>
      <c r="W1348" s="9">
        <v>2988527.5900000003</v>
      </c>
      <c r="X1348" s="9">
        <v>0</v>
      </c>
      <c r="Y1348" s="9">
        <v>215867.47</v>
      </c>
      <c r="Z1348" s="9">
        <v>83250.22</v>
      </c>
      <c r="AA1348" s="9">
        <v>333562.32</v>
      </c>
      <c r="AB1348" s="9">
        <v>0</v>
      </c>
      <c r="AC1348" s="9">
        <v>0</v>
      </c>
      <c r="AD1348" s="9">
        <v>136373.56</v>
      </c>
      <c r="AE1348" s="9">
        <v>0</v>
      </c>
      <c r="AF1348" s="9">
        <v>727831.78</v>
      </c>
      <c r="AG1348" s="9">
        <v>0</v>
      </c>
      <c r="AH1348" s="9">
        <v>1256033.8500000001</v>
      </c>
      <c r="AI1348" s="9">
        <v>0</v>
      </c>
      <c r="AJ1348" s="9">
        <v>149426.37</v>
      </c>
      <c r="AK1348" s="9">
        <v>30000</v>
      </c>
      <c r="AL1348" s="9">
        <v>56182.020000000004</v>
      </c>
      <c r="AN1348" s="28">
        <f t="shared" si="417"/>
        <v>119538.91000000061</v>
      </c>
      <c r="AO1348" s="12">
        <f t="shared" si="419"/>
        <v>150603.76449999999</v>
      </c>
      <c r="AP1348" s="12">
        <f t="shared" si="419"/>
        <v>1080.6650000000009</v>
      </c>
      <c r="AQ1348" s="12">
        <f t="shared" si="419"/>
        <v>3244.8319906999968</v>
      </c>
      <c r="AR1348" s="12">
        <f t="shared" si="418"/>
        <v>-35390.351490699373</v>
      </c>
      <c r="BB1348" s="28" t="e">
        <f>+#REF!-'Прил 2 оконч'!E1348</f>
        <v>#REF!</v>
      </c>
    </row>
    <row r="1349" spans="1:54" ht="15" customHeight="1" x14ac:dyDescent="0.25">
      <c r="A1349" s="5">
        <f t="shared" ref="A1349:B1364" si="421">A1348+1</f>
        <v>1321</v>
      </c>
      <c r="B1349" s="23">
        <f t="shared" si="421"/>
        <v>66</v>
      </c>
      <c r="C1349" s="14" t="s">
        <v>104</v>
      </c>
      <c r="D1349" s="3" t="s">
        <v>1319</v>
      </c>
      <c r="E1349" s="27">
        <f t="shared" si="420"/>
        <v>3123941.3499999996</v>
      </c>
      <c r="F1349" s="29">
        <v>0</v>
      </c>
      <c r="G1349" s="29">
        <v>213349.61473181998</v>
      </c>
      <c r="H1349" s="29">
        <v>82278.109878300005</v>
      </c>
      <c r="I1349" s="29">
        <v>318558.99908112001</v>
      </c>
      <c r="J1349" s="29">
        <v>0</v>
      </c>
      <c r="K1349" s="29"/>
      <c r="L1349" s="29">
        <v>148413.28484807999</v>
      </c>
      <c r="M1349" s="29">
        <v>0</v>
      </c>
      <c r="N1349" s="29">
        <v>727424.48871539999</v>
      </c>
      <c r="O1349" s="29">
        <v>0</v>
      </c>
      <c r="P1349" s="29">
        <v>1241384.4798541202</v>
      </c>
      <c r="Q1349" s="29">
        <v>0</v>
      </c>
      <c r="R1349" s="29">
        <v>301562.57709999999</v>
      </c>
      <c r="S1349" s="1">
        <v>31239.413499999995</v>
      </c>
      <c r="T1349" s="147">
        <v>59730.38229116</v>
      </c>
      <c r="U1349" s="28"/>
      <c r="V1349" s="2" t="s">
        <v>1319</v>
      </c>
      <c r="W1349" s="9">
        <v>3003791.86</v>
      </c>
      <c r="X1349" s="9">
        <v>0</v>
      </c>
      <c r="Y1349" s="9">
        <v>216981.82</v>
      </c>
      <c r="Z1349" s="9">
        <v>83679.960000000006</v>
      </c>
      <c r="AA1349" s="9">
        <v>335284.21999999997</v>
      </c>
      <c r="AB1349" s="9">
        <v>0</v>
      </c>
      <c r="AC1349" s="9">
        <v>0</v>
      </c>
      <c r="AD1349" s="9">
        <v>137077.54999999999</v>
      </c>
      <c r="AE1349" s="9">
        <v>0</v>
      </c>
      <c r="AF1349" s="9">
        <v>731588.97</v>
      </c>
      <c r="AG1349" s="9">
        <v>0</v>
      </c>
      <c r="AH1349" s="9">
        <v>1262517.71</v>
      </c>
      <c r="AI1349" s="9">
        <v>0</v>
      </c>
      <c r="AJ1349" s="9">
        <v>150189.59</v>
      </c>
      <c r="AK1349" s="9">
        <v>30000</v>
      </c>
      <c r="AL1349" s="9">
        <v>56472.039999999994</v>
      </c>
      <c r="AN1349" s="28">
        <f t="shared" si="417"/>
        <v>120149.48999999976</v>
      </c>
      <c r="AO1349" s="12">
        <f t="shared" si="419"/>
        <v>151372.9871</v>
      </c>
      <c r="AP1349" s="12">
        <f t="shared" si="419"/>
        <v>1239.4134999999951</v>
      </c>
      <c r="AQ1349" s="12">
        <f t="shared" si="419"/>
        <v>3258.3422911600064</v>
      </c>
      <c r="AR1349" s="12">
        <f t="shared" si="418"/>
        <v>-35721.252891160242</v>
      </c>
      <c r="BB1349" s="28" t="e">
        <f>+#REF!-'Прил 2 оконч'!E1349</f>
        <v>#REF!</v>
      </c>
    </row>
    <row r="1350" spans="1:54" ht="15" customHeight="1" x14ac:dyDescent="0.25">
      <c r="A1350" s="5">
        <f t="shared" si="421"/>
        <v>1322</v>
      </c>
      <c r="B1350" s="23">
        <f t="shared" si="421"/>
        <v>67</v>
      </c>
      <c r="C1350" s="14" t="s">
        <v>104</v>
      </c>
      <c r="D1350" s="3" t="s">
        <v>1320</v>
      </c>
      <c r="E1350" s="27">
        <f t="shared" si="420"/>
        <v>3126209.1700000004</v>
      </c>
      <c r="F1350" s="29">
        <v>0</v>
      </c>
      <c r="G1350" s="29">
        <v>213504.49648164</v>
      </c>
      <c r="H1350" s="29">
        <v>82337.839903619999</v>
      </c>
      <c r="I1350" s="29">
        <v>318790.25283000001</v>
      </c>
      <c r="J1350" s="29">
        <v>0</v>
      </c>
      <c r="K1350" s="29"/>
      <c r="L1350" s="29">
        <v>148521.0220536</v>
      </c>
      <c r="M1350" s="29">
        <v>0</v>
      </c>
      <c r="N1350" s="29">
        <v>727952.56280460011</v>
      </c>
      <c r="O1350" s="29">
        <v>0</v>
      </c>
      <c r="P1350" s="29">
        <v>1242285.6646674601</v>
      </c>
      <c r="Q1350" s="29">
        <v>0</v>
      </c>
      <c r="R1350" s="29">
        <v>301781.49609999999</v>
      </c>
      <c r="S1350" s="1">
        <v>31262.091700000001</v>
      </c>
      <c r="T1350" s="147">
        <v>59773.743459079989</v>
      </c>
      <c r="U1350" s="28"/>
      <c r="V1350" s="2" t="s">
        <v>1320</v>
      </c>
      <c r="W1350" s="9">
        <v>3005972.48</v>
      </c>
      <c r="X1350" s="9">
        <v>0</v>
      </c>
      <c r="Y1350" s="9">
        <v>217141.02</v>
      </c>
      <c r="Z1350" s="9">
        <v>83741.36</v>
      </c>
      <c r="AA1350" s="9">
        <v>335530.21000000002</v>
      </c>
      <c r="AB1350" s="9">
        <v>0</v>
      </c>
      <c r="AC1350" s="9">
        <v>0</v>
      </c>
      <c r="AD1350" s="9">
        <v>137178.10999999999</v>
      </c>
      <c r="AE1350" s="9">
        <v>0</v>
      </c>
      <c r="AF1350" s="9">
        <v>732125.71</v>
      </c>
      <c r="AG1350" s="9">
        <v>0</v>
      </c>
      <c r="AH1350" s="9">
        <v>1263443.96</v>
      </c>
      <c r="AI1350" s="9">
        <v>0</v>
      </c>
      <c r="AJ1350" s="9">
        <v>150298.63</v>
      </c>
      <c r="AK1350" s="9">
        <v>30000</v>
      </c>
      <c r="AL1350" s="9">
        <v>56513.48</v>
      </c>
      <c r="AN1350" s="28">
        <f t="shared" si="417"/>
        <v>120236.69000000041</v>
      </c>
      <c r="AO1350" s="12">
        <f t="shared" si="419"/>
        <v>151482.86609999998</v>
      </c>
      <c r="AP1350" s="12">
        <f t="shared" si="419"/>
        <v>1262.0917000000009</v>
      </c>
      <c r="AQ1350" s="12">
        <f t="shared" si="419"/>
        <v>3260.2634590799862</v>
      </c>
      <c r="AR1350" s="12">
        <f t="shared" si="418"/>
        <v>-35768.531259079566</v>
      </c>
      <c r="BB1350" s="28" t="e">
        <f>+#REF!-'Прил 2 оконч'!E1350</f>
        <v>#REF!</v>
      </c>
    </row>
    <row r="1351" spans="1:54" ht="15" customHeight="1" x14ac:dyDescent="0.25">
      <c r="A1351" s="5">
        <f t="shared" si="421"/>
        <v>1323</v>
      </c>
      <c r="B1351" s="23">
        <f t="shared" si="421"/>
        <v>68</v>
      </c>
      <c r="C1351" s="14" t="s">
        <v>104</v>
      </c>
      <c r="D1351" s="3" t="s">
        <v>1321</v>
      </c>
      <c r="E1351" s="27">
        <f t="shared" si="420"/>
        <v>1419107.51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/>
      <c r="L1351" s="29">
        <v>0</v>
      </c>
      <c r="M1351" s="29">
        <v>0</v>
      </c>
      <c r="N1351" s="29">
        <v>0</v>
      </c>
      <c r="O1351" s="29">
        <v>0</v>
      </c>
      <c r="P1351" s="29">
        <v>1235977.36226454</v>
      </c>
      <c r="Q1351" s="29">
        <v>0</v>
      </c>
      <c r="R1351" s="29">
        <v>141910.75100000002</v>
      </c>
      <c r="S1351" s="1">
        <v>14191.0751</v>
      </c>
      <c r="T1351" s="147">
        <v>27028.321635460001</v>
      </c>
      <c r="U1351" s="28"/>
      <c r="V1351" s="2" t="s">
        <v>1321</v>
      </c>
      <c r="W1351" s="9">
        <v>1364526.33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1240974.01</v>
      </c>
      <c r="AI1351" s="9">
        <v>0</v>
      </c>
      <c r="AJ1351" s="9">
        <v>68226.320000000007</v>
      </c>
      <c r="AK1351" s="9">
        <v>30000</v>
      </c>
      <c r="AL1351" s="9">
        <v>25326</v>
      </c>
      <c r="AN1351" s="28">
        <f t="shared" si="417"/>
        <v>54581.179999999935</v>
      </c>
      <c r="AO1351" s="12">
        <f t="shared" si="419"/>
        <v>73684.431000000011</v>
      </c>
      <c r="AP1351" s="12">
        <f t="shared" si="419"/>
        <v>-15808.9249</v>
      </c>
      <c r="AQ1351" s="12">
        <f t="shared" si="419"/>
        <v>1702.3216354600008</v>
      </c>
      <c r="AR1351" s="12">
        <f t="shared" si="418"/>
        <v>-4996.6477354600775</v>
      </c>
      <c r="BB1351" s="28" t="e">
        <f>+#REF!-'Прил 2 оконч'!E1351</f>
        <v>#REF!</v>
      </c>
    </row>
    <row r="1352" spans="1:54" ht="15" customHeight="1" x14ac:dyDescent="0.25">
      <c r="A1352" s="5">
        <f t="shared" si="421"/>
        <v>1324</v>
      </c>
      <c r="B1352" s="23">
        <f t="shared" si="421"/>
        <v>69</v>
      </c>
      <c r="C1352" s="14" t="s">
        <v>104</v>
      </c>
      <c r="D1352" s="3" t="s">
        <v>1322</v>
      </c>
      <c r="E1352" s="27">
        <f t="shared" si="420"/>
        <v>3117137.84</v>
      </c>
      <c r="F1352" s="29">
        <v>0</v>
      </c>
      <c r="G1352" s="29">
        <v>212884.96948236</v>
      </c>
      <c r="H1352" s="29">
        <v>82098.919802340009</v>
      </c>
      <c r="I1352" s="29">
        <v>317865.22100255999</v>
      </c>
      <c r="J1352" s="29">
        <v>0</v>
      </c>
      <c r="K1352" s="29"/>
      <c r="L1352" s="29">
        <v>148090.06364124001</v>
      </c>
      <c r="M1352" s="29">
        <v>0</v>
      </c>
      <c r="N1352" s="29">
        <v>725840.25764039997</v>
      </c>
      <c r="O1352" s="29">
        <v>0</v>
      </c>
      <c r="P1352" s="29">
        <v>1238680.9167045599</v>
      </c>
      <c r="Q1352" s="29">
        <v>0</v>
      </c>
      <c r="R1352" s="29">
        <v>300905.81549999997</v>
      </c>
      <c r="S1352" s="1">
        <v>31171.378399999998</v>
      </c>
      <c r="T1352" s="147">
        <v>59600.297826540002</v>
      </c>
      <c r="U1352" s="28"/>
      <c r="V1352" s="2" t="s">
        <v>1322</v>
      </c>
      <c r="W1352" s="9">
        <v>2997250.04</v>
      </c>
      <c r="X1352" s="9">
        <v>0</v>
      </c>
      <c r="Y1352" s="9">
        <v>216504.24</v>
      </c>
      <c r="Z1352" s="9">
        <v>83495.78</v>
      </c>
      <c r="AA1352" s="9">
        <v>334546.26</v>
      </c>
      <c r="AB1352" s="9">
        <v>0</v>
      </c>
      <c r="AC1352" s="9">
        <v>0</v>
      </c>
      <c r="AD1352" s="9">
        <v>136775.84</v>
      </c>
      <c r="AE1352" s="9">
        <v>0</v>
      </c>
      <c r="AF1352" s="9">
        <v>729978.75</v>
      </c>
      <c r="AG1352" s="9">
        <v>0</v>
      </c>
      <c r="AH1352" s="9">
        <v>1259738.9099999999</v>
      </c>
      <c r="AI1352" s="9">
        <v>0</v>
      </c>
      <c r="AJ1352" s="9">
        <v>149862.5</v>
      </c>
      <c r="AK1352" s="9">
        <v>30000</v>
      </c>
      <c r="AL1352" s="9">
        <v>56347.759999999995</v>
      </c>
      <c r="AN1352" s="28">
        <f t="shared" si="417"/>
        <v>119887.79999999981</v>
      </c>
      <c r="AO1352" s="12">
        <f t="shared" si="419"/>
        <v>151043.31549999997</v>
      </c>
      <c r="AP1352" s="12">
        <f t="shared" si="419"/>
        <v>1171.3783999999978</v>
      </c>
      <c r="AQ1352" s="12">
        <f t="shared" si="419"/>
        <v>3252.5378265400068</v>
      </c>
      <c r="AR1352" s="12">
        <f t="shared" si="418"/>
        <v>-35579.431726540162</v>
      </c>
      <c r="BB1352" s="28" t="e">
        <f>+#REF!-'Прил 2 оконч'!E1352</f>
        <v>#REF!</v>
      </c>
    </row>
    <row r="1353" spans="1:54" ht="15" customHeight="1" x14ac:dyDescent="0.25">
      <c r="A1353" s="5">
        <f t="shared" si="421"/>
        <v>1325</v>
      </c>
      <c r="B1353" s="23">
        <f t="shared" si="421"/>
        <v>70</v>
      </c>
      <c r="C1353" s="14" t="s">
        <v>104</v>
      </c>
      <c r="D1353" s="3" t="s">
        <v>1323</v>
      </c>
      <c r="E1353" s="27">
        <f t="shared" si="420"/>
        <v>3126209.1700000004</v>
      </c>
      <c r="F1353" s="29">
        <v>0</v>
      </c>
      <c r="G1353" s="29">
        <v>213504.49648164</v>
      </c>
      <c r="H1353" s="29">
        <v>82337.839903619999</v>
      </c>
      <c r="I1353" s="29">
        <v>318790.25283000001</v>
      </c>
      <c r="J1353" s="29">
        <v>0</v>
      </c>
      <c r="K1353" s="29"/>
      <c r="L1353" s="29">
        <v>148521.0220536</v>
      </c>
      <c r="M1353" s="29">
        <v>0</v>
      </c>
      <c r="N1353" s="29">
        <v>727952.56280460011</v>
      </c>
      <c r="O1353" s="29">
        <v>0</v>
      </c>
      <c r="P1353" s="29">
        <v>1242285.6646674601</v>
      </c>
      <c r="Q1353" s="29">
        <v>0</v>
      </c>
      <c r="R1353" s="29">
        <v>301781.49609999999</v>
      </c>
      <c r="S1353" s="1">
        <v>31262.091700000001</v>
      </c>
      <c r="T1353" s="147">
        <v>59773.743459079989</v>
      </c>
      <c r="U1353" s="28"/>
      <c r="V1353" s="2" t="s">
        <v>1323</v>
      </c>
      <c r="W1353" s="9">
        <v>3005972.48</v>
      </c>
      <c r="X1353" s="9">
        <v>0</v>
      </c>
      <c r="Y1353" s="9">
        <v>217141.02</v>
      </c>
      <c r="Z1353" s="9">
        <v>83741.36</v>
      </c>
      <c r="AA1353" s="9">
        <v>335530.21000000002</v>
      </c>
      <c r="AB1353" s="9">
        <v>0</v>
      </c>
      <c r="AC1353" s="9">
        <v>0</v>
      </c>
      <c r="AD1353" s="9">
        <v>137178.10999999999</v>
      </c>
      <c r="AE1353" s="9">
        <v>0</v>
      </c>
      <c r="AF1353" s="9">
        <v>732125.71</v>
      </c>
      <c r="AG1353" s="9">
        <v>0</v>
      </c>
      <c r="AH1353" s="9">
        <v>1263443.96</v>
      </c>
      <c r="AI1353" s="9">
        <v>0</v>
      </c>
      <c r="AJ1353" s="9">
        <v>150298.63</v>
      </c>
      <c r="AK1353" s="9">
        <v>30000</v>
      </c>
      <c r="AL1353" s="9">
        <v>56513.48</v>
      </c>
      <c r="AN1353" s="28">
        <f t="shared" si="417"/>
        <v>120236.69000000041</v>
      </c>
      <c r="AO1353" s="12">
        <f t="shared" si="419"/>
        <v>151482.86609999998</v>
      </c>
      <c r="AP1353" s="12">
        <f t="shared" si="419"/>
        <v>1262.0917000000009</v>
      </c>
      <c r="AQ1353" s="12">
        <f t="shared" si="419"/>
        <v>3260.2634590799862</v>
      </c>
      <c r="AR1353" s="12">
        <f t="shared" si="418"/>
        <v>-35768.531259079566</v>
      </c>
      <c r="BB1353" s="28" t="e">
        <f>+#REF!-'Прил 2 оконч'!E1353</f>
        <v>#REF!</v>
      </c>
    </row>
    <row r="1354" spans="1:54" ht="15" customHeight="1" x14ac:dyDescent="0.25">
      <c r="A1354" s="5">
        <f t="shared" si="421"/>
        <v>1326</v>
      </c>
      <c r="B1354" s="23">
        <f t="shared" si="421"/>
        <v>71</v>
      </c>
      <c r="C1354" s="14" t="s">
        <v>104</v>
      </c>
      <c r="D1354" s="3" t="s">
        <v>1324</v>
      </c>
      <c r="E1354" s="27">
        <f t="shared" si="420"/>
        <v>3096727.3299999996</v>
      </c>
      <c r="F1354" s="29">
        <v>0</v>
      </c>
      <c r="G1354" s="29">
        <v>211491.03373398</v>
      </c>
      <c r="H1354" s="29">
        <v>81561.349574460008</v>
      </c>
      <c r="I1354" s="29">
        <v>315783.88676687999</v>
      </c>
      <c r="J1354" s="29">
        <v>0</v>
      </c>
      <c r="K1354" s="29"/>
      <c r="L1354" s="29">
        <v>147120.39043044005</v>
      </c>
      <c r="M1354" s="29">
        <v>0</v>
      </c>
      <c r="N1354" s="29">
        <v>721087.57322279993</v>
      </c>
      <c r="O1354" s="29">
        <v>0</v>
      </c>
      <c r="P1354" s="29">
        <v>1230570.2446749599</v>
      </c>
      <c r="Q1354" s="29">
        <v>0</v>
      </c>
      <c r="R1354" s="29">
        <v>298935.53350000002</v>
      </c>
      <c r="S1354" s="1">
        <v>30967.273300000001</v>
      </c>
      <c r="T1354" s="147">
        <v>59210.044796480004</v>
      </c>
      <c r="U1354" s="28"/>
      <c r="V1354" s="2" t="s">
        <v>1324</v>
      </c>
      <c r="W1354" s="9">
        <v>2977624.53</v>
      </c>
      <c r="X1354" s="9">
        <v>0</v>
      </c>
      <c r="Y1354" s="9">
        <v>215071.5</v>
      </c>
      <c r="Z1354" s="9">
        <v>82943.25</v>
      </c>
      <c r="AA1354" s="9">
        <v>332332.38</v>
      </c>
      <c r="AB1354" s="9">
        <v>0</v>
      </c>
      <c r="AC1354" s="9">
        <v>0</v>
      </c>
      <c r="AD1354" s="9">
        <v>135870.71</v>
      </c>
      <c r="AE1354" s="9">
        <v>0</v>
      </c>
      <c r="AF1354" s="9">
        <v>725148.06</v>
      </c>
      <c r="AG1354" s="9">
        <v>0</v>
      </c>
      <c r="AH1354" s="9">
        <v>1251402.52</v>
      </c>
      <c r="AI1354" s="9">
        <v>0</v>
      </c>
      <c r="AJ1354" s="9">
        <v>148881.22999999998</v>
      </c>
      <c r="AK1354" s="9">
        <v>30000</v>
      </c>
      <c r="AL1354" s="9">
        <v>55974.880000000005</v>
      </c>
      <c r="AN1354" s="28">
        <f t="shared" si="417"/>
        <v>119102.79999999981</v>
      </c>
      <c r="AO1354" s="12">
        <f t="shared" si="419"/>
        <v>150054.30350000004</v>
      </c>
      <c r="AP1354" s="12">
        <f t="shared" si="419"/>
        <v>967.27330000000075</v>
      </c>
      <c r="AQ1354" s="12">
        <f t="shared" si="419"/>
        <v>3235.1647964799995</v>
      </c>
      <c r="AR1354" s="12">
        <f t="shared" si="418"/>
        <v>-35153.941596480225</v>
      </c>
      <c r="BB1354" s="28" t="e">
        <f>+#REF!-'Прил 2 оконч'!E1354</f>
        <v>#REF!</v>
      </c>
    </row>
    <row r="1355" spans="1:54" ht="15" customHeight="1" x14ac:dyDescent="0.25">
      <c r="A1355" s="5">
        <f t="shared" si="421"/>
        <v>1327</v>
      </c>
      <c r="B1355" s="23">
        <f t="shared" si="421"/>
        <v>72</v>
      </c>
      <c r="C1355" s="14" t="s">
        <v>104</v>
      </c>
      <c r="D1355" s="3" t="s">
        <v>1325</v>
      </c>
      <c r="E1355" s="27">
        <f t="shared" si="420"/>
        <v>3118271.75</v>
      </c>
      <c r="F1355" s="29">
        <v>0</v>
      </c>
      <c r="G1355" s="29">
        <v>212962.40600250001</v>
      </c>
      <c r="H1355" s="29">
        <v>82128.784814999992</v>
      </c>
      <c r="I1355" s="29">
        <v>317980.84787699999</v>
      </c>
      <c r="J1355" s="29">
        <v>0</v>
      </c>
      <c r="K1355" s="29"/>
      <c r="L1355" s="29">
        <v>148143.93224399997</v>
      </c>
      <c r="M1355" s="29">
        <v>0</v>
      </c>
      <c r="N1355" s="29">
        <v>726104.29468500009</v>
      </c>
      <c r="O1355" s="29">
        <v>0</v>
      </c>
      <c r="P1355" s="29">
        <v>1239131.5134660001</v>
      </c>
      <c r="Q1355" s="29">
        <v>0</v>
      </c>
      <c r="R1355" s="29">
        <v>301015.27500000002</v>
      </c>
      <c r="S1355" s="1">
        <v>31182.717499999999</v>
      </c>
      <c r="T1355" s="147">
        <v>59621.978410500007</v>
      </c>
      <c r="U1355" s="28"/>
      <c r="V1355" s="2" t="s">
        <v>1325</v>
      </c>
      <c r="W1355" s="9">
        <v>2998340.33</v>
      </c>
      <c r="X1355" s="9">
        <v>0</v>
      </c>
      <c r="Y1355" s="9">
        <v>216583.83</v>
      </c>
      <c r="Z1355" s="9">
        <v>83526.48</v>
      </c>
      <c r="AA1355" s="9">
        <v>334669.27</v>
      </c>
      <c r="AB1355" s="9">
        <v>0</v>
      </c>
      <c r="AC1355" s="9">
        <v>0</v>
      </c>
      <c r="AD1355" s="9">
        <v>136826.13</v>
      </c>
      <c r="AE1355" s="9">
        <v>0</v>
      </c>
      <c r="AF1355" s="9">
        <v>730247.11</v>
      </c>
      <c r="AG1355" s="9">
        <v>0</v>
      </c>
      <c r="AH1355" s="9">
        <v>1260202.04</v>
      </c>
      <c r="AI1355" s="9">
        <v>0</v>
      </c>
      <c r="AJ1355" s="9">
        <v>149917.03</v>
      </c>
      <c r="AK1355" s="9">
        <v>30000</v>
      </c>
      <c r="AL1355" s="9">
        <v>56368.44</v>
      </c>
      <c r="AN1355" s="28">
        <f t="shared" si="417"/>
        <v>119931.41999999993</v>
      </c>
      <c r="AO1355" s="12">
        <f t="shared" si="419"/>
        <v>151098.24500000002</v>
      </c>
      <c r="AP1355" s="12">
        <f t="shared" si="419"/>
        <v>1182.7174999999988</v>
      </c>
      <c r="AQ1355" s="12">
        <f t="shared" si="419"/>
        <v>3253.5384105000048</v>
      </c>
      <c r="AR1355" s="12">
        <f t="shared" si="418"/>
        <v>-35603.080910500103</v>
      </c>
      <c r="BB1355" s="28" t="e">
        <f>+#REF!-'Прил 2 оконч'!E1355</f>
        <v>#REF!</v>
      </c>
    </row>
    <row r="1356" spans="1:54" ht="15" customHeight="1" x14ac:dyDescent="0.25">
      <c r="A1356" s="5">
        <f t="shared" si="421"/>
        <v>1328</v>
      </c>
      <c r="B1356" s="23">
        <f t="shared" si="421"/>
        <v>73</v>
      </c>
      <c r="C1356" s="14" t="s">
        <v>104</v>
      </c>
      <c r="D1356" s="3" t="s">
        <v>1326</v>
      </c>
      <c r="E1356" s="27">
        <f t="shared" si="420"/>
        <v>2295514.75</v>
      </c>
      <c r="F1356" s="29">
        <v>0</v>
      </c>
      <c r="G1356" s="29">
        <v>213117.28775231997</v>
      </c>
      <c r="H1356" s="29">
        <v>82188.514840320015</v>
      </c>
      <c r="I1356" s="29">
        <v>318212.11004184</v>
      </c>
      <c r="J1356" s="29">
        <v>0</v>
      </c>
      <c r="K1356" s="29"/>
      <c r="L1356" s="29">
        <v>148251.66944952001</v>
      </c>
      <c r="M1356" s="29">
        <v>0</v>
      </c>
      <c r="N1356" s="29">
        <v>0</v>
      </c>
      <c r="O1356" s="29">
        <v>0</v>
      </c>
      <c r="P1356" s="29">
        <v>1240032.6982793401</v>
      </c>
      <c r="Q1356" s="29">
        <v>0</v>
      </c>
      <c r="R1356" s="29">
        <v>226981.96060000002</v>
      </c>
      <c r="S1356" s="1">
        <v>22955.147499999999</v>
      </c>
      <c r="T1356" s="147">
        <v>43775.361536659999</v>
      </c>
      <c r="U1356" s="28"/>
      <c r="V1356" s="2" t="s">
        <v>1326</v>
      </c>
      <c r="W1356" s="9">
        <v>2207226.8699999996</v>
      </c>
      <c r="X1356" s="9">
        <v>0</v>
      </c>
      <c r="Y1356" s="9">
        <v>215914.45</v>
      </c>
      <c r="Z1356" s="9">
        <v>83268.33</v>
      </c>
      <c r="AA1356" s="9">
        <v>333634.93</v>
      </c>
      <c r="AB1356" s="9">
        <v>0</v>
      </c>
      <c r="AC1356" s="9">
        <v>0</v>
      </c>
      <c r="AD1356" s="9">
        <v>136403.25</v>
      </c>
      <c r="AE1356" s="9">
        <v>0</v>
      </c>
      <c r="AF1356" s="9">
        <v>0</v>
      </c>
      <c r="AG1356" s="9">
        <v>0</v>
      </c>
      <c r="AH1356" s="9">
        <v>1256307.25</v>
      </c>
      <c r="AI1356" s="9">
        <v>0</v>
      </c>
      <c r="AJ1356" s="9">
        <v>110361.34</v>
      </c>
      <c r="AK1356" s="9">
        <v>30000</v>
      </c>
      <c r="AL1356" s="9">
        <v>41337.32</v>
      </c>
      <c r="AN1356" s="28">
        <f t="shared" si="417"/>
        <v>88287.880000000354</v>
      </c>
      <c r="AO1356" s="12">
        <f t="shared" si="419"/>
        <v>116620.62060000002</v>
      </c>
      <c r="AP1356" s="12">
        <f t="shared" si="419"/>
        <v>-7044.8525000000009</v>
      </c>
      <c r="AQ1356" s="12">
        <f t="shared" si="419"/>
        <v>2438.0415366599991</v>
      </c>
      <c r="AR1356" s="12">
        <f t="shared" si="418"/>
        <v>-23725.929636659668</v>
      </c>
      <c r="BB1356" s="28" t="e">
        <f>+#REF!-'Прил 2 оконч'!E1356</f>
        <v>#REF!</v>
      </c>
    </row>
    <row r="1357" spans="1:54" ht="15" customHeight="1" x14ac:dyDescent="0.25">
      <c r="A1357" s="5">
        <f t="shared" si="421"/>
        <v>1329</v>
      </c>
      <c r="B1357" s="23">
        <f t="shared" si="421"/>
        <v>74</v>
      </c>
      <c r="C1357" s="14" t="s">
        <v>104</v>
      </c>
      <c r="D1357" s="3" t="s">
        <v>1314</v>
      </c>
      <c r="E1357" s="27">
        <f t="shared" si="420"/>
        <v>2188800.5400000005</v>
      </c>
      <c r="F1357" s="29">
        <v>0</v>
      </c>
      <c r="G1357" s="29">
        <v>212884.96948236</v>
      </c>
      <c r="H1357" s="29">
        <v>82098.919802340009</v>
      </c>
      <c r="I1357" s="29">
        <v>317865.22100255999</v>
      </c>
      <c r="J1357" s="29">
        <v>0</v>
      </c>
      <c r="K1357" s="29"/>
      <c r="L1357" s="29">
        <v>148090.06364124001</v>
      </c>
      <c r="M1357" s="29">
        <v>0</v>
      </c>
      <c r="N1357" s="29">
        <v>0</v>
      </c>
      <c r="O1357" s="29">
        <v>0</v>
      </c>
      <c r="P1357" s="29">
        <v>0</v>
      </c>
      <c r="Q1357" s="29">
        <v>1147917.1978092003</v>
      </c>
      <c r="R1357" s="29">
        <v>216313.34010000003</v>
      </c>
      <c r="S1357" s="1">
        <v>21888.005400000002</v>
      </c>
      <c r="T1357" s="147">
        <v>41742.822762300006</v>
      </c>
      <c r="U1357" s="28"/>
      <c r="V1357" s="2" t="s">
        <v>1314</v>
      </c>
      <c r="W1357" s="9">
        <v>2104615.16</v>
      </c>
      <c r="X1357" s="9">
        <v>0</v>
      </c>
      <c r="Y1357" s="9">
        <v>215526.46</v>
      </c>
      <c r="Z1357" s="9">
        <v>83118.7</v>
      </c>
      <c r="AA1357" s="9">
        <v>333035.38</v>
      </c>
      <c r="AB1357" s="9">
        <v>0</v>
      </c>
      <c r="AC1357" s="9">
        <v>0</v>
      </c>
      <c r="AD1357" s="9">
        <v>136158.12</v>
      </c>
      <c r="AE1357" s="9">
        <v>0</v>
      </c>
      <c r="AF1357" s="9">
        <v>0</v>
      </c>
      <c r="AG1357" s="9">
        <v>0</v>
      </c>
      <c r="AH1357" s="9">
        <v>0</v>
      </c>
      <c r="AI1357" s="9">
        <v>1162158.04</v>
      </c>
      <c r="AJ1357" s="9">
        <v>105230.76000000001</v>
      </c>
      <c r="AK1357" s="9">
        <v>30000</v>
      </c>
      <c r="AL1357" s="9">
        <v>39387.699999999997</v>
      </c>
      <c r="AN1357" s="28">
        <f t="shared" si="417"/>
        <v>84185.380000000354</v>
      </c>
      <c r="AO1357" s="12">
        <f t="shared" si="419"/>
        <v>111082.58010000002</v>
      </c>
      <c r="AP1357" s="12">
        <f t="shared" si="419"/>
        <v>-8111.9945999999982</v>
      </c>
      <c r="AQ1357" s="12">
        <f t="shared" si="419"/>
        <v>2355.1227623000086</v>
      </c>
      <c r="AR1357" s="12">
        <f t="shared" si="418"/>
        <v>-21140.328262299678</v>
      </c>
      <c r="BB1357" s="28" t="e">
        <f>+#REF!-'Прил 2 оконч'!E1357</f>
        <v>#REF!</v>
      </c>
    </row>
    <row r="1358" spans="1:54" ht="15" customHeight="1" x14ac:dyDescent="0.25">
      <c r="A1358" s="5">
        <f t="shared" si="421"/>
        <v>1330</v>
      </c>
      <c r="B1358" s="23">
        <f t="shared" si="421"/>
        <v>75</v>
      </c>
      <c r="C1358" s="14" t="s">
        <v>104</v>
      </c>
      <c r="D1358" s="3" t="s">
        <v>1392</v>
      </c>
      <c r="E1358" s="27">
        <f t="shared" si="420"/>
        <v>1424798.42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/>
      <c r="L1358" s="29">
        <v>0</v>
      </c>
      <c r="M1358" s="29">
        <v>0</v>
      </c>
      <c r="N1358" s="29">
        <v>0</v>
      </c>
      <c r="O1358" s="29">
        <v>0</v>
      </c>
      <c r="P1358" s="29">
        <v>1240933.88309268</v>
      </c>
      <c r="Q1358" s="29">
        <v>0</v>
      </c>
      <c r="R1358" s="29">
        <v>142479.842</v>
      </c>
      <c r="S1358" s="1">
        <v>14247.984199999999</v>
      </c>
      <c r="T1358" s="147">
        <v>27136.710707319999</v>
      </c>
      <c r="U1358" s="28"/>
      <c r="V1358" s="2" t="s">
        <v>1392</v>
      </c>
      <c r="W1358" s="1">
        <v>1562017.0100000002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1424837.84</v>
      </c>
      <c r="AI1358" s="1">
        <v>0</v>
      </c>
      <c r="AJ1358" s="1">
        <v>78100.850000000006</v>
      </c>
      <c r="AK1358" s="1">
        <v>30000</v>
      </c>
      <c r="AL1358" s="1">
        <v>29078.32</v>
      </c>
      <c r="AN1358" s="28"/>
      <c r="AO1358" s="12"/>
      <c r="AP1358" s="12"/>
      <c r="AQ1358" s="12"/>
      <c r="AR1358" s="12"/>
      <c r="BB1358" s="28" t="e">
        <f>+#REF!-'Прил 2 оконч'!E1358</f>
        <v>#REF!</v>
      </c>
    </row>
    <row r="1359" spans="1:54" ht="15" customHeight="1" x14ac:dyDescent="0.25">
      <c r="A1359" s="5">
        <f t="shared" si="421"/>
        <v>1331</v>
      </c>
      <c r="B1359" s="23">
        <f t="shared" si="421"/>
        <v>76</v>
      </c>
      <c r="C1359" s="14" t="s">
        <v>104</v>
      </c>
      <c r="D1359" s="3" t="s">
        <v>1327</v>
      </c>
      <c r="E1359" s="27">
        <f t="shared" si="420"/>
        <v>2332216.2999999998</v>
      </c>
      <c r="F1359" s="29">
        <v>0</v>
      </c>
      <c r="G1359" s="29">
        <v>216524.68624836</v>
      </c>
      <c r="H1359" s="29">
        <v>83502.575397360008</v>
      </c>
      <c r="I1359" s="29">
        <v>323299.80192468001</v>
      </c>
      <c r="J1359" s="29">
        <v>0</v>
      </c>
      <c r="K1359" s="29"/>
      <c r="L1359" s="29">
        <v>150621.97428348003</v>
      </c>
      <c r="M1359" s="29">
        <v>0</v>
      </c>
      <c r="N1359" s="29">
        <v>0</v>
      </c>
      <c r="O1359" s="29">
        <v>0</v>
      </c>
      <c r="P1359" s="29">
        <v>1259858.8077205198</v>
      </c>
      <c r="Q1359" s="29">
        <v>0</v>
      </c>
      <c r="R1359" s="29">
        <v>230611.033</v>
      </c>
      <c r="S1359" s="1">
        <v>23322.162999999997</v>
      </c>
      <c r="T1359" s="147">
        <v>44475.258425600005</v>
      </c>
      <c r="U1359" s="28"/>
      <c r="V1359" s="2" t="s">
        <v>1327</v>
      </c>
      <c r="W1359" s="9">
        <v>2242516.83</v>
      </c>
      <c r="X1359" s="9">
        <v>0</v>
      </c>
      <c r="Y1359" s="9">
        <v>219416.67</v>
      </c>
      <c r="Z1359" s="9">
        <v>84618.98</v>
      </c>
      <c r="AA1359" s="9">
        <v>339046.64</v>
      </c>
      <c r="AB1359" s="9">
        <v>0</v>
      </c>
      <c r="AC1359" s="9">
        <v>0</v>
      </c>
      <c r="AD1359" s="9">
        <v>138615.75</v>
      </c>
      <c r="AE1359" s="9">
        <v>0</v>
      </c>
      <c r="AF1359" s="9">
        <v>0</v>
      </c>
      <c r="AG1359" s="9">
        <v>0</v>
      </c>
      <c r="AH1359" s="9">
        <v>1276685.1000000001</v>
      </c>
      <c r="AI1359" s="9">
        <v>0</v>
      </c>
      <c r="AJ1359" s="9">
        <v>112125.85</v>
      </c>
      <c r="AK1359" s="9">
        <v>30000</v>
      </c>
      <c r="AL1359" s="9">
        <v>42007.839999999997</v>
      </c>
      <c r="AN1359" s="28">
        <f t="shared" si="417"/>
        <v>89699.469999999739</v>
      </c>
      <c r="AO1359" s="12">
        <f t="shared" si="419"/>
        <v>118485.18299999999</v>
      </c>
      <c r="AP1359" s="12">
        <f t="shared" si="419"/>
        <v>-6677.8370000000032</v>
      </c>
      <c r="AQ1359" s="12">
        <f t="shared" si="419"/>
        <v>2467.418425600008</v>
      </c>
      <c r="AR1359" s="12">
        <f t="shared" si="418"/>
        <v>-24575.294425600256</v>
      </c>
      <c r="BB1359" s="28" t="e">
        <f>+#REF!-'Прил 2 оконч'!E1359</f>
        <v>#REF!</v>
      </c>
    </row>
    <row r="1360" spans="1:54" ht="15" customHeight="1" x14ac:dyDescent="0.25">
      <c r="A1360" s="5">
        <f t="shared" si="421"/>
        <v>1332</v>
      </c>
      <c r="B1360" s="23">
        <f t="shared" si="421"/>
        <v>77</v>
      </c>
      <c r="C1360" s="14" t="s">
        <v>104</v>
      </c>
      <c r="D1360" s="3" t="s">
        <v>1328</v>
      </c>
      <c r="E1360" s="27">
        <f t="shared" si="420"/>
        <v>3129610.92</v>
      </c>
      <c r="F1360" s="29">
        <v>0</v>
      </c>
      <c r="G1360" s="29">
        <v>213736.81475159997</v>
      </c>
      <c r="H1360" s="29">
        <v>82427.434941600004</v>
      </c>
      <c r="I1360" s="29">
        <v>319137.14186928002</v>
      </c>
      <c r="J1360" s="29">
        <v>0</v>
      </c>
      <c r="K1360" s="29"/>
      <c r="L1360" s="29">
        <v>148682.63745216001</v>
      </c>
      <c r="M1360" s="29">
        <v>0</v>
      </c>
      <c r="N1360" s="29">
        <v>728744.67393839988</v>
      </c>
      <c r="O1360" s="29">
        <v>0</v>
      </c>
      <c r="P1360" s="29">
        <v>1243637.44624224</v>
      </c>
      <c r="Q1360" s="29">
        <v>0</v>
      </c>
      <c r="R1360" s="29">
        <v>302109.87600000005</v>
      </c>
      <c r="S1360" s="1">
        <v>31296.109199999999</v>
      </c>
      <c r="T1360" s="147">
        <v>59838.785604720004</v>
      </c>
      <c r="U1360" s="28"/>
      <c r="V1360" s="2" t="s">
        <v>1328</v>
      </c>
      <c r="W1360" s="9">
        <v>3009243.3900000006</v>
      </c>
      <c r="X1360" s="9">
        <v>0</v>
      </c>
      <c r="Y1360" s="9">
        <v>217379.8</v>
      </c>
      <c r="Z1360" s="9">
        <v>83833.460000000006</v>
      </c>
      <c r="AA1360" s="9">
        <v>335899.21</v>
      </c>
      <c r="AB1360" s="9">
        <v>0</v>
      </c>
      <c r="AC1360" s="9">
        <v>0</v>
      </c>
      <c r="AD1360" s="9">
        <v>137328.95999999999</v>
      </c>
      <c r="AE1360" s="9">
        <v>0</v>
      </c>
      <c r="AF1360" s="9">
        <v>732930.81</v>
      </c>
      <c r="AG1360" s="9">
        <v>0</v>
      </c>
      <c r="AH1360" s="9">
        <v>1264833.3700000001</v>
      </c>
      <c r="AI1360" s="9">
        <v>0</v>
      </c>
      <c r="AJ1360" s="9">
        <v>150462.16</v>
      </c>
      <c r="AK1360" s="9">
        <v>30000</v>
      </c>
      <c r="AL1360" s="9">
        <v>56575.619999999995</v>
      </c>
      <c r="AN1360" s="28">
        <f t="shared" si="417"/>
        <v>120367.52999999933</v>
      </c>
      <c r="AO1360" s="12">
        <f t="shared" si="419"/>
        <v>151647.71600000004</v>
      </c>
      <c r="AP1360" s="12">
        <f t="shared" si="419"/>
        <v>1296.109199999999</v>
      </c>
      <c r="AQ1360" s="12">
        <f t="shared" si="419"/>
        <v>3263.1656047200086</v>
      </c>
      <c r="AR1360" s="12">
        <f t="shared" si="418"/>
        <v>-35839.460804720722</v>
      </c>
      <c r="BB1360" s="28" t="e">
        <f>+#REF!-'Прил 2 оконч'!E1360</f>
        <v>#REF!</v>
      </c>
    </row>
    <row r="1361" spans="1:54" ht="15" customHeight="1" x14ac:dyDescent="0.25">
      <c r="A1361" s="5">
        <f t="shared" si="421"/>
        <v>1333</v>
      </c>
      <c r="B1361" s="23">
        <f t="shared" si="421"/>
        <v>78</v>
      </c>
      <c r="C1361" s="14" t="s">
        <v>104</v>
      </c>
      <c r="D1361" s="3" t="s">
        <v>1329</v>
      </c>
      <c r="E1361" s="27">
        <f t="shared" si="420"/>
        <v>2289675.88</v>
      </c>
      <c r="F1361" s="29">
        <v>0</v>
      </c>
      <c r="G1361" s="29">
        <v>212575.20598271998</v>
      </c>
      <c r="H1361" s="29">
        <v>81979.459751700007</v>
      </c>
      <c r="I1361" s="29">
        <v>317402.70508883992</v>
      </c>
      <c r="J1361" s="29">
        <v>0</v>
      </c>
      <c r="K1361" s="29"/>
      <c r="L1361" s="29">
        <v>147874.57963992003</v>
      </c>
      <c r="M1361" s="29">
        <v>0</v>
      </c>
      <c r="N1361" s="29">
        <v>0</v>
      </c>
      <c r="O1361" s="29">
        <v>0</v>
      </c>
      <c r="P1361" s="29">
        <v>1236878.54707788</v>
      </c>
      <c r="Q1361" s="29">
        <v>0</v>
      </c>
      <c r="R1361" s="29">
        <v>226404.6091</v>
      </c>
      <c r="S1361" s="1">
        <v>22896.7588</v>
      </c>
      <c r="T1361" s="147">
        <v>43664.014558939998</v>
      </c>
      <c r="U1361" s="28"/>
      <c r="V1361" s="2" t="s">
        <v>1329</v>
      </c>
      <c r="W1361" s="9">
        <v>2201612.5700000003</v>
      </c>
      <c r="X1361" s="9">
        <v>0</v>
      </c>
      <c r="Y1361" s="9">
        <v>215357.3</v>
      </c>
      <c r="Z1361" s="9">
        <v>83053.47</v>
      </c>
      <c r="AA1361" s="9">
        <v>332773.99</v>
      </c>
      <c r="AB1361" s="9">
        <v>0</v>
      </c>
      <c r="AC1361" s="9">
        <v>0</v>
      </c>
      <c r="AD1361" s="9">
        <v>136051.25</v>
      </c>
      <c r="AE1361" s="9">
        <v>0</v>
      </c>
      <c r="AF1361" s="9">
        <v>0</v>
      </c>
      <c r="AG1361" s="9">
        <v>0</v>
      </c>
      <c r="AH1361" s="9">
        <v>1253065.32</v>
      </c>
      <c r="AI1361" s="9">
        <v>0</v>
      </c>
      <c r="AJ1361" s="9">
        <v>110080.62</v>
      </c>
      <c r="AK1361" s="9">
        <v>30000</v>
      </c>
      <c r="AL1361" s="9">
        <v>41230.619999999995</v>
      </c>
      <c r="AN1361" s="28">
        <f t="shared" si="417"/>
        <v>88063.30999999959</v>
      </c>
      <c r="AO1361" s="12">
        <f t="shared" si="419"/>
        <v>116323.98910000001</v>
      </c>
      <c r="AP1361" s="12">
        <f t="shared" si="419"/>
        <v>-7103.2412000000004</v>
      </c>
      <c r="AQ1361" s="12">
        <f t="shared" si="419"/>
        <v>2433.3945589400028</v>
      </c>
      <c r="AR1361" s="12">
        <f t="shared" si="418"/>
        <v>-23590.832458940418</v>
      </c>
      <c r="BB1361" s="28" t="e">
        <f>+#REF!-'Прил 2 оконч'!E1361</f>
        <v>#REF!</v>
      </c>
    </row>
    <row r="1362" spans="1:54" ht="15" customHeight="1" x14ac:dyDescent="0.25">
      <c r="A1362" s="5">
        <f t="shared" si="421"/>
        <v>1334</v>
      </c>
      <c r="B1362" s="23">
        <f t="shared" si="421"/>
        <v>79</v>
      </c>
      <c r="C1362" s="14" t="s">
        <v>104</v>
      </c>
      <c r="D1362" s="3" t="s">
        <v>1330</v>
      </c>
      <c r="E1362" s="27">
        <f t="shared" si="420"/>
        <v>1425315.78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/>
      <c r="L1362" s="29">
        <v>0</v>
      </c>
      <c r="M1362" s="29">
        <v>0</v>
      </c>
      <c r="N1362" s="29">
        <v>0</v>
      </c>
      <c r="O1362" s="29">
        <v>0</v>
      </c>
      <c r="P1362" s="29">
        <v>1241384.4798541202</v>
      </c>
      <c r="Q1362" s="29">
        <v>0</v>
      </c>
      <c r="R1362" s="29">
        <v>142531.57800000001</v>
      </c>
      <c r="S1362" s="1">
        <v>14253.157800000001</v>
      </c>
      <c r="T1362" s="147">
        <v>27146.564345880008</v>
      </c>
      <c r="U1362" s="28"/>
      <c r="V1362" s="2" t="s">
        <v>1330</v>
      </c>
      <c r="W1362" s="9">
        <v>1370495.82</v>
      </c>
      <c r="X1362" s="9">
        <v>0</v>
      </c>
      <c r="Y1362" s="9">
        <v>0</v>
      </c>
      <c r="Z1362" s="9">
        <v>0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1246531.6100000001</v>
      </c>
      <c r="AI1362" s="9">
        <v>0</v>
      </c>
      <c r="AJ1362" s="9">
        <v>68524.789999999994</v>
      </c>
      <c r="AK1362" s="9">
        <v>30000</v>
      </c>
      <c r="AL1362" s="9">
        <v>25439.42</v>
      </c>
      <c r="AN1362" s="28">
        <f t="shared" si="417"/>
        <v>54819.959999999963</v>
      </c>
      <c r="AO1362" s="12">
        <f t="shared" si="419"/>
        <v>74006.788000000015</v>
      </c>
      <c r="AP1362" s="12">
        <f t="shared" si="419"/>
        <v>-15746.842199999999</v>
      </c>
      <c r="AQ1362" s="12">
        <f t="shared" si="419"/>
        <v>1707.1443458800095</v>
      </c>
      <c r="AR1362" s="12">
        <f t="shared" si="418"/>
        <v>-5147.1301458800626</v>
      </c>
      <c r="BB1362" s="28" t="e">
        <f>+#REF!-'Прил 2 оконч'!E1362</f>
        <v>#REF!</v>
      </c>
    </row>
    <row r="1363" spans="1:54" ht="15" customHeight="1" x14ac:dyDescent="0.25">
      <c r="A1363" s="5">
        <f t="shared" si="421"/>
        <v>1335</v>
      </c>
      <c r="B1363" s="23">
        <f t="shared" si="421"/>
        <v>80</v>
      </c>
      <c r="C1363" s="14" t="s">
        <v>104</v>
      </c>
      <c r="D1363" s="3" t="s">
        <v>1331</v>
      </c>
      <c r="E1363" s="27">
        <f t="shared" si="420"/>
        <v>872701.35999999987</v>
      </c>
      <c r="F1363" s="29">
        <v>0</v>
      </c>
      <c r="G1363" s="29">
        <v>213349.61473181998</v>
      </c>
      <c r="H1363" s="29">
        <v>82278.109878300005</v>
      </c>
      <c r="I1363" s="29">
        <v>318558.99908112001</v>
      </c>
      <c r="J1363" s="29">
        <v>0</v>
      </c>
      <c r="K1363" s="29"/>
      <c r="L1363" s="29">
        <v>148413.28484807999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84697.820200000002</v>
      </c>
      <c r="S1363" s="1">
        <v>8727.0136000000002</v>
      </c>
      <c r="T1363" s="147">
        <v>16676.517660680005</v>
      </c>
      <c r="U1363" s="28"/>
      <c r="V1363" s="2" t="s">
        <v>1331</v>
      </c>
      <c r="W1363" s="9">
        <v>839137.19</v>
      </c>
      <c r="X1363" s="9">
        <v>0</v>
      </c>
      <c r="Y1363" s="9">
        <v>211034.83</v>
      </c>
      <c r="Z1363" s="9">
        <v>81386.490000000005</v>
      </c>
      <c r="AA1363" s="9">
        <v>326094.84000000003</v>
      </c>
      <c r="AB1363" s="9">
        <v>0</v>
      </c>
      <c r="AC1363" s="9">
        <v>0</v>
      </c>
      <c r="AD1363" s="9">
        <v>133320.57</v>
      </c>
      <c r="AE1363" s="9">
        <v>0</v>
      </c>
      <c r="AF1363" s="9">
        <v>0</v>
      </c>
      <c r="AG1363" s="9">
        <v>0</v>
      </c>
      <c r="AH1363" s="9">
        <v>0</v>
      </c>
      <c r="AI1363" s="9">
        <v>0</v>
      </c>
      <c r="AJ1363" s="9">
        <v>41956.86</v>
      </c>
      <c r="AK1363" s="9">
        <v>30000</v>
      </c>
      <c r="AL1363" s="9">
        <v>15343.6</v>
      </c>
      <c r="AN1363" s="28">
        <f t="shared" si="417"/>
        <v>33564.169999999925</v>
      </c>
      <c r="AO1363" s="12">
        <f t="shared" si="419"/>
        <v>42740.960200000001</v>
      </c>
      <c r="AP1363" s="12">
        <f t="shared" si="419"/>
        <v>-21272.986400000002</v>
      </c>
      <c r="AQ1363" s="12">
        <f t="shared" si="419"/>
        <v>1332.9176606800047</v>
      </c>
      <c r="AR1363" s="12">
        <f t="shared" si="418"/>
        <v>10763.278539319921</v>
      </c>
      <c r="BB1363" s="28" t="e">
        <f>+#REF!-'Прил 2 оконч'!E1363</f>
        <v>#REF!</v>
      </c>
    </row>
    <row r="1364" spans="1:54" ht="15" customHeight="1" x14ac:dyDescent="0.25">
      <c r="A1364" s="5">
        <f t="shared" si="421"/>
        <v>1336</v>
      </c>
      <c r="B1364" s="23">
        <f t="shared" si="421"/>
        <v>81</v>
      </c>
      <c r="C1364" s="14" t="s">
        <v>104</v>
      </c>
      <c r="D1364" s="3" t="s">
        <v>1332</v>
      </c>
      <c r="E1364" s="27">
        <f t="shared" si="420"/>
        <v>3123941.3499999996</v>
      </c>
      <c r="F1364" s="29">
        <v>0</v>
      </c>
      <c r="G1364" s="29">
        <v>213349.61473181998</v>
      </c>
      <c r="H1364" s="29">
        <v>82278.109878300005</v>
      </c>
      <c r="I1364" s="29">
        <v>318558.99908112001</v>
      </c>
      <c r="J1364" s="29">
        <v>0</v>
      </c>
      <c r="K1364" s="29"/>
      <c r="L1364" s="29">
        <v>148413.28484807999</v>
      </c>
      <c r="M1364" s="29">
        <v>0</v>
      </c>
      <c r="N1364" s="29">
        <v>727424.48871539999</v>
      </c>
      <c r="O1364" s="29">
        <v>0</v>
      </c>
      <c r="P1364" s="29">
        <v>1241384.4798541202</v>
      </c>
      <c r="Q1364" s="29">
        <v>0</v>
      </c>
      <c r="R1364" s="29">
        <v>301562.57709999999</v>
      </c>
      <c r="S1364" s="1">
        <v>31239.413499999995</v>
      </c>
      <c r="T1364" s="147">
        <v>59730.38229116</v>
      </c>
      <c r="U1364" s="28"/>
      <c r="V1364" s="2" t="s">
        <v>1332</v>
      </c>
      <c r="W1364" s="9">
        <v>3003791.86</v>
      </c>
      <c r="X1364" s="9">
        <v>0</v>
      </c>
      <c r="Y1364" s="9">
        <v>216981.82</v>
      </c>
      <c r="Z1364" s="9">
        <v>83679.960000000006</v>
      </c>
      <c r="AA1364" s="9">
        <v>335284.21999999997</v>
      </c>
      <c r="AB1364" s="9">
        <v>0</v>
      </c>
      <c r="AC1364" s="9">
        <v>0</v>
      </c>
      <c r="AD1364" s="9">
        <v>137077.54999999999</v>
      </c>
      <c r="AE1364" s="9">
        <v>0</v>
      </c>
      <c r="AF1364" s="9">
        <v>731588.97</v>
      </c>
      <c r="AG1364" s="9">
        <v>0</v>
      </c>
      <c r="AH1364" s="9">
        <v>1262517.71</v>
      </c>
      <c r="AI1364" s="9">
        <v>0</v>
      </c>
      <c r="AJ1364" s="9">
        <v>150189.59</v>
      </c>
      <c r="AK1364" s="9">
        <v>30000</v>
      </c>
      <c r="AL1364" s="9">
        <v>56472.039999999994</v>
      </c>
      <c r="AN1364" s="28">
        <f t="shared" si="417"/>
        <v>120149.48999999976</v>
      </c>
      <c r="AO1364" s="12">
        <f t="shared" si="419"/>
        <v>151372.9871</v>
      </c>
      <c r="AP1364" s="12">
        <f t="shared" si="419"/>
        <v>1239.4134999999951</v>
      </c>
      <c r="AQ1364" s="12">
        <f t="shared" si="419"/>
        <v>3258.3422911600064</v>
      </c>
      <c r="AR1364" s="12">
        <f t="shared" si="418"/>
        <v>-35721.252891160242</v>
      </c>
      <c r="BB1364" s="28" t="e">
        <f>+#REF!-'Прил 2 оконч'!E1364</f>
        <v>#REF!</v>
      </c>
    </row>
    <row r="1365" spans="1:54" ht="15" customHeight="1" x14ac:dyDescent="0.25">
      <c r="A1365" s="5">
        <f t="shared" ref="A1365:B1380" si="422">A1364+1</f>
        <v>1337</v>
      </c>
      <c r="B1365" s="23">
        <f t="shared" si="422"/>
        <v>82</v>
      </c>
      <c r="C1365" s="14" t="s">
        <v>104</v>
      </c>
      <c r="D1365" s="3" t="s">
        <v>1333</v>
      </c>
      <c r="E1365" s="27">
        <f t="shared" si="420"/>
        <v>2250422.83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/>
      <c r="L1365" s="29">
        <v>0</v>
      </c>
      <c r="M1365" s="29">
        <v>0</v>
      </c>
      <c r="N1365" s="29">
        <v>727160.44286340009</v>
      </c>
      <c r="O1365" s="29">
        <v>0</v>
      </c>
      <c r="P1365" s="29">
        <v>1240933.88309268</v>
      </c>
      <c r="Q1365" s="29">
        <v>0</v>
      </c>
      <c r="R1365" s="29">
        <v>216786.03889999999</v>
      </c>
      <c r="S1365" s="1">
        <v>22504.228300000002</v>
      </c>
      <c r="T1365" s="147">
        <v>43038.236843920007</v>
      </c>
      <c r="U1365" s="28"/>
      <c r="V1365" s="2" t="s">
        <v>1333</v>
      </c>
      <c r="W1365" s="9">
        <v>2163868.9600000004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728307.38</v>
      </c>
      <c r="AG1365" s="9">
        <v>0</v>
      </c>
      <c r="AH1365" s="9">
        <v>1256854.6100000001</v>
      </c>
      <c r="AI1365" s="9">
        <v>0</v>
      </c>
      <c r="AJ1365" s="9">
        <v>108193.45</v>
      </c>
      <c r="AK1365" s="9">
        <v>30000</v>
      </c>
      <c r="AL1365" s="9">
        <v>40513.519999999997</v>
      </c>
      <c r="AN1365" s="28">
        <f t="shared" si="417"/>
        <v>86553.869999999646</v>
      </c>
      <c r="AO1365" s="12">
        <f t="shared" si="419"/>
        <v>108592.58889999999</v>
      </c>
      <c r="AP1365" s="12">
        <f t="shared" si="419"/>
        <v>-7495.7716999999975</v>
      </c>
      <c r="AQ1365" s="12">
        <f t="shared" si="419"/>
        <v>2524.7168439200104</v>
      </c>
      <c r="AR1365" s="12">
        <f t="shared" si="418"/>
        <v>-17067.664043920355</v>
      </c>
      <c r="BB1365" s="28" t="e">
        <f>+#REF!-'Прил 2 оконч'!E1365</f>
        <v>#REF!</v>
      </c>
    </row>
    <row r="1366" spans="1:54" ht="15" customHeight="1" x14ac:dyDescent="0.25">
      <c r="A1366" s="5">
        <f t="shared" si="422"/>
        <v>1338</v>
      </c>
      <c r="B1366" s="23">
        <f t="shared" si="422"/>
        <v>83</v>
      </c>
      <c r="C1366" s="14" t="s">
        <v>104</v>
      </c>
      <c r="D1366" s="3" t="s">
        <v>1334</v>
      </c>
      <c r="E1366" s="27">
        <f t="shared" si="420"/>
        <v>2293846.5</v>
      </c>
      <c r="F1366" s="29">
        <v>0</v>
      </c>
      <c r="G1366" s="29">
        <v>212962.40600250001</v>
      </c>
      <c r="H1366" s="29">
        <v>82128.784814999992</v>
      </c>
      <c r="I1366" s="29">
        <v>317980.84787699999</v>
      </c>
      <c r="J1366" s="29">
        <v>0</v>
      </c>
      <c r="K1366" s="29"/>
      <c r="L1366" s="29">
        <v>148143.93224399997</v>
      </c>
      <c r="M1366" s="29">
        <v>0</v>
      </c>
      <c r="N1366" s="29">
        <v>0</v>
      </c>
      <c r="O1366" s="29">
        <v>0</v>
      </c>
      <c r="P1366" s="29">
        <v>1239131.5134660001</v>
      </c>
      <c r="Q1366" s="29">
        <v>0</v>
      </c>
      <c r="R1366" s="29">
        <v>226817.0025</v>
      </c>
      <c r="S1366" s="1">
        <v>22938.465</v>
      </c>
      <c r="T1366" s="147">
        <v>43743.548095500002</v>
      </c>
      <c r="U1366" s="28"/>
      <c r="V1366" s="2" t="s">
        <v>1334</v>
      </c>
      <c r="W1366" s="9">
        <v>2205622.7799999998</v>
      </c>
      <c r="X1366" s="9">
        <v>0</v>
      </c>
      <c r="Y1366" s="9">
        <v>215755.27</v>
      </c>
      <c r="Z1366" s="9">
        <v>83206.94</v>
      </c>
      <c r="AA1366" s="9">
        <v>333388.94</v>
      </c>
      <c r="AB1366" s="9">
        <v>0</v>
      </c>
      <c r="AC1366" s="9">
        <v>0</v>
      </c>
      <c r="AD1366" s="9">
        <v>136302.68</v>
      </c>
      <c r="AE1366" s="9">
        <v>0</v>
      </c>
      <c r="AF1366" s="9">
        <v>0</v>
      </c>
      <c r="AG1366" s="9">
        <v>0</v>
      </c>
      <c r="AH1366" s="9">
        <v>1255380.98</v>
      </c>
      <c r="AI1366" s="9">
        <v>0</v>
      </c>
      <c r="AJ1366" s="9">
        <v>110281.15</v>
      </c>
      <c r="AK1366" s="9">
        <v>30000</v>
      </c>
      <c r="AL1366" s="9">
        <v>41306.82</v>
      </c>
      <c r="AN1366" s="28">
        <f t="shared" si="417"/>
        <v>88223.720000000205</v>
      </c>
      <c r="AO1366" s="12">
        <f t="shared" si="419"/>
        <v>116535.85250000001</v>
      </c>
      <c r="AP1366" s="12">
        <f t="shared" si="419"/>
        <v>-7061.5349999999999</v>
      </c>
      <c r="AQ1366" s="12">
        <f t="shared" si="419"/>
        <v>2436.7280955000024</v>
      </c>
      <c r="AR1366" s="12">
        <f t="shared" si="418"/>
        <v>-23687.325595499806</v>
      </c>
      <c r="BB1366" s="28" t="e">
        <f>+#REF!-'Прил 2 оконч'!E1366</f>
        <v>#REF!</v>
      </c>
    </row>
    <row r="1367" spans="1:54" ht="15" customHeight="1" x14ac:dyDescent="0.25">
      <c r="A1367" s="5">
        <f t="shared" si="422"/>
        <v>1339</v>
      </c>
      <c r="B1367" s="23">
        <f t="shared" si="422"/>
        <v>84</v>
      </c>
      <c r="C1367" s="14" t="s">
        <v>104</v>
      </c>
      <c r="D1367" s="3" t="s">
        <v>1335</v>
      </c>
      <c r="E1367" s="27">
        <f t="shared" si="420"/>
        <v>3114870</v>
      </c>
      <c r="F1367" s="29">
        <v>0</v>
      </c>
      <c r="G1367" s="29">
        <v>212730.08773254001</v>
      </c>
      <c r="H1367" s="29">
        <v>82039.189777020001</v>
      </c>
      <c r="I1367" s="29">
        <v>317633.95883772004</v>
      </c>
      <c r="J1367" s="29">
        <v>0</v>
      </c>
      <c r="K1367" s="29"/>
      <c r="L1367" s="29">
        <v>147982.31684544001</v>
      </c>
      <c r="M1367" s="29">
        <v>0</v>
      </c>
      <c r="N1367" s="29">
        <v>725312.18355119997</v>
      </c>
      <c r="O1367" s="29">
        <v>0</v>
      </c>
      <c r="P1367" s="29">
        <v>1237779.73189122</v>
      </c>
      <c r="Q1367" s="29">
        <v>0</v>
      </c>
      <c r="R1367" s="29">
        <v>300686.89509999997</v>
      </c>
      <c r="S1367" s="1">
        <v>31148.7</v>
      </c>
      <c r="T1367" s="147">
        <v>59556.936264860007</v>
      </c>
      <c r="U1367" s="28"/>
      <c r="V1367" s="2" t="s">
        <v>1335</v>
      </c>
      <c r="W1367" s="9">
        <v>2995069.43</v>
      </c>
      <c r="X1367" s="9">
        <v>0</v>
      </c>
      <c r="Y1367" s="9">
        <v>216345.06</v>
      </c>
      <c r="Z1367" s="9">
        <v>83434.399999999994</v>
      </c>
      <c r="AA1367" s="9">
        <v>334300.28000000003</v>
      </c>
      <c r="AB1367" s="9">
        <v>0</v>
      </c>
      <c r="AC1367" s="9">
        <v>0</v>
      </c>
      <c r="AD1367" s="9">
        <v>136675.26</v>
      </c>
      <c r="AE1367" s="9">
        <v>0</v>
      </c>
      <c r="AF1367" s="9">
        <v>729441.99</v>
      </c>
      <c r="AG1367" s="9">
        <v>0</v>
      </c>
      <c r="AH1367" s="9">
        <v>1258812.6299999999</v>
      </c>
      <c r="AI1367" s="9">
        <v>0</v>
      </c>
      <c r="AJ1367" s="9">
        <v>149753.47</v>
      </c>
      <c r="AK1367" s="9">
        <v>30000</v>
      </c>
      <c r="AL1367" s="9">
        <v>56306.34</v>
      </c>
      <c r="AN1367" s="28">
        <f t="shared" si="417"/>
        <v>119800.56999999983</v>
      </c>
      <c r="AO1367" s="12">
        <f t="shared" si="419"/>
        <v>150933.42509999996</v>
      </c>
      <c r="AP1367" s="12">
        <f t="shared" si="419"/>
        <v>1148.7000000000007</v>
      </c>
      <c r="AQ1367" s="12">
        <f t="shared" si="419"/>
        <v>3250.5962648600107</v>
      </c>
      <c r="AR1367" s="12">
        <f t="shared" si="418"/>
        <v>-35532.151364860139</v>
      </c>
      <c r="BB1367" s="28" t="e">
        <f>+#REF!-'Прил 2 оконч'!E1367</f>
        <v>#REF!</v>
      </c>
    </row>
    <row r="1368" spans="1:54" ht="15" customHeight="1" x14ac:dyDescent="0.25">
      <c r="A1368" s="5">
        <f t="shared" si="422"/>
        <v>1340</v>
      </c>
      <c r="B1368" s="23">
        <f t="shared" si="422"/>
        <v>85</v>
      </c>
      <c r="C1368" s="14" t="s">
        <v>104</v>
      </c>
      <c r="D1368" s="3" t="s">
        <v>1336</v>
      </c>
      <c r="E1368" s="27">
        <f t="shared" si="420"/>
        <v>1934151.86</v>
      </c>
      <c r="F1368" s="29">
        <v>0</v>
      </c>
      <c r="G1368" s="29">
        <v>242932.02894743998</v>
      </c>
      <c r="H1368" s="29">
        <v>93686.544714420001</v>
      </c>
      <c r="I1368" s="29">
        <v>362729.42453664</v>
      </c>
      <c r="J1368" s="29">
        <v>0</v>
      </c>
      <c r="K1368" s="29"/>
      <c r="L1368" s="29">
        <v>168991.81996368003</v>
      </c>
      <c r="M1368" s="29">
        <v>0</v>
      </c>
      <c r="N1368" s="29">
        <v>828286.97443380009</v>
      </c>
      <c r="O1368" s="29">
        <v>0</v>
      </c>
      <c r="P1368" s="29">
        <v>0</v>
      </c>
      <c r="Q1368" s="29">
        <v>0</v>
      </c>
      <c r="R1368" s="29">
        <v>181081.75709999999</v>
      </c>
      <c r="S1368" s="1">
        <v>19341.518599999999</v>
      </c>
      <c r="T1368" s="147">
        <v>37101.791704019997</v>
      </c>
      <c r="U1368" s="28"/>
      <c r="V1368" s="2" t="s">
        <v>1336</v>
      </c>
      <c r="W1368" s="9">
        <v>1859763.96</v>
      </c>
      <c r="X1368" s="9">
        <v>0</v>
      </c>
      <c r="Y1368" s="9">
        <v>245453.09</v>
      </c>
      <c r="Z1368" s="9">
        <v>94660.03</v>
      </c>
      <c r="AA1368" s="9">
        <v>379278.54</v>
      </c>
      <c r="AB1368" s="9">
        <v>0</v>
      </c>
      <c r="AC1368" s="9">
        <v>0</v>
      </c>
      <c r="AD1368" s="9">
        <v>155064.17000000001</v>
      </c>
      <c r="AE1368" s="9">
        <v>0</v>
      </c>
      <c r="AF1368" s="9">
        <v>827584.4</v>
      </c>
      <c r="AG1368" s="9">
        <v>0</v>
      </c>
      <c r="AH1368" s="9">
        <v>0</v>
      </c>
      <c r="AI1368" s="9">
        <v>0</v>
      </c>
      <c r="AJ1368" s="9">
        <v>92988.21</v>
      </c>
      <c r="AK1368" s="9">
        <v>30000</v>
      </c>
      <c r="AL1368" s="9">
        <v>34735.520000000004</v>
      </c>
      <c r="AN1368" s="28">
        <f t="shared" si="417"/>
        <v>74387.90000000014</v>
      </c>
      <c r="AO1368" s="12">
        <f t="shared" si="419"/>
        <v>88093.547099999982</v>
      </c>
      <c r="AP1368" s="12">
        <f t="shared" si="419"/>
        <v>-10658.481400000001</v>
      </c>
      <c r="AQ1368" s="12">
        <f t="shared" si="419"/>
        <v>2366.2717040199932</v>
      </c>
      <c r="AR1368" s="12">
        <f t="shared" si="418"/>
        <v>-5413.4374040198345</v>
      </c>
      <c r="BB1368" s="28" t="e">
        <f>+#REF!-'Прил 2 оконч'!E1368</f>
        <v>#REF!</v>
      </c>
    </row>
    <row r="1369" spans="1:54" ht="15" customHeight="1" x14ac:dyDescent="0.25">
      <c r="A1369" s="5">
        <f t="shared" si="422"/>
        <v>1341</v>
      </c>
      <c r="B1369" s="23">
        <f t="shared" si="422"/>
        <v>86</v>
      </c>
      <c r="C1369" s="14" t="s">
        <v>104</v>
      </c>
      <c r="D1369" s="3" t="s">
        <v>1337</v>
      </c>
      <c r="E1369" s="27">
        <f t="shared" si="420"/>
        <v>1452081.7899999998</v>
      </c>
      <c r="F1369" s="29">
        <v>0</v>
      </c>
      <c r="G1369" s="29">
        <v>0</v>
      </c>
      <c r="H1369" s="29">
        <v>82188.514840320015</v>
      </c>
      <c r="I1369" s="29">
        <v>318212.11004184</v>
      </c>
      <c r="J1369" s="29">
        <v>0</v>
      </c>
      <c r="K1369" s="29"/>
      <c r="L1369" s="29">
        <v>148251.66944952001</v>
      </c>
      <c r="M1369" s="29">
        <v>0</v>
      </c>
      <c r="N1369" s="29">
        <v>726632.36877419997</v>
      </c>
      <c r="O1369" s="29">
        <v>0</v>
      </c>
      <c r="P1369" s="29">
        <v>0</v>
      </c>
      <c r="Q1369" s="29">
        <v>0</v>
      </c>
      <c r="R1369" s="29">
        <v>134388.41629999998</v>
      </c>
      <c r="S1369" s="1">
        <v>14520.8179</v>
      </c>
      <c r="T1369" s="147">
        <v>27887.892694120008</v>
      </c>
      <c r="U1369" s="28"/>
      <c r="V1369" s="2" t="s">
        <v>1337</v>
      </c>
      <c r="W1369" s="9">
        <v>1396234.5699999998</v>
      </c>
      <c r="X1369" s="9">
        <v>0</v>
      </c>
      <c r="Y1369" s="9">
        <v>0</v>
      </c>
      <c r="Z1369" s="9">
        <v>82566.33</v>
      </c>
      <c r="AA1369" s="9">
        <v>330822.12</v>
      </c>
      <c r="AB1369" s="9">
        <v>0</v>
      </c>
      <c r="AC1369" s="9">
        <v>0</v>
      </c>
      <c r="AD1369" s="9">
        <v>135253.25</v>
      </c>
      <c r="AE1369" s="9">
        <v>0</v>
      </c>
      <c r="AF1369" s="9">
        <v>721852.69</v>
      </c>
      <c r="AG1369" s="9">
        <v>0</v>
      </c>
      <c r="AH1369" s="9">
        <v>0</v>
      </c>
      <c r="AI1369" s="9">
        <v>0</v>
      </c>
      <c r="AJ1369" s="9">
        <v>69811.72</v>
      </c>
      <c r="AK1369" s="9">
        <v>30000</v>
      </c>
      <c r="AL1369" s="9">
        <v>25928.46</v>
      </c>
      <c r="AN1369" s="28">
        <f t="shared" si="417"/>
        <v>55847.219999999972</v>
      </c>
      <c r="AO1369" s="12">
        <f t="shared" si="419"/>
        <v>64576.696299999981</v>
      </c>
      <c r="AP1369" s="12">
        <f t="shared" si="419"/>
        <v>-15479.1821</v>
      </c>
      <c r="AQ1369" s="12">
        <f t="shared" si="419"/>
        <v>1959.4326941200088</v>
      </c>
      <c r="AR1369" s="12">
        <f t="shared" si="418"/>
        <v>4790.2731058799818</v>
      </c>
      <c r="BB1369" s="28" t="e">
        <f>+#REF!-'Прил 2 оконч'!E1369</f>
        <v>#REF!</v>
      </c>
    </row>
    <row r="1370" spans="1:54" ht="15" customHeight="1" x14ac:dyDescent="0.25">
      <c r="A1370" s="5">
        <f t="shared" si="422"/>
        <v>1342</v>
      </c>
      <c r="B1370" s="23">
        <f t="shared" si="422"/>
        <v>87</v>
      </c>
      <c r="C1370" s="14" t="s">
        <v>104</v>
      </c>
      <c r="D1370" s="3" t="s">
        <v>1338</v>
      </c>
      <c r="E1370" s="27">
        <f t="shared" si="420"/>
        <v>3117137.84</v>
      </c>
      <c r="F1370" s="29">
        <v>0</v>
      </c>
      <c r="G1370" s="29">
        <v>212884.96948236</v>
      </c>
      <c r="H1370" s="29">
        <v>82098.919802340009</v>
      </c>
      <c r="I1370" s="29">
        <v>317865.22100255999</v>
      </c>
      <c r="J1370" s="29">
        <v>0</v>
      </c>
      <c r="K1370" s="29"/>
      <c r="L1370" s="29">
        <v>148090.06364124001</v>
      </c>
      <c r="M1370" s="29">
        <v>0</v>
      </c>
      <c r="N1370" s="29">
        <v>725840.25764039997</v>
      </c>
      <c r="O1370" s="29">
        <v>0</v>
      </c>
      <c r="P1370" s="29">
        <v>1238680.9167045599</v>
      </c>
      <c r="Q1370" s="29">
        <v>0</v>
      </c>
      <c r="R1370" s="29">
        <v>300905.81549999997</v>
      </c>
      <c r="S1370" s="1">
        <v>31171.378399999998</v>
      </c>
      <c r="T1370" s="147">
        <v>59600.297826540002</v>
      </c>
      <c r="U1370" s="28"/>
      <c r="V1370" s="2" t="s">
        <v>1338</v>
      </c>
      <c r="W1370" s="9">
        <v>2997250.04</v>
      </c>
      <c r="X1370" s="9">
        <v>0</v>
      </c>
      <c r="Y1370" s="9">
        <v>216504.24</v>
      </c>
      <c r="Z1370" s="9">
        <v>83495.78</v>
      </c>
      <c r="AA1370" s="9">
        <v>334546.26</v>
      </c>
      <c r="AB1370" s="9">
        <v>0</v>
      </c>
      <c r="AC1370" s="9">
        <v>0</v>
      </c>
      <c r="AD1370" s="9">
        <v>136775.84</v>
      </c>
      <c r="AE1370" s="9">
        <v>0</v>
      </c>
      <c r="AF1370" s="9">
        <v>729978.75</v>
      </c>
      <c r="AG1370" s="9">
        <v>0</v>
      </c>
      <c r="AH1370" s="9">
        <v>1259738.9099999999</v>
      </c>
      <c r="AI1370" s="9">
        <v>0</v>
      </c>
      <c r="AJ1370" s="9">
        <v>149862.5</v>
      </c>
      <c r="AK1370" s="9">
        <v>30000</v>
      </c>
      <c r="AL1370" s="9">
        <v>56347.759999999995</v>
      </c>
      <c r="AN1370" s="28">
        <f t="shared" si="417"/>
        <v>119887.79999999981</v>
      </c>
      <c r="AO1370" s="12">
        <f t="shared" si="419"/>
        <v>151043.31549999997</v>
      </c>
      <c r="AP1370" s="12">
        <f t="shared" si="419"/>
        <v>1171.3783999999978</v>
      </c>
      <c r="AQ1370" s="12">
        <f t="shared" si="419"/>
        <v>3252.5378265400068</v>
      </c>
      <c r="AR1370" s="12">
        <f t="shared" si="418"/>
        <v>-35579.431726540162</v>
      </c>
      <c r="BB1370" s="28" t="e">
        <f>+#REF!-'Прил 2 оконч'!E1370</f>
        <v>#REF!</v>
      </c>
    </row>
    <row r="1371" spans="1:54" ht="15" customHeight="1" x14ac:dyDescent="0.25">
      <c r="A1371" s="5">
        <f t="shared" si="422"/>
        <v>1343</v>
      </c>
      <c r="B1371" s="23">
        <f t="shared" si="422"/>
        <v>88</v>
      </c>
      <c r="C1371" s="14" t="s">
        <v>104</v>
      </c>
      <c r="D1371" s="3" t="s">
        <v>1339</v>
      </c>
      <c r="E1371" s="27">
        <f t="shared" si="420"/>
        <v>3110334.34</v>
      </c>
      <c r="F1371" s="29">
        <v>0</v>
      </c>
      <c r="G1371" s="29">
        <v>212420.32423290002</v>
      </c>
      <c r="H1371" s="29">
        <v>81919.729726379999</v>
      </c>
      <c r="I1371" s="29">
        <v>317171.44292400003</v>
      </c>
      <c r="J1371" s="29">
        <v>0</v>
      </c>
      <c r="K1371" s="29"/>
      <c r="L1371" s="29">
        <v>147766.84243439996</v>
      </c>
      <c r="M1371" s="29">
        <v>0</v>
      </c>
      <c r="N1371" s="29">
        <v>724256.02656539984</v>
      </c>
      <c r="O1371" s="29">
        <v>0</v>
      </c>
      <c r="P1371" s="29">
        <v>1235977.36226454</v>
      </c>
      <c r="Q1371" s="29">
        <v>0</v>
      </c>
      <c r="R1371" s="29">
        <v>300249.05489999999</v>
      </c>
      <c r="S1371" s="1">
        <v>31103.343399999998</v>
      </c>
      <c r="T1371" s="147">
        <v>59470.213552380003</v>
      </c>
      <c r="U1371" s="28"/>
      <c r="V1371" s="2" t="s">
        <v>1339</v>
      </c>
      <c r="W1371" s="9">
        <v>2990708.19</v>
      </c>
      <c r="X1371" s="9">
        <v>0</v>
      </c>
      <c r="Y1371" s="9">
        <v>216026.67</v>
      </c>
      <c r="Z1371" s="9">
        <v>83311.600000000006</v>
      </c>
      <c r="AA1371" s="9">
        <v>333808.31</v>
      </c>
      <c r="AB1371" s="9">
        <v>0</v>
      </c>
      <c r="AC1371" s="9">
        <v>0</v>
      </c>
      <c r="AD1371" s="9">
        <v>136474.13</v>
      </c>
      <c r="AE1371" s="9">
        <v>0</v>
      </c>
      <c r="AF1371" s="9">
        <v>728368.51</v>
      </c>
      <c r="AG1371" s="9">
        <v>0</v>
      </c>
      <c r="AH1371" s="9">
        <v>1256960.1100000001</v>
      </c>
      <c r="AI1371" s="9">
        <v>0</v>
      </c>
      <c r="AJ1371" s="9">
        <v>149535.42000000001</v>
      </c>
      <c r="AK1371" s="9">
        <v>30000</v>
      </c>
      <c r="AL1371" s="9">
        <v>56223.44</v>
      </c>
      <c r="AN1371" s="28">
        <f t="shared" si="417"/>
        <v>119626.14999999991</v>
      </c>
      <c r="AO1371" s="12">
        <f t="shared" si="419"/>
        <v>150713.63489999998</v>
      </c>
      <c r="AP1371" s="12">
        <f t="shared" si="419"/>
        <v>1103.3433999999979</v>
      </c>
      <c r="AQ1371" s="12">
        <f t="shared" si="419"/>
        <v>3246.7735523800002</v>
      </c>
      <c r="AR1371" s="12">
        <f t="shared" si="418"/>
        <v>-35437.601852380067</v>
      </c>
      <c r="BB1371" s="28" t="e">
        <f>+#REF!-'Прил 2 оконч'!E1371</f>
        <v>#REF!</v>
      </c>
    </row>
    <row r="1372" spans="1:54" ht="15" customHeight="1" x14ac:dyDescent="0.25">
      <c r="A1372" s="5">
        <f t="shared" si="422"/>
        <v>1344</v>
      </c>
      <c r="B1372" s="23">
        <f t="shared" si="422"/>
        <v>89</v>
      </c>
      <c r="C1372" s="14" t="s">
        <v>104</v>
      </c>
      <c r="D1372" s="3" t="s">
        <v>1340</v>
      </c>
      <c r="E1372" s="27">
        <f t="shared" si="420"/>
        <v>3122807.4099999997</v>
      </c>
      <c r="F1372" s="29">
        <v>0</v>
      </c>
      <c r="G1372" s="29">
        <v>213272.16950214002</v>
      </c>
      <c r="H1372" s="29">
        <v>82248.244865639994</v>
      </c>
      <c r="I1372" s="29">
        <v>318443.36379071994</v>
      </c>
      <c r="J1372" s="29">
        <v>0</v>
      </c>
      <c r="K1372" s="29"/>
      <c r="L1372" s="29">
        <v>148359.41624532</v>
      </c>
      <c r="M1372" s="29">
        <v>0</v>
      </c>
      <c r="N1372" s="29">
        <v>727160.44286340009</v>
      </c>
      <c r="O1372" s="29">
        <v>0</v>
      </c>
      <c r="P1372" s="29">
        <v>1240933.88309268</v>
      </c>
      <c r="Q1372" s="29">
        <v>0</v>
      </c>
      <c r="R1372" s="29">
        <v>301453.11440000002</v>
      </c>
      <c r="S1372" s="1">
        <v>31228.074100000002</v>
      </c>
      <c r="T1372" s="147">
        <v>59708.701140100013</v>
      </c>
      <c r="U1372" s="28"/>
      <c r="V1372" s="2" t="s">
        <v>1340</v>
      </c>
      <c r="W1372" s="9">
        <v>3002701.55</v>
      </c>
      <c r="X1372" s="9">
        <v>0</v>
      </c>
      <c r="Y1372" s="9">
        <v>216902.21</v>
      </c>
      <c r="Z1372" s="9">
        <v>83649.279999999999</v>
      </c>
      <c r="AA1372" s="9">
        <v>335161.24</v>
      </c>
      <c r="AB1372" s="9">
        <v>0</v>
      </c>
      <c r="AC1372" s="9">
        <v>0</v>
      </c>
      <c r="AD1372" s="9">
        <v>137027.26</v>
      </c>
      <c r="AE1372" s="9">
        <v>0</v>
      </c>
      <c r="AF1372" s="9">
        <v>731320.58</v>
      </c>
      <c r="AG1372" s="9">
        <v>0</v>
      </c>
      <c r="AH1372" s="9">
        <v>1262054.56</v>
      </c>
      <c r="AI1372" s="9">
        <v>0</v>
      </c>
      <c r="AJ1372" s="9">
        <v>150135.08000000002</v>
      </c>
      <c r="AK1372" s="9">
        <v>30000</v>
      </c>
      <c r="AL1372" s="9">
        <v>56451.340000000004</v>
      </c>
      <c r="AN1372" s="28">
        <f t="shared" si="417"/>
        <v>120105.85999999987</v>
      </c>
      <c r="AO1372" s="12">
        <f t="shared" si="419"/>
        <v>151318.0344</v>
      </c>
      <c r="AP1372" s="12">
        <f t="shared" si="419"/>
        <v>1228.0741000000016</v>
      </c>
      <c r="AQ1372" s="12">
        <f t="shared" si="419"/>
        <v>3257.3611401000089</v>
      </c>
      <c r="AR1372" s="12">
        <f t="shared" si="418"/>
        <v>-35697.609640100141</v>
      </c>
      <c r="BB1372" s="28" t="e">
        <f>+#REF!-'Прил 2 оконч'!E1372</f>
        <v>#REF!</v>
      </c>
    </row>
    <row r="1373" spans="1:54" ht="15" customHeight="1" x14ac:dyDescent="0.25">
      <c r="A1373" s="5">
        <f t="shared" si="422"/>
        <v>1345</v>
      </c>
      <c r="B1373" s="23">
        <f t="shared" si="422"/>
        <v>90</v>
      </c>
      <c r="C1373" s="14" t="s">
        <v>104</v>
      </c>
      <c r="D1373" s="3" t="s">
        <v>1341</v>
      </c>
      <c r="E1373" s="27">
        <f t="shared" si="420"/>
        <v>2298851.2599999998</v>
      </c>
      <c r="F1373" s="29">
        <v>0</v>
      </c>
      <c r="G1373" s="29">
        <v>213427.05125196002</v>
      </c>
      <c r="H1373" s="29">
        <v>82307.974890960002</v>
      </c>
      <c r="I1373" s="29">
        <v>318674.62595556001</v>
      </c>
      <c r="J1373" s="29">
        <v>0</v>
      </c>
      <c r="K1373" s="29"/>
      <c r="L1373" s="29">
        <v>148467.15345084001</v>
      </c>
      <c r="M1373" s="29">
        <v>0</v>
      </c>
      <c r="N1373" s="29">
        <v>0</v>
      </c>
      <c r="O1373" s="29">
        <v>0</v>
      </c>
      <c r="P1373" s="29">
        <v>1241835.0766155599</v>
      </c>
      <c r="Q1373" s="29">
        <v>0</v>
      </c>
      <c r="R1373" s="29">
        <v>227311.87659999999</v>
      </c>
      <c r="S1373" s="1">
        <v>22988.512599999998</v>
      </c>
      <c r="T1373" s="147">
        <v>43838.988635119989</v>
      </c>
      <c r="U1373" s="28"/>
      <c r="V1373" s="2" t="s">
        <v>1341</v>
      </c>
      <c r="W1373" s="9">
        <v>2210435.0399999996</v>
      </c>
      <c r="X1373" s="9">
        <v>0</v>
      </c>
      <c r="Y1373" s="9">
        <v>216232.83</v>
      </c>
      <c r="Z1373" s="9">
        <v>83391.12</v>
      </c>
      <c r="AA1373" s="9">
        <v>334126.90000000002</v>
      </c>
      <c r="AB1373" s="9">
        <v>0</v>
      </c>
      <c r="AC1373" s="9">
        <v>0</v>
      </c>
      <c r="AD1373" s="9">
        <v>136604.39000000001</v>
      </c>
      <c r="AE1373" s="9">
        <v>0</v>
      </c>
      <c r="AF1373" s="9">
        <v>0</v>
      </c>
      <c r="AG1373" s="9">
        <v>0</v>
      </c>
      <c r="AH1373" s="9">
        <v>1258159.77</v>
      </c>
      <c r="AI1373" s="9">
        <v>0</v>
      </c>
      <c r="AJ1373" s="9">
        <v>110521.75</v>
      </c>
      <c r="AK1373" s="9">
        <v>30000</v>
      </c>
      <c r="AL1373" s="9">
        <v>41398.28</v>
      </c>
      <c r="AN1373" s="28">
        <f t="shared" ref="AN1373:AN1425" si="423">+E1373-W1373</f>
        <v>88416.220000000205</v>
      </c>
      <c r="AO1373" s="12">
        <f t="shared" si="419"/>
        <v>116790.12659999999</v>
      </c>
      <c r="AP1373" s="12">
        <f t="shared" si="419"/>
        <v>-7011.4874000000018</v>
      </c>
      <c r="AQ1373" s="12">
        <f t="shared" si="419"/>
        <v>2440.7086351199905</v>
      </c>
      <c r="AR1373" s="12">
        <f t="shared" ref="AR1373:AR1425" si="424">+AN1373-AO1373-AP1373-AQ1373</f>
        <v>-23803.127835119772</v>
      </c>
      <c r="BB1373" s="28" t="e">
        <f>+#REF!-'Прил 2 оконч'!E1373</f>
        <v>#REF!</v>
      </c>
    </row>
    <row r="1374" spans="1:54" ht="15" customHeight="1" x14ac:dyDescent="0.25">
      <c r="A1374" s="5">
        <f t="shared" si="422"/>
        <v>1346</v>
      </c>
      <c r="B1374" s="23">
        <f t="shared" si="422"/>
        <v>91</v>
      </c>
      <c r="C1374" s="14" t="s">
        <v>104</v>
      </c>
      <c r="D1374" s="3" t="s">
        <v>1342</v>
      </c>
      <c r="E1374" s="27">
        <f t="shared" si="420"/>
        <v>2252057.1399999997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/>
      <c r="L1374" s="29">
        <v>0</v>
      </c>
      <c r="M1374" s="29">
        <v>0</v>
      </c>
      <c r="N1374" s="29">
        <v>727688.52575999999</v>
      </c>
      <c r="O1374" s="29">
        <v>0</v>
      </c>
      <c r="P1374" s="29">
        <v>1241835.0766155599</v>
      </c>
      <c r="Q1374" s="29">
        <v>0</v>
      </c>
      <c r="R1374" s="29">
        <v>216943.47399999999</v>
      </c>
      <c r="S1374" s="1">
        <v>22520.571399999997</v>
      </c>
      <c r="T1374" s="147">
        <v>43069.49222444</v>
      </c>
      <c r="U1374" s="28"/>
      <c r="V1374" s="2" t="s">
        <v>1342</v>
      </c>
      <c r="W1374" s="9">
        <v>2165440.3899999997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728844.13</v>
      </c>
      <c r="AG1374" s="9">
        <v>0</v>
      </c>
      <c r="AH1374" s="9">
        <v>1257780.8799999999</v>
      </c>
      <c r="AI1374" s="9">
        <v>0</v>
      </c>
      <c r="AJ1374" s="9">
        <v>108272.02</v>
      </c>
      <c r="AK1374" s="9">
        <v>30000</v>
      </c>
      <c r="AL1374" s="9">
        <v>40543.360000000001</v>
      </c>
      <c r="AN1374" s="28">
        <f t="shared" si="423"/>
        <v>86616.75</v>
      </c>
      <c r="AO1374" s="12">
        <f t="shared" si="419"/>
        <v>108671.45399999998</v>
      </c>
      <c r="AP1374" s="12">
        <f t="shared" si="419"/>
        <v>-7479.4286000000029</v>
      </c>
      <c r="AQ1374" s="12">
        <f t="shared" si="419"/>
        <v>2526.1322244399998</v>
      </c>
      <c r="AR1374" s="12">
        <f t="shared" si="424"/>
        <v>-17101.40762443998</v>
      </c>
      <c r="BB1374" s="28" t="e">
        <f>+#REF!-'Прил 2 оконч'!E1374</f>
        <v>#REF!</v>
      </c>
    </row>
    <row r="1375" spans="1:54" ht="15" customHeight="1" x14ac:dyDescent="0.25">
      <c r="A1375" s="5">
        <f t="shared" si="422"/>
        <v>1347</v>
      </c>
      <c r="B1375" s="23">
        <f t="shared" si="422"/>
        <v>92</v>
      </c>
      <c r="C1375" s="14" t="s">
        <v>104</v>
      </c>
      <c r="D1375" s="3" t="s">
        <v>797</v>
      </c>
      <c r="E1375" s="27">
        <f t="shared" si="420"/>
        <v>31039639.368981633</v>
      </c>
      <c r="F1375" s="29">
        <v>13616559.511674002</v>
      </c>
      <c r="G1375" s="29">
        <v>4892953.0885143364</v>
      </c>
      <c r="H1375" s="29">
        <v>5159278.8563651238</v>
      </c>
      <c r="I1375" s="29">
        <v>3303637.3136041779</v>
      </c>
      <c r="J1375" s="29">
        <v>2454070.4593860004</v>
      </c>
      <c r="K1375" s="29"/>
      <c r="L1375" s="29">
        <v>488558.85729000001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425297.73</v>
      </c>
      <c r="S1375" s="29">
        <v>45101.82</v>
      </c>
      <c r="T1375" s="147">
        <v>654181.73214800004</v>
      </c>
      <c r="U1375" s="28"/>
      <c r="V1375" s="2" t="s">
        <v>797</v>
      </c>
      <c r="W1375" s="9">
        <v>16575687.770000001</v>
      </c>
      <c r="X1375" s="9">
        <v>6994166.4100000001</v>
      </c>
      <c r="Y1375" s="9">
        <v>3769806.41</v>
      </c>
      <c r="Z1375" s="9">
        <v>1588578.47</v>
      </c>
      <c r="AA1375" s="9">
        <v>2357060.64</v>
      </c>
      <c r="AB1375" s="9">
        <v>759558.73</v>
      </c>
      <c r="AC1375" s="9">
        <v>0</v>
      </c>
      <c r="AD1375" s="9">
        <v>446071.53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305644.74</v>
      </c>
      <c r="AK1375" s="9">
        <v>30000</v>
      </c>
      <c r="AL1375" s="9">
        <v>324800.84000000003</v>
      </c>
      <c r="AN1375" s="28">
        <f t="shared" si="423"/>
        <v>14463951.598981632</v>
      </c>
      <c r="AO1375" s="12">
        <f t="shared" si="419"/>
        <v>119652.98999999999</v>
      </c>
      <c r="AP1375" s="12">
        <f t="shared" si="419"/>
        <v>15101.82</v>
      </c>
      <c r="AQ1375" s="12">
        <f t="shared" si="419"/>
        <v>329380.89214800001</v>
      </c>
      <c r="AR1375" s="12">
        <f t="shared" si="424"/>
        <v>13999815.896833632</v>
      </c>
      <c r="BB1375" s="28" t="e">
        <f>+#REF!-'Прил 2 оконч'!E1375</f>
        <v>#REF!</v>
      </c>
    </row>
    <row r="1376" spans="1:54" ht="15" customHeight="1" x14ac:dyDescent="0.25">
      <c r="A1376" s="5">
        <f t="shared" si="422"/>
        <v>1348</v>
      </c>
      <c r="B1376" s="23">
        <f t="shared" si="422"/>
        <v>93</v>
      </c>
      <c r="C1376" s="14" t="s">
        <v>104</v>
      </c>
      <c r="D1376" s="3" t="s">
        <v>1085</v>
      </c>
      <c r="E1376" s="27">
        <f t="shared" si="420"/>
        <v>16373215.82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/>
      <c r="L1376" s="29">
        <v>0</v>
      </c>
      <c r="M1376" s="29">
        <v>0</v>
      </c>
      <c r="N1376" s="29">
        <v>15841009.187234094</v>
      </c>
      <c r="O1376" s="29">
        <v>0</v>
      </c>
      <c r="P1376" s="29">
        <v>0</v>
      </c>
      <c r="Q1376" s="29">
        <v>0</v>
      </c>
      <c r="R1376" s="29">
        <v>144246.84530748578</v>
      </c>
      <c r="S1376" s="29">
        <v>41549</v>
      </c>
      <c r="T1376" s="147">
        <v>346410.7874584198</v>
      </c>
      <c r="U1376" s="28"/>
      <c r="V1376" s="2" t="s">
        <v>1085</v>
      </c>
      <c r="W1376" s="9">
        <v>2849947.12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2621437.44</v>
      </c>
      <c r="AG1376" s="9">
        <v>0</v>
      </c>
      <c r="AH1376" s="9">
        <v>0</v>
      </c>
      <c r="AI1376" s="9">
        <v>0</v>
      </c>
      <c r="AJ1376" s="9">
        <v>145010.96000000002</v>
      </c>
      <c r="AK1376" s="9">
        <v>30000</v>
      </c>
      <c r="AL1376" s="9">
        <v>53498.720000000001</v>
      </c>
      <c r="AN1376" s="28">
        <f t="shared" si="423"/>
        <v>13523268.699999999</v>
      </c>
      <c r="AO1376" s="12">
        <f t="shared" si="419"/>
        <v>-764.11469251423841</v>
      </c>
      <c r="AP1376" s="12">
        <f t="shared" si="419"/>
        <v>11549</v>
      </c>
      <c r="AQ1376" s="12">
        <f t="shared" si="419"/>
        <v>292912.06745841983</v>
      </c>
      <c r="AR1376" s="12">
        <f t="shared" si="424"/>
        <v>13219571.747234095</v>
      </c>
      <c r="BB1376" s="28" t="e">
        <f>+#REF!-'Прил 2 оконч'!E1376</f>
        <v>#REF!</v>
      </c>
    </row>
    <row r="1377" spans="1:54" ht="15" customHeight="1" x14ac:dyDescent="0.25">
      <c r="A1377" s="5">
        <f t="shared" si="422"/>
        <v>1349</v>
      </c>
      <c r="B1377" s="23">
        <f t="shared" si="422"/>
        <v>94</v>
      </c>
      <c r="C1377" s="14" t="s">
        <v>104</v>
      </c>
      <c r="D1377" s="3" t="s">
        <v>1086</v>
      </c>
      <c r="E1377" s="27">
        <f t="shared" si="420"/>
        <v>27107198.400000002</v>
      </c>
      <c r="F1377" s="29">
        <v>5940143.1063865805</v>
      </c>
      <c r="G1377" s="29">
        <v>2116717.1923795803</v>
      </c>
      <c r="H1377" s="29">
        <v>2211498.4827243001</v>
      </c>
      <c r="I1377" s="29">
        <v>1384537.88247348</v>
      </c>
      <c r="J1377" s="29">
        <v>847110.81731472013</v>
      </c>
      <c r="K1377" s="29"/>
      <c r="L1377" s="29">
        <v>227939.55009504</v>
      </c>
      <c r="M1377" s="29">
        <v>0</v>
      </c>
      <c r="N1377" s="29">
        <v>10859485.412210401</v>
      </c>
      <c r="O1377" s="29">
        <v>0</v>
      </c>
      <c r="P1377" s="29">
        <v>0</v>
      </c>
      <c r="Q1377" s="29">
        <v>0</v>
      </c>
      <c r="R1377" s="29">
        <v>2732884.5975000001</v>
      </c>
      <c r="S1377" s="1">
        <v>271071.984</v>
      </c>
      <c r="T1377" s="147">
        <v>515809.3749159</v>
      </c>
      <c r="U1377" s="28"/>
      <c r="V1377" s="2" t="s">
        <v>1086</v>
      </c>
      <c r="W1377" s="9">
        <v>11216093.940000001</v>
      </c>
      <c r="X1377" s="9">
        <v>3326662.53</v>
      </c>
      <c r="Y1377" s="9">
        <v>1793047.68</v>
      </c>
      <c r="Z1377" s="9">
        <v>755581.74</v>
      </c>
      <c r="AA1377" s="9">
        <v>1121097.9099999999</v>
      </c>
      <c r="AB1377" s="9">
        <v>361271.86</v>
      </c>
      <c r="AC1377" s="9">
        <v>0</v>
      </c>
      <c r="AD1377" s="9">
        <v>212166.73</v>
      </c>
      <c r="AE1377" s="9">
        <v>0</v>
      </c>
      <c r="AF1377" s="9">
        <v>3007399.58</v>
      </c>
      <c r="AG1377" s="9">
        <v>0</v>
      </c>
      <c r="AH1377" s="9">
        <v>0</v>
      </c>
      <c r="AI1377" s="9">
        <v>0</v>
      </c>
      <c r="AJ1377" s="9">
        <v>393004.11</v>
      </c>
      <c r="AK1377" s="9">
        <v>30000</v>
      </c>
      <c r="AL1377" s="9">
        <v>215861.80000000002</v>
      </c>
      <c r="AN1377" s="28">
        <f t="shared" si="423"/>
        <v>15891104.460000001</v>
      </c>
      <c r="AO1377" s="12">
        <f t="shared" si="419"/>
        <v>2339880.4875000003</v>
      </c>
      <c r="AP1377" s="12">
        <f t="shared" si="419"/>
        <v>241071.984</v>
      </c>
      <c r="AQ1377" s="12">
        <f t="shared" si="419"/>
        <v>299947.57491590001</v>
      </c>
      <c r="AR1377" s="12">
        <f t="shared" si="424"/>
        <v>13010204.4135841</v>
      </c>
      <c r="BB1377" s="28" t="e">
        <f>+#REF!-'Прил 2 оконч'!E1377</f>
        <v>#REF!</v>
      </c>
    </row>
    <row r="1378" spans="1:54" ht="15" customHeight="1" x14ac:dyDescent="0.25">
      <c r="A1378" s="5">
        <f t="shared" si="422"/>
        <v>1350</v>
      </c>
      <c r="B1378" s="23">
        <f t="shared" si="422"/>
        <v>95</v>
      </c>
      <c r="C1378" s="14" t="s">
        <v>104</v>
      </c>
      <c r="D1378" s="3" t="s">
        <v>1087</v>
      </c>
      <c r="E1378" s="27">
        <f t="shared" si="420"/>
        <v>10380935.740000002</v>
      </c>
      <c r="F1378" s="29">
        <v>4172919.5503249806</v>
      </c>
      <c r="G1378" s="29">
        <v>1486982.7864103799</v>
      </c>
      <c r="H1378" s="29">
        <v>1553566.1571465</v>
      </c>
      <c r="I1378" s="29">
        <v>972630.6372728399</v>
      </c>
      <c r="J1378" s="29">
        <v>595090.92894678004</v>
      </c>
      <c r="K1378" s="29"/>
      <c r="L1378" s="29">
        <v>160126.34455524001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1140281.4974</v>
      </c>
      <c r="S1378" s="1">
        <v>103809.35740000001</v>
      </c>
      <c r="T1378" s="147">
        <v>195528.48054327999</v>
      </c>
      <c r="U1378" s="28"/>
      <c r="V1378" s="2" t="s">
        <v>1087</v>
      </c>
      <c r="W1378" s="9">
        <v>5613744.9500000002</v>
      </c>
      <c r="X1378" s="9">
        <v>2330538.5699999998</v>
      </c>
      <c r="Y1378" s="9">
        <v>1256143.8799999999</v>
      </c>
      <c r="Z1378" s="9">
        <v>529333.04</v>
      </c>
      <c r="AA1378" s="9">
        <v>785400.36</v>
      </c>
      <c r="AB1378" s="9">
        <v>253093.91</v>
      </c>
      <c r="AC1378" s="9">
        <v>0</v>
      </c>
      <c r="AD1378" s="9">
        <v>148636.28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172371.43</v>
      </c>
      <c r="AK1378" s="9">
        <v>30000</v>
      </c>
      <c r="AL1378" s="9">
        <v>108227.48000000001</v>
      </c>
      <c r="AN1378" s="28">
        <f t="shared" si="423"/>
        <v>4767190.7900000019</v>
      </c>
      <c r="AO1378" s="12">
        <f t="shared" si="419"/>
        <v>967910.06740000006</v>
      </c>
      <c r="AP1378" s="12">
        <f t="shared" si="419"/>
        <v>73809.357400000008</v>
      </c>
      <c r="AQ1378" s="12">
        <f t="shared" si="419"/>
        <v>87301.000543279981</v>
      </c>
      <c r="AR1378" s="12">
        <f t="shared" si="424"/>
        <v>3638170.3646567217</v>
      </c>
      <c r="BB1378" s="28" t="e">
        <f>+#REF!-'Прил 2 оконч'!E1378</f>
        <v>#REF!</v>
      </c>
    </row>
    <row r="1379" spans="1:54" ht="15" customHeight="1" x14ac:dyDescent="0.25">
      <c r="A1379" s="5">
        <f t="shared" si="422"/>
        <v>1351</v>
      </c>
      <c r="B1379" s="23">
        <f t="shared" si="422"/>
        <v>96</v>
      </c>
      <c r="C1379" s="14" t="s">
        <v>104</v>
      </c>
      <c r="D1379" s="3" t="s">
        <v>1088</v>
      </c>
      <c r="E1379" s="27">
        <f t="shared" si="420"/>
        <v>11906775.319999998</v>
      </c>
      <c r="F1379" s="29">
        <v>4786275.2192018395</v>
      </c>
      <c r="G1379" s="29">
        <v>1705546.6285494</v>
      </c>
      <c r="H1379" s="29">
        <v>1781916.7351927198</v>
      </c>
      <c r="I1379" s="29">
        <v>1115592.5413768801</v>
      </c>
      <c r="J1379" s="29">
        <v>682560.24163362011</v>
      </c>
      <c r="K1379" s="29"/>
      <c r="L1379" s="29">
        <v>183662.48366172001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1307885.5255</v>
      </c>
      <c r="S1379" s="1">
        <v>119067.75319999999</v>
      </c>
      <c r="T1379" s="147">
        <v>224268.19168382001</v>
      </c>
      <c r="U1379" s="28"/>
      <c r="V1379" s="2" t="s">
        <v>1088</v>
      </c>
      <c r="W1379" s="9">
        <v>6423551.7799999984</v>
      </c>
      <c r="X1379" s="9">
        <v>2674991.36</v>
      </c>
      <c r="Y1379" s="9">
        <v>1441801.49</v>
      </c>
      <c r="Z1379" s="9">
        <v>607568.27</v>
      </c>
      <c r="AA1379" s="9">
        <v>901482.25</v>
      </c>
      <c r="AB1379" s="9">
        <v>290501.09000000003</v>
      </c>
      <c r="AC1379" s="9">
        <v>0</v>
      </c>
      <c r="AD1379" s="9">
        <v>170604.68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182379.18000000002</v>
      </c>
      <c r="AK1379" s="9">
        <v>30000</v>
      </c>
      <c r="AL1379" s="9">
        <v>124223.46000000002</v>
      </c>
      <c r="AN1379" s="28">
        <f t="shared" si="423"/>
        <v>5483223.54</v>
      </c>
      <c r="AO1379" s="12">
        <f t="shared" si="419"/>
        <v>1125506.3455000001</v>
      </c>
      <c r="AP1379" s="12">
        <f t="shared" si="419"/>
        <v>89067.753199999992</v>
      </c>
      <c r="AQ1379" s="12">
        <f t="shared" si="419"/>
        <v>100044.73168381999</v>
      </c>
      <c r="AR1379" s="12">
        <f t="shared" si="424"/>
        <v>4168604.70961618</v>
      </c>
      <c r="BB1379" s="28" t="e">
        <f>+#REF!-'Прил 2 оконч'!E1379</f>
        <v>#REF!</v>
      </c>
    </row>
    <row r="1380" spans="1:54" ht="15" customHeight="1" x14ac:dyDescent="0.25">
      <c r="A1380" s="5">
        <f t="shared" si="422"/>
        <v>1352</v>
      </c>
      <c r="B1380" s="23">
        <f t="shared" si="422"/>
        <v>97</v>
      </c>
      <c r="C1380" s="14" t="s">
        <v>104</v>
      </c>
      <c r="D1380" s="3" t="s">
        <v>1343</v>
      </c>
      <c r="E1380" s="27">
        <f t="shared" si="420"/>
        <v>992142.62</v>
      </c>
      <c r="F1380" s="29">
        <v>0</v>
      </c>
      <c r="G1380" s="29">
        <v>0</v>
      </c>
      <c r="H1380" s="29">
        <v>0</v>
      </c>
      <c r="I1380" s="29">
        <v>0</v>
      </c>
      <c r="J1380" s="29">
        <v>669928.42987307999</v>
      </c>
      <c r="K1380" s="29"/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297642.78599999996</v>
      </c>
      <c r="S1380" s="1">
        <v>9921.4261999999999</v>
      </c>
      <c r="T1380" s="147">
        <v>14649.977926920003</v>
      </c>
      <c r="U1380" s="28"/>
      <c r="V1380" s="2" t="s">
        <v>1343</v>
      </c>
      <c r="W1380" s="9">
        <v>307735.87</v>
      </c>
      <c r="X1380" s="9">
        <v>0</v>
      </c>
      <c r="Y1380" s="9">
        <v>0</v>
      </c>
      <c r="Z1380" s="9">
        <v>0</v>
      </c>
      <c r="AA1380" s="9">
        <v>0</v>
      </c>
      <c r="AB1380" s="9">
        <v>257102.1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15386.79</v>
      </c>
      <c r="AK1380" s="9">
        <v>30000</v>
      </c>
      <c r="AL1380" s="9">
        <v>5246.98</v>
      </c>
      <c r="AN1380" s="28">
        <f t="shared" si="423"/>
        <v>684406.75</v>
      </c>
      <c r="AO1380" s="12">
        <f t="shared" si="419"/>
        <v>282255.99599999998</v>
      </c>
      <c r="AP1380" s="12">
        <f t="shared" si="419"/>
        <v>-20078.573799999998</v>
      </c>
      <c r="AQ1380" s="12">
        <f t="shared" si="419"/>
        <v>9402.997926920003</v>
      </c>
      <c r="AR1380" s="12">
        <f t="shared" si="424"/>
        <v>412826.32987308002</v>
      </c>
      <c r="BB1380" s="28" t="e">
        <f>+#REF!-'Прил 2 оконч'!E1380</f>
        <v>#REF!</v>
      </c>
    </row>
    <row r="1381" spans="1:54" ht="15" customHeight="1" x14ac:dyDescent="0.25">
      <c r="A1381" s="5">
        <f t="shared" ref="A1381:B1396" si="425">A1380+1</f>
        <v>1353</v>
      </c>
      <c r="B1381" s="23">
        <f t="shared" si="425"/>
        <v>98</v>
      </c>
      <c r="C1381" s="14" t="s">
        <v>104</v>
      </c>
      <c r="D1381" s="3" t="s">
        <v>1089</v>
      </c>
      <c r="E1381" s="27">
        <f t="shared" si="420"/>
        <v>4739354.9399999995</v>
      </c>
      <c r="F1381" s="29">
        <v>1137997.5116546398</v>
      </c>
      <c r="G1381" s="29">
        <v>406874.35677714</v>
      </c>
      <c r="H1381" s="29">
        <v>156910.77651564003</v>
      </c>
      <c r="I1381" s="29">
        <v>0</v>
      </c>
      <c r="J1381" s="29">
        <v>0</v>
      </c>
      <c r="K1381" s="29"/>
      <c r="L1381" s="29">
        <v>283035.71828532004</v>
      </c>
      <c r="M1381" s="29">
        <v>0</v>
      </c>
      <c r="N1381" s="29">
        <v>0</v>
      </c>
      <c r="O1381" s="29">
        <v>0</v>
      </c>
      <c r="P1381" s="29">
        <v>0</v>
      </c>
      <c r="Q1381" s="29">
        <v>2193945.7896711603</v>
      </c>
      <c r="R1381" s="29">
        <v>421816.12910000002</v>
      </c>
      <c r="S1381" s="1">
        <v>47393.549399999996</v>
      </c>
      <c r="T1381" s="147">
        <v>91381.108596099992</v>
      </c>
      <c r="U1381" s="28"/>
      <c r="V1381" s="2" t="s">
        <v>1089</v>
      </c>
      <c r="W1381" s="9">
        <v>4557073.25</v>
      </c>
      <c r="X1381" s="9">
        <v>1136034.56</v>
      </c>
      <c r="Y1381" s="9">
        <v>415299.82</v>
      </c>
      <c r="Z1381" s="9">
        <v>160162.15</v>
      </c>
      <c r="AA1381" s="9">
        <v>0</v>
      </c>
      <c r="AB1381" s="9">
        <v>0</v>
      </c>
      <c r="AC1381" s="9">
        <v>0</v>
      </c>
      <c r="AD1381" s="9">
        <v>262364.28000000003</v>
      </c>
      <c r="AE1381" s="9">
        <v>0</v>
      </c>
      <c r="AF1381" s="9">
        <v>0</v>
      </c>
      <c r="AG1381" s="9">
        <v>0</v>
      </c>
      <c r="AH1381" s="9">
        <v>0</v>
      </c>
      <c r="AI1381" s="9">
        <v>2239374.38</v>
      </c>
      <c r="AJ1381" s="9">
        <v>227853.66</v>
      </c>
      <c r="AK1381" s="9">
        <v>30000</v>
      </c>
      <c r="AL1381" s="9">
        <v>85984.4</v>
      </c>
      <c r="AN1381" s="28">
        <f t="shared" si="423"/>
        <v>182281.68999999948</v>
      </c>
      <c r="AO1381" s="12">
        <f t="shared" si="419"/>
        <v>193962.46910000002</v>
      </c>
      <c r="AP1381" s="12">
        <f t="shared" si="419"/>
        <v>17393.549399999996</v>
      </c>
      <c r="AQ1381" s="12">
        <f t="shared" si="419"/>
        <v>5396.7085960999975</v>
      </c>
      <c r="AR1381" s="12">
        <f t="shared" si="424"/>
        <v>-34471.037096100532</v>
      </c>
      <c r="BB1381" s="28" t="e">
        <f>+#REF!-'Прил 2 оконч'!E1381</f>
        <v>#REF!</v>
      </c>
    </row>
    <row r="1382" spans="1:54" ht="15" customHeight="1" x14ac:dyDescent="0.25">
      <c r="A1382" s="5">
        <f t="shared" si="425"/>
        <v>1354</v>
      </c>
      <c r="B1382" s="23">
        <f t="shared" si="425"/>
        <v>99</v>
      </c>
      <c r="C1382" s="14" t="s">
        <v>104</v>
      </c>
      <c r="D1382" s="3" t="s">
        <v>1090</v>
      </c>
      <c r="E1382" s="27">
        <f t="shared" si="420"/>
        <v>42587143.969999999</v>
      </c>
      <c r="F1382" s="29">
        <v>7066614.7537494609</v>
      </c>
      <c r="G1382" s="29">
        <v>4299926.4446779201</v>
      </c>
      <c r="H1382" s="29">
        <v>2026161.64019976</v>
      </c>
      <c r="I1382" s="29">
        <v>1726716.820332</v>
      </c>
      <c r="J1382" s="29">
        <v>927837.09472608019</v>
      </c>
      <c r="K1382" s="29"/>
      <c r="L1382" s="29">
        <v>721134.15164699999</v>
      </c>
      <c r="M1382" s="29">
        <v>0</v>
      </c>
      <c r="N1382" s="29">
        <v>20442556.221607797</v>
      </c>
      <c r="O1382" s="29">
        <v>0</v>
      </c>
      <c r="P1382" s="29">
        <v>0</v>
      </c>
      <c r="Q1382" s="29">
        <v>0</v>
      </c>
      <c r="R1382" s="29">
        <v>4136597.3545999997</v>
      </c>
      <c r="S1382" s="1">
        <v>425871.43969999999</v>
      </c>
      <c r="T1382" s="147">
        <v>813728.04875998001</v>
      </c>
      <c r="U1382" s="28"/>
      <c r="V1382" s="2" t="s">
        <v>1090</v>
      </c>
      <c r="W1382" s="9">
        <v>12717995.110000003</v>
      </c>
      <c r="X1382" s="9">
        <v>3543223.71</v>
      </c>
      <c r="Y1382" s="9">
        <v>1799552.43</v>
      </c>
      <c r="Z1382" s="9">
        <v>692501.8</v>
      </c>
      <c r="AA1382" s="9">
        <v>1117221.03</v>
      </c>
      <c r="AB1382" s="9">
        <v>547814.27</v>
      </c>
      <c r="AC1382" s="9">
        <v>0</v>
      </c>
      <c r="AD1382" s="9">
        <v>671512.82</v>
      </c>
      <c r="AE1382" s="9">
        <v>0</v>
      </c>
      <c r="AF1382" s="9">
        <v>3748732.29</v>
      </c>
      <c r="AG1382" s="9">
        <v>0</v>
      </c>
      <c r="AH1382" s="9">
        <v>0</v>
      </c>
      <c r="AI1382" s="9">
        <v>0</v>
      </c>
      <c r="AJ1382" s="9">
        <v>320078.46000000002</v>
      </c>
      <c r="AK1382" s="9">
        <v>30000</v>
      </c>
      <c r="AL1382" s="9">
        <v>247358.3</v>
      </c>
      <c r="AN1382" s="28">
        <f t="shared" si="423"/>
        <v>29869148.859999996</v>
      </c>
      <c r="AO1382" s="12">
        <f t="shared" si="419"/>
        <v>3816518.8945999998</v>
      </c>
      <c r="AP1382" s="12">
        <f t="shared" si="419"/>
        <v>395871.43969999999</v>
      </c>
      <c r="AQ1382" s="12">
        <f t="shared" si="419"/>
        <v>566369.74875998008</v>
      </c>
      <c r="AR1382" s="12">
        <f t="shared" si="424"/>
        <v>25090388.776940014</v>
      </c>
      <c r="BB1382" s="28" t="e">
        <f>+#REF!-'Прил 2 оконч'!E1382</f>
        <v>#REF!</v>
      </c>
    </row>
    <row r="1383" spans="1:54" ht="15" customHeight="1" x14ac:dyDescent="0.25">
      <c r="A1383" s="5">
        <f t="shared" si="425"/>
        <v>1355</v>
      </c>
      <c r="B1383" s="23">
        <f t="shared" si="425"/>
        <v>100</v>
      </c>
      <c r="C1383" s="14" t="s">
        <v>104</v>
      </c>
      <c r="D1383" s="3" t="s">
        <v>1091</v>
      </c>
      <c r="E1383" s="27">
        <f t="shared" si="420"/>
        <v>12397065.799999999</v>
      </c>
      <c r="F1383" s="29">
        <v>1891753.0020916802</v>
      </c>
      <c r="G1383" s="29">
        <v>676368.60146393999</v>
      </c>
      <c r="H1383" s="29">
        <v>260841.02057243997</v>
      </c>
      <c r="I1383" s="29">
        <v>0</v>
      </c>
      <c r="J1383" s="29">
        <v>0</v>
      </c>
      <c r="K1383" s="29"/>
      <c r="L1383" s="29">
        <v>470505.130725</v>
      </c>
      <c r="M1383" s="29">
        <v>0</v>
      </c>
      <c r="N1383" s="29">
        <v>0</v>
      </c>
      <c r="O1383" s="29">
        <v>0</v>
      </c>
      <c r="P1383" s="29">
        <v>3935481.6832841998</v>
      </c>
      <c r="Q1383" s="29">
        <v>3647111.2525553997</v>
      </c>
      <c r="R1383" s="29">
        <v>1153065.8239</v>
      </c>
      <c r="S1383" s="1">
        <v>123970.658</v>
      </c>
      <c r="T1383" s="147">
        <v>237968.62740733998</v>
      </c>
      <c r="U1383" s="28"/>
      <c r="V1383" s="2" t="s">
        <v>1091</v>
      </c>
      <c r="W1383" s="9">
        <v>11920257.18</v>
      </c>
      <c r="X1383" s="9">
        <v>1896629.91</v>
      </c>
      <c r="Y1383" s="9">
        <v>693350.45</v>
      </c>
      <c r="Z1383" s="9">
        <v>267393.55</v>
      </c>
      <c r="AA1383" s="9">
        <v>0</v>
      </c>
      <c r="AB1383" s="9">
        <v>0</v>
      </c>
      <c r="AC1383" s="9">
        <v>0</v>
      </c>
      <c r="AD1383" s="9">
        <v>438021.85</v>
      </c>
      <c r="AE1383" s="9">
        <v>0</v>
      </c>
      <c r="AF1383" s="9">
        <v>0</v>
      </c>
      <c r="AG1383" s="9">
        <v>0</v>
      </c>
      <c r="AH1383" s="9">
        <v>4034288.28</v>
      </c>
      <c r="AI1383" s="9">
        <v>3738675.39</v>
      </c>
      <c r="AJ1383" s="9">
        <v>596012.85</v>
      </c>
      <c r="AK1383" s="9">
        <v>30000</v>
      </c>
      <c r="AL1383" s="9">
        <v>225884.9</v>
      </c>
      <c r="AN1383" s="28">
        <f t="shared" si="423"/>
        <v>476808.61999999918</v>
      </c>
      <c r="AO1383" s="12">
        <f t="shared" ref="AO1383:AQ1432" si="426">+R1383-AJ1383</f>
        <v>557052.97389999998</v>
      </c>
      <c r="AP1383" s="12">
        <f t="shared" si="426"/>
        <v>93970.657999999996</v>
      </c>
      <c r="AQ1383" s="12">
        <f t="shared" si="426"/>
        <v>12083.727407339989</v>
      </c>
      <c r="AR1383" s="12">
        <f t="shared" si="424"/>
        <v>-186298.73930734079</v>
      </c>
      <c r="BB1383" s="28" t="e">
        <f>+#REF!-'Прил 2 оконч'!E1383</f>
        <v>#REF!</v>
      </c>
    </row>
    <row r="1384" spans="1:54" ht="15" customHeight="1" x14ac:dyDescent="0.25">
      <c r="A1384" s="5">
        <f t="shared" si="425"/>
        <v>1356</v>
      </c>
      <c r="B1384" s="23">
        <f t="shared" si="425"/>
        <v>101</v>
      </c>
      <c r="C1384" s="14" t="s">
        <v>104</v>
      </c>
      <c r="D1384" s="3" t="s">
        <v>1092</v>
      </c>
      <c r="E1384" s="27">
        <f t="shared" si="420"/>
        <v>2379495.46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/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2072431.0888688401</v>
      </c>
      <c r="R1384" s="29">
        <v>237949.546</v>
      </c>
      <c r="S1384" s="1">
        <v>23794.954600000001</v>
      </c>
      <c r="T1384" s="147">
        <v>45319.870531160006</v>
      </c>
      <c r="U1384" s="28"/>
      <c r="V1384" s="2" t="s">
        <v>1092</v>
      </c>
      <c r="W1384" s="9">
        <v>2287974.7000000002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2100704.44</v>
      </c>
      <c r="AJ1384" s="9">
        <v>114398.74</v>
      </c>
      <c r="AK1384" s="9">
        <v>30000</v>
      </c>
      <c r="AL1384" s="9">
        <v>42871.519999999997</v>
      </c>
      <c r="AN1384" s="28">
        <f t="shared" si="423"/>
        <v>91520.759999999776</v>
      </c>
      <c r="AO1384" s="12">
        <f t="shared" si="426"/>
        <v>123550.806</v>
      </c>
      <c r="AP1384" s="12">
        <f t="shared" si="426"/>
        <v>-6205.0453999999991</v>
      </c>
      <c r="AQ1384" s="12">
        <f t="shared" si="426"/>
        <v>2448.3505311600093</v>
      </c>
      <c r="AR1384" s="12">
        <f t="shared" si="424"/>
        <v>-28273.351131160231</v>
      </c>
      <c r="BB1384" s="28" t="e">
        <f>+#REF!-'Прил 2 оконч'!E1384</f>
        <v>#REF!</v>
      </c>
    </row>
    <row r="1385" spans="1:54" ht="15" customHeight="1" x14ac:dyDescent="0.25">
      <c r="A1385" s="5">
        <f t="shared" si="425"/>
        <v>1357</v>
      </c>
      <c r="B1385" s="23">
        <f t="shared" si="425"/>
        <v>102</v>
      </c>
      <c r="C1385" s="14" t="s">
        <v>104</v>
      </c>
      <c r="D1385" s="3" t="s">
        <v>1093</v>
      </c>
      <c r="E1385" s="27">
        <f t="shared" si="420"/>
        <v>2398673.34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/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2089134.1401663602</v>
      </c>
      <c r="R1385" s="29">
        <v>239867.334</v>
      </c>
      <c r="S1385" s="1">
        <v>23986.733399999997</v>
      </c>
      <c r="T1385" s="147">
        <v>45685.132433640007</v>
      </c>
      <c r="U1385" s="28"/>
      <c r="V1385" s="2" t="s">
        <v>1093</v>
      </c>
      <c r="W1385" s="9">
        <v>2306414.96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2117872.33</v>
      </c>
      <c r="AJ1385" s="9">
        <v>115320.75</v>
      </c>
      <c r="AK1385" s="9">
        <v>30000</v>
      </c>
      <c r="AL1385" s="9">
        <v>43221.88</v>
      </c>
      <c r="AN1385" s="28">
        <f t="shared" si="423"/>
        <v>92258.379999999888</v>
      </c>
      <c r="AO1385" s="12">
        <f t="shared" si="426"/>
        <v>124546.584</v>
      </c>
      <c r="AP1385" s="12">
        <f t="shared" si="426"/>
        <v>-6013.2666000000027</v>
      </c>
      <c r="AQ1385" s="12">
        <f t="shared" si="426"/>
        <v>2463.2524336400093</v>
      </c>
      <c r="AR1385" s="12">
        <f t="shared" si="424"/>
        <v>-28738.189833640121</v>
      </c>
      <c r="BB1385" s="28" t="e">
        <f>+#REF!-'Прил 2 оконч'!E1385</f>
        <v>#REF!</v>
      </c>
    </row>
    <row r="1386" spans="1:54" ht="15" customHeight="1" x14ac:dyDescent="0.25">
      <c r="A1386" s="5">
        <f t="shared" si="425"/>
        <v>1358</v>
      </c>
      <c r="B1386" s="23">
        <f t="shared" si="425"/>
        <v>103</v>
      </c>
      <c r="C1386" s="14" t="s">
        <v>104</v>
      </c>
      <c r="D1386" s="3" t="s">
        <v>1094</v>
      </c>
      <c r="E1386" s="27">
        <f t="shared" si="420"/>
        <v>4686948.9400000013</v>
      </c>
      <c r="F1386" s="29">
        <v>1066304.1041725802</v>
      </c>
      <c r="G1386" s="29">
        <v>381241.43153669999</v>
      </c>
      <c r="H1386" s="29">
        <v>0</v>
      </c>
      <c r="I1386" s="29">
        <v>569243.53324104007</v>
      </c>
      <c r="J1386" s="29">
        <v>0</v>
      </c>
      <c r="K1386" s="29"/>
      <c r="L1386" s="29">
        <v>265204.57781328005</v>
      </c>
      <c r="M1386" s="29">
        <v>0</v>
      </c>
      <c r="N1386" s="29">
        <v>0</v>
      </c>
      <c r="O1386" s="29">
        <v>0</v>
      </c>
      <c r="P1386" s="29">
        <v>0</v>
      </c>
      <c r="Q1386" s="29">
        <v>1828056.72525924</v>
      </c>
      <c r="R1386" s="29">
        <v>440150.60120000003</v>
      </c>
      <c r="S1386" s="1">
        <v>46869.489399999999</v>
      </c>
      <c r="T1386" s="147">
        <v>89878.477377159987</v>
      </c>
      <c r="U1386" s="28"/>
      <c r="V1386" s="2" t="s">
        <v>1094</v>
      </c>
      <c r="W1386" s="9">
        <v>4758031.7899999991</v>
      </c>
      <c r="X1386" s="9">
        <v>1064778.53</v>
      </c>
      <c r="Y1386" s="9">
        <v>389250.76</v>
      </c>
      <c r="Z1386" s="9">
        <v>0</v>
      </c>
      <c r="AA1386" s="9">
        <v>601477.35</v>
      </c>
      <c r="AB1386" s="9">
        <v>0</v>
      </c>
      <c r="AC1386" s="9">
        <v>0</v>
      </c>
      <c r="AD1386" s="9">
        <v>245907.9</v>
      </c>
      <c r="AE1386" s="9">
        <v>0</v>
      </c>
      <c r="AF1386" s="9">
        <v>0</v>
      </c>
      <c r="AG1386" s="9">
        <v>0</v>
      </c>
      <c r="AH1386" s="9">
        <v>0</v>
      </c>
      <c r="AI1386" s="9">
        <v>2098913.06</v>
      </c>
      <c r="AJ1386" s="9">
        <v>237901.59</v>
      </c>
      <c r="AK1386" s="9">
        <v>30000</v>
      </c>
      <c r="AL1386" s="9">
        <v>89802.6</v>
      </c>
      <c r="AN1386" s="28">
        <f t="shared" si="423"/>
        <v>-71082.849999997765</v>
      </c>
      <c r="AO1386" s="12">
        <f t="shared" si="426"/>
        <v>202249.01120000004</v>
      </c>
      <c r="AP1386" s="12">
        <f t="shared" si="426"/>
        <v>16869.489399999999</v>
      </c>
      <c r="AQ1386" s="12">
        <f t="shared" si="426"/>
        <v>75.877377159980824</v>
      </c>
      <c r="AR1386" s="12">
        <f t="shared" si="424"/>
        <v>-290277.2279771578</v>
      </c>
      <c r="BB1386" s="28" t="e">
        <f>+#REF!-'Прил 2 оконч'!E1386</f>
        <v>#REF!</v>
      </c>
    </row>
    <row r="1387" spans="1:54" ht="15" customHeight="1" x14ac:dyDescent="0.25">
      <c r="A1387" s="5">
        <f t="shared" si="425"/>
        <v>1359</v>
      </c>
      <c r="B1387" s="23">
        <f t="shared" si="425"/>
        <v>104</v>
      </c>
      <c r="C1387" s="14" t="s">
        <v>104</v>
      </c>
      <c r="D1387" s="3" t="s">
        <v>1095</v>
      </c>
      <c r="E1387" s="27">
        <f t="shared" si="420"/>
        <v>2325317.9500000002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/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2025244.9698243001</v>
      </c>
      <c r="R1387" s="29">
        <v>232531.79500000004</v>
      </c>
      <c r="S1387" s="1">
        <v>23253.179500000002</v>
      </c>
      <c r="T1387" s="147">
        <v>44288.005675700006</v>
      </c>
      <c r="U1387" s="28"/>
      <c r="V1387" s="2" t="s">
        <v>1095</v>
      </c>
      <c r="W1387" s="9">
        <v>2235880.98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2052205.19</v>
      </c>
      <c r="AJ1387" s="9">
        <v>111794.05</v>
      </c>
      <c r="AK1387" s="9">
        <v>30000</v>
      </c>
      <c r="AL1387" s="9">
        <v>41881.74</v>
      </c>
      <c r="AN1387" s="28">
        <f t="shared" si="423"/>
        <v>89436.970000000205</v>
      </c>
      <c r="AO1387" s="12">
        <f t="shared" si="426"/>
        <v>120737.74500000004</v>
      </c>
      <c r="AP1387" s="12">
        <f t="shared" si="426"/>
        <v>-6746.820499999998</v>
      </c>
      <c r="AQ1387" s="12">
        <f t="shared" si="426"/>
        <v>2406.2656757000077</v>
      </c>
      <c r="AR1387" s="12">
        <f t="shared" si="424"/>
        <v>-26960.220175699844</v>
      </c>
      <c r="BB1387" s="28" t="e">
        <f>+#REF!-'Прил 2 оконч'!E1387</f>
        <v>#REF!</v>
      </c>
    </row>
    <row r="1388" spans="1:54" ht="15" customHeight="1" x14ac:dyDescent="0.25">
      <c r="A1388" s="5">
        <f t="shared" si="425"/>
        <v>1360</v>
      </c>
      <c r="B1388" s="23">
        <f t="shared" si="425"/>
        <v>105</v>
      </c>
      <c r="C1388" s="14" t="s">
        <v>104</v>
      </c>
      <c r="D1388" s="3" t="s">
        <v>1096</v>
      </c>
      <c r="E1388" s="27">
        <f t="shared" si="420"/>
        <v>12599972.830000002</v>
      </c>
      <c r="F1388" s="29">
        <v>1587435.0571006201</v>
      </c>
      <c r="G1388" s="29">
        <v>567564.17657016008</v>
      </c>
      <c r="H1388" s="29">
        <v>218880.67778514</v>
      </c>
      <c r="I1388" s="29">
        <v>0</v>
      </c>
      <c r="J1388" s="29">
        <v>0</v>
      </c>
      <c r="K1388" s="29"/>
      <c r="L1388" s="29">
        <v>394817.04897851998</v>
      </c>
      <c r="M1388" s="29">
        <v>0</v>
      </c>
      <c r="N1388" s="29">
        <v>1935133.9556976003</v>
      </c>
      <c r="O1388" s="29">
        <v>0</v>
      </c>
      <c r="P1388" s="29">
        <v>3302398.12822248</v>
      </c>
      <c r="Q1388" s="29">
        <v>3060416.5713752406</v>
      </c>
      <c r="R1388" s="29">
        <v>1165322.3601000002</v>
      </c>
      <c r="S1388" s="1">
        <v>125999.7283</v>
      </c>
      <c r="T1388" s="147">
        <v>242005.12587024004</v>
      </c>
      <c r="U1388" s="28"/>
      <c r="V1388" s="2" t="s">
        <v>1096</v>
      </c>
      <c r="W1388" s="9">
        <v>12115362.400000002</v>
      </c>
      <c r="X1388" s="9">
        <v>1591595.53</v>
      </c>
      <c r="Y1388" s="9">
        <v>581839.11</v>
      </c>
      <c r="Z1388" s="9">
        <v>224388.74</v>
      </c>
      <c r="AA1388" s="9">
        <v>0</v>
      </c>
      <c r="AB1388" s="9">
        <v>0</v>
      </c>
      <c r="AC1388" s="9">
        <v>0</v>
      </c>
      <c r="AD1388" s="9">
        <v>367574.93</v>
      </c>
      <c r="AE1388" s="9">
        <v>0</v>
      </c>
      <c r="AF1388" s="9">
        <v>1961763.75</v>
      </c>
      <c r="AG1388" s="9">
        <v>0</v>
      </c>
      <c r="AH1388" s="9">
        <v>3385454.94</v>
      </c>
      <c r="AI1388" s="9">
        <v>3137385.39</v>
      </c>
      <c r="AJ1388" s="9">
        <v>605768.13</v>
      </c>
      <c r="AK1388" s="9">
        <v>30000</v>
      </c>
      <c r="AL1388" s="9">
        <v>229591.88</v>
      </c>
      <c r="AN1388" s="28">
        <f t="shared" si="423"/>
        <v>484610.4299999997</v>
      </c>
      <c r="AO1388" s="12">
        <f t="shared" si="426"/>
        <v>559554.23010000016</v>
      </c>
      <c r="AP1388" s="12">
        <f t="shared" si="426"/>
        <v>95999.728300000002</v>
      </c>
      <c r="AQ1388" s="12">
        <f t="shared" si="426"/>
        <v>12413.245870240033</v>
      </c>
      <c r="AR1388" s="12">
        <f t="shared" si="424"/>
        <v>-183356.77427024051</v>
      </c>
      <c r="BB1388" s="28" t="e">
        <f>+#REF!-'Прил 2 оконч'!E1388</f>
        <v>#REF!</v>
      </c>
    </row>
    <row r="1389" spans="1:54" ht="15" customHeight="1" x14ac:dyDescent="0.25">
      <c r="A1389" s="5">
        <f t="shared" si="425"/>
        <v>1361</v>
      </c>
      <c r="B1389" s="23">
        <f t="shared" si="425"/>
        <v>106</v>
      </c>
      <c r="C1389" s="14" t="s">
        <v>104</v>
      </c>
      <c r="D1389" s="3" t="s">
        <v>1097</v>
      </c>
      <c r="E1389" s="27">
        <f t="shared" si="420"/>
        <v>5128596.9600000009</v>
      </c>
      <c r="F1389" s="29">
        <v>1068686.66195928</v>
      </c>
      <c r="G1389" s="29">
        <v>382093.27680593997</v>
      </c>
      <c r="H1389" s="29">
        <v>147353.97246444001</v>
      </c>
      <c r="I1389" s="29">
        <v>570515.4541077601</v>
      </c>
      <c r="J1389" s="29">
        <v>0</v>
      </c>
      <c r="K1389" s="29"/>
      <c r="L1389" s="29">
        <v>265797.15162420005</v>
      </c>
      <c r="M1389" s="29">
        <v>0</v>
      </c>
      <c r="N1389" s="29">
        <v>0</v>
      </c>
      <c r="O1389" s="29">
        <v>0</v>
      </c>
      <c r="P1389" s="29">
        <v>0</v>
      </c>
      <c r="Q1389" s="29">
        <v>2060321.3792910001</v>
      </c>
      <c r="R1389" s="29">
        <v>484251.6237</v>
      </c>
      <c r="S1389" s="1">
        <v>51285.969600000004</v>
      </c>
      <c r="T1389" s="147">
        <v>98291.470447379979</v>
      </c>
      <c r="U1389" s="28"/>
      <c r="V1389" s="2" t="s">
        <v>1097</v>
      </c>
      <c r="W1389" s="9">
        <v>4931345.0899999989</v>
      </c>
      <c r="X1389" s="9">
        <v>1067408.27</v>
      </c>
      <c r="Y1389" s="9">
        <v>390212.12</v>
      </c>
      <c r="Z1389" s="9">
        <v>150486.97</v>
      </c>
      <c r="AA1389" s="9">
        <v>602962.84</v>
      </c>
      <c r="AB1389" s="9">
        <v>0</v>
      </c>
      <c r="AC1389" s="9">
        <v>0</v>
      </c>
      <c r="AD1389" s="9">
        <v>246515.22</v>
      </c>
      <c r="AE1389" s="9">
        <v>0</v>
      </c>
      <c r="AF1389" s="9">
        <v>0</v>
      </c>
      <c r="AG1389" s="9">
        <v>0</v>
      </c>
      <c r="AH1389" s="9">
        <v>0</v>
      </c>
      <c r="AI1389" s="9">
        <v>2104096.84</v>
      </c>
      <c r="AJ1389" s="9">
        <v>246567.27000000002</v>
      </c>
      <c r="AK1389" s="9">
        <v>30000</v>
      </c>
      <c r="AL1389" s="9">
        <v>93095.56</v>
      </c>
      <c r="AN1389" s="28">
        <f t="shared" si="423"/>
        <v>197251.87000000197</v>
      </c>
      <c r="AO1389" s="12">
        <f t="shared" si="426"/>
        <v>237684.35369999998</v>
      </c>
      <c r="AP1389" s="12">
        <f t="shared" si="426"/>
        <v>21285.969600000004</v>
      </c>
      <c r="AQ1389" s="12">
        <f t="shared" si="426"/>
        <v>5195.9104473799816</v>
      </c>
      <c r="AR1389" s="12">
        <f t="shared" si="424"/>
        <v>-66914.363747377996</v>
      </c>
      <c r="BB1389" s="28" t="e">
        <f>+#REF!-'Прил 2 оконч'!E1389</f>
        <v>#REF!</v>
      </c>
    </row>
    <row r="1390" spans="1:54" ht="15" customHeight="1" x14ac:dyDescent="0.25">
      <c r="A1390" s="5">
        <f t="shared" si="425"/>
        <v>1362</v>
      </c>
      <c r="B1390" s="23">
        <f t="shared" si="425"/>
        <v>107</v>
      </c>
      <c r="C1390" s="14" t="s">
        <v>104</v>
      </c>
      <c r="D1390" s="3" t="s">
        <v>1353</v>
      </c>
      <c r="E1390" s="27">
        <f t="shared" si="420"/>
        <v>10345989.789999999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/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9010881.1915596593</v>
      </c>
      <c r="R1390" s="29">
        <v>1034598.9789999999</v>
      </c>
      <c r="S1390" s="1">
        <v>103459.8979</v>
      </c>
      <c r="T1390" s="147">
        <v>197049.72154033999</v>
      </c>
      <c r="U1390" s="28"/>
      <c r="V1390" s="2" t="s">
        <v>1353</v>
      </c>
      <c r="W1390" s="9">
        <v>3316023.27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3057817.67</v>
      </c>
      <c r="AJ1390" s="9">
        <v>165801.16</v>
      </c>
      <c r="AK1390" s="9">
        <v>30000</v>
      </c>
      <c r="AL1390" s="9">
        <v>62404.44</v>
      </c>
      <c r="AN1390" s="28">
        <f t="shared" si="423"/>
        <v>7029966.5199999996</v>
      </c>
      <c r="AO1390" s="12">
        <f t="shared" si="426"/>
        <v>868797.8189999999</v>
      </c>
      <c r="AP1390" s="12">
        <f t="shared" si="426"/>
        <v>73459.897899999996</v>
      </c>
      <c r="AQ1390" s="12">
        <f t="shared" si="426"/>
        <v>134645.28154033999</v>
      </c>
      <c r="AR1390" s="12">
        <f t="shared" si="424"/>
        <v>5953063.5215596594</v>
      </c>
      <c r="BB1390" s="28" t="e">
        <f>+#REF!-'Прил 2 оконч'!E1390</f>
        <v>#REF!</v>
      </c>
    </row>
    <row r="1391" spans="1:54" ht="15" customHeight="1" x14ac:dyDescent="0.25">
      <c r="A1391" s="5">
        <f t="shared" si="425"/>
        <v>1363</v>
      </c>
      <c r="B1391" s="23">
        <f t="shared" si="425"/>
        <v>108</v>
      </c>
      <c r="C1391" s="14" t="s">
        <v>104</v>
      </c>
      <c r="D1391" s="3" t="s">
        <v>1354</v>
      </c>
      <c r="E1391" s="27">
        <f t="shared" si="420"/>
        <v>10099209.02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/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8795946.4928050786</v>
      </c>
      <c r="R1391" s="29">
        <v>1009920.902</v>
      </c>
      <c r="S1391" s="1">
        <v>100992.09019999999</v>
      </c>
      <c r="T1391" s="147">
        <v>192349.53499492002</v>
      </c>
      <c r="U1391" s="28"/>
      <c r="V1391" s="2" t="s">
        <v>1354</v>
      </c>
      <c r="W1391" s="9">
        <v>3236926.85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2984178.89</v>
      </c>
      <c r="AJ1391" s="9">
        <v>161846.34</v>
      </c>
      <c r="AK1391" s="9">
        <v>30000</v>
      </c>
      <c r="AL1391" s="9">
        <v>60901.62</v>
      </c>
      <c r="AN1391" s="28">
        <f t="shared" si="423"/>
        <v>6862282.1699999999</v>
      </c>
      <c r="AO1391" s="12">
        <f t="shared" si="426"/>
        <v>848074.56200000003</v>
      </c>
      <c r="AP1391" s="12">
        <f t="shared" si="426"/>
        <v>70992.090199999991</v>
      </c>
      <c r="AQ1391" s="12">
        <f t="shared" si="426"/>
        <v>131447.91499492002</v>
      </c>
      <c r="AR1391" s="12">
        <f t="shared" si="424"/>
        <v>5811767.6028050799</v>
      </c>
      <c r="BB1391" s="28" t="e">
        <f>+#REF!-'Прил 2 оконч'!E1391</f>
        <v>#REF!</v>
      </c>
    </row>
    <row r="1392" spans="1:54" ht="15" customHeight="1" x14ac:dyDescent="0.25">
      <c r="A1392" s="5">
        <f t="shared" si="425"/>
        <v>1364</v>
      </c>
      <c r="B1392" s="23">
        <f t="shared" si="425"/>
        <v>109</v>
      </c>
      <c r="C1392" s="14" t="s">
        <v>104</v>
      </c>
      <c r="D1392" s="3" t="s">
        <v>136</v>
      </c>
      <c r="E1392" s="27">
        <f t="shared" si="420"/>
        <v>6549111.9100000001</v>
      </c>
      <c r="F1392" s="29">
        <v>5832154.4327646606</v>
      </c>
      <c r="G1392" s="29">
        <v>0</v>
      </c>
      <c r="H1392" s="29">
        <v>0</v>
      </c>
      <c r="I1392" s="29">
        <v>0</v>
      </c>
      <c r="J1392" s="29">
        <v>0</v>
      </c>
      <c r="K1392" s="29"/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523928.95280000003</v>
      </c>
      <c r="S1392" s="1">
        <v>65491.119100000004</v>
      </c>
      <c r="T1392" s="147">
        <v>127537.40533534001</v>
      </c>
      <c r="U1392" s="28"/>
      <c r="V1392" s="2"/>
      <c r="AN1392" s="28"/>
      <c r="AO1392" s="12"/>
      <c r="AP1392" s="12"/>
      <c r="AQ1392" s="12"/>
      <c r="AR1392" s="12"/>
      <c r="BB1392" s="28" t="e">
        <f>+#REF!-'Прил 2 оконч'!E1392</f>
        <v>#REF!</v>
      </c>
    </row>
    <row r="1393" spans="1:54" ht="15" customHeight="1" x14ac:dyDescent="0.25">
      <c r="A1393" s="5">
        <f t="shared" si="425"/>
        <v>1365</v>
      </c>
      <c r="B1393" s="23">
        <f t="shared" si="425"/>
        <v>110</v>
      </c>
      <c r="C1393" s="14" t="s">
        <v>104</v>
      </c>
      <c r="D1393" s="3" t="s">
        <v>134</v>
      </c>
      <c r="E1393" s="27">
        <f t="shared" si="420"/>
        <v>6826036.4299999997</v>
      </c>
      <c r="F1393" s="29">
        <v>6078762.9178621797</v>
      </c>
      <c r="G1393" s="29">
        <v>0</v>
      </c>
      <c r="H1393" s="29">
        <v>0</v>
      </c>
      <c r="I1393" s="29">
        <v>0</v>
      </c>
      <c r="J1393" s="29">
        <v>0</v>
      </c>
      <c r="K1393" s="29"/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546082.91440000001</v>
      </c>
      <c r="S1393" s="1">
        <v>68260.364300000001</v>
      </c>
      <c r="T1393" s="147">
        <v>132930.23343781999</v>
      </c>
      <c r="U1393" s="28"/>
      <c r="V1393" s="2" t="s">
        <v>134</v>
      </c>
      <c r="W1393" s="9">
        <v>16028505.529999999</v>
      </c>
      <c r="X1393" s="9">
        <v>3406949.86</v>
      </c>
      <c r="Y1393" s="9">
        <v>1836321.96</v>
      </c>
      <c r="Z1393" s="9">
        <v>773817.32</v>
      </c>
      <c r="AA1393" s="9">
        <v>1148155.04</v>
      </c>
      <c r="AB1393" s="9">
        <v>369990.98</v>
      </c>
      <c r="AC1393" s="9">
        <v>0</v>
      </c>
      <c r="AD1393" s="9">
        <v>0</v>
      </c>
      <c r="AE1393" s="9">
        <v>0</v>
      </c>
      <c r="AF1393" s="9">
        <v>3079981.66</v>
      </c>
      <c r="AG1393" s="9">
        <v>0</v>
      </c>
      <c r="AH1393" s="9">
        <v>1972873.61</v>
      </c>
      <c r="AI1393" s="9">
        <v>2127972.9500000002</v>
      </c>
      <c r="AJ1393" s="9">
        <v>982114.33</v>
      </c>
      <c r="AK1393" s="9">
        <v>30000</v>
      </c>
      <c r="AL1393" s="9">
        <v>300327.82</v>
      </c>
      <c r="AN1393" s="28">
        <f>+E1393-W1393</f>
        <v>-9202469.0999999996</v>
      </c>
      <c r="AO1393" s="12">
        <f>+R1393-AJ1393</f>
        <v>-436031.41559999995</v>
      </c>
      <c r="AP1393" s="12">
        <f>+S1393-AK1393</f>
        <v>38260.364300000001</v>
      </c>
      <c r="AQ1393" s="12">
        <f>+T1393-AL1393</f>
        <v>-167397.58656218002</v>
      </c>
      <c r="AR1393" s="12">
        <f>+AN1393-AO1393-AP1393-AQ1393</f>
        <v>-8637300.4621378183</v>
      </c>
      <c r="BB1393" s="28" t="e">
        <f>+#REF!-'Прил 2 оконч'!E1393</f>
        <v>#REF!</v>
      </c>
    </row>
    <row r="1394" spans="1:54" ht="15" customHeight="1" x14ac:dyDescent="0.25">
      <c r="A1394" s="5">
        <f t="shared" si="425"/>
        <v>1366</v>
      </c>
      <c r="B1394" s="23">
        <f t="shared" si="425"/>
        <v>111</v>
      </c>
      <c r="C1394" s="14" t="s">
        <v>104</v>
      </c>
      <c r="D1394" s="3" t="s">
        <v>145</v>
      </c>
      <c r="E1394" s="27">
        <f t="shared" si="420"/>
        <v>6461750.4299999997</v>
      </c>
      <c r="F1394" s="29">
        <v>5754356.7634261791</v>
      </c>
      <c r="G1394" s="29">
        <v>0</v>
      </c>
      <c r="H1394" s="29">
        <v>0</v>
      </c>
      <c r="I1394" s="29">
        <v>0</v>
      </c>
      <c r="J1394" s="29">
        <v>0</v>
      </c>
      <c r="K1394" s="29"/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516940.0344</v>
      </c>
      <c r="S1394" s="1">
        <v>64617.504300000001</v>
      </c>
      <c r="T1394" s="147">
        <v>125836.12787381999</v>
      </c>
      <c r="U1394" s="28"/>
      <c r="V1394" s="2"/>
      <c r="AN1394" s="28"/>
      <c r="AO1394" s="12"/>
      <c r="AP1394" s="12"/>
      <c r="AQ1394" s="12"/>
      <c r="AR1394" s="12"/>
      <c r="BB1394" s="28" t="e">
        <f>+#REF!-'Прил 2 оконч'!E1394</f>
        <v>#REF!</v>
      </c>
    </row>
    <row r="1395" spans="1:54" ht="15" customHeight="1" x14ac:dyDescent="0.25">
      <c r="A1395" s="5">
        <f t="shared" si="425"/>
        <v>1367</v>
      </c>
      <c r="B1395" s="23">
        <f t="shared" si="425"/>
        <v>112</v>
      </c>
      <c r="C1395" s="14" t="s">
        <v>104</v>
      </c>
      <c r="D1395" s="3" t="s">
        <v>1099</v>
      </c>
      <c r="E1395" s="27">
        <f t="shared" si="420"/>
        <v>4462270.169999999</v>
      </c>
      <c r="F1395" s="29">
        <v>1138647.3017610598</v>
      </c>
      <c r="G1395" s="29">
        <v>407106.68375663995</v>
      </c>
      <c r="H1395" s="29">
        <v>157000.37155361997</v>
      </c>
      <c r="I1395" s="29">
        <v>0</v>
      </c>
      <c r="J1395" s="29">
        <v>0</v>
      </c>
      <c r="K1395" s="29"/>
      <c r="L1395" s="29">
        <v>283197.32409360004</v>
      </c>
      <c r="M1395" s="29">
        <v>0</v>
      </c>
      <c r="N1395" s="29">
        <v>0</v>
      </c>
      <c r="O1395" s="29">
        <v>0</v>
      </c>
      <c r="P1395" s="29">
        <v>0</v>
      </c>
      <c r="Q1395" s="29">
        <v>1951513.50541938</v>
      </c>
      <c r="R1395" s="29">
        <v>394077.89280000003</v>
      </c>
      <c r="S1395" s="1">
        <v>44622.701699999998</v>
      </c>
      <c r="T1395" s="147">
        <v>86104.388915699994</v>
      </c>
      <c r="U1395" s="28"/>
      <c r="V1395" s="2" t="s">
        <v>1099</v>
      </c>
      <c r="W1395" s="9">
        <v>4559675.3099999996</v>
      </c>
      <c r="X1395" s="9">
        <v>1136687.77</v>
      </c>
      <c r="Y1395" s="9">
        <v>415538.6</v>
      </c>
      <c r="Z1395" s="9">
        <v>160254.23000000001</v>
      </c>
      <c r="AA1395" s="9">
        <v>0</v>
      </c>
      <c r="AB1395" s="9">
        <v>0</v>
      </c>
      <c r="AC1395" s="9">
        <v>0</v>
      </c>
      <c r="AD1395" s="9">
        <v>262515.13</v>
      </c>
      <c r="AE1395" s="9">
        <v>0</v>
      </c>
      <c r="AF1395" s="9">
        <v>0</v>
      </c>
      <c r="AG1395" s="9">
        <v>0</v>
      </c>
      <c r="AH1395" s="9">
        <v>0</v>
      </c>
      <c r="AI1395" s="9">
        <v>2240661.9700000002</v>
      </c>
      <c r="AJ1395" s="9">
        <v>227983.77</v>
      </c>
      <c r="AK1395" s="9">
        <v>30000</v>
      </c>
      <c r="AL1395" s="9">
        <v>86033.84</v>
      </c>
      <c r="AN1395" s="28">
        <f t="shared" si="423"/>
        <v>-97405.140000000596</v>
      </c>
      <c r="AO1395" s="12">
        <f t="shared" si="426"/>
        <v>166094.12280000004</v>
      </c>
      <c r="AP1395" s="12">
        <f t="shared" si="426"/>
        <v>14622.701699999998</v>
      </c>
      <c r="AQ1395" s="12">
        <f t="shared" si="426"/>
        <v>70.548915699997451</v>
      </c>
      <c r="AR1395" s="12">
        <f t="shared" si="424"/>
        <v>-278192.51341570058</v>
      </c>
      <c r="BB1395" s="28" t="e">
        <f>+#REF!-'Прил 2 оконч'!E1395</f>
        <v>#REF!</v>
      </c>
    </row>
    <row r="1396" spans="1:54" ht="15" customHeight="1" x14ac:dyDescent="0.25">
      <c r="A1396" s="5">
        <f t="shared" si="425"/>
        <v>1368</v>
      </c>
      <c r="B1396" s="23">
        <f t="shared" si="425"/>
        <v>113</v>
      </c>
      <c r="C1396" s="14" t="s">
        <v>104</v>
      </c>
      <c r="D1396" s="3" t="s">
        <v>1100</v>
      </c>
      <c r="E1396" s="27">
        <f t="shared" si="420"/>
        <v>4703328.72</v>
      </c>
      <c r="F1396" s="29">
        <v>1199944.08535092</v>
      </c>
      <c r="G1396" s="29">
        <v>429022.44700139994</v>
      </c>
      <c r="H1396" s="29">
        <v>165452.1701364</v>
      </c>
      <c r="I1396" s="29">
        <v>0</v>
      </c>
      <c r="J1396" s="29">
        <v>0</v>
      </c>
      <c r="K1396" s="29"/>
      <c r="L1396" s="29">
        <v>298442.68532064004</v>
      </c>
      <c r="M1396" s="29">
        <v>0</v>
      </c>
      <c r="N1396" s="29">
        <v>0</v>
      </c>
      <c r="O1396" s="29">
        <v>0</v>
      </c>
      <c r="P1396" s="29">
        <v>0</v>
      </c>
      <c r="Q1396" s="29">
        <v>2057301.97338288</v>
      </c>
      <c r="R1396" s="29">
        <v>415376.4044</v>
      </c>
      <c r="S1396" s="1">
        <v>47033.287200000006</v>
      </c>
      <c r="T1396" s="147">
        <v>90755.667207760009</v>
      </c>
      <c r="U1396" s="28"/>
      <c r="V1396" s="2" t="s">
        <v>1100</v>
      </c>
      <c r="W1396" s="9">
        <v>4805136.25</v>
      </c>
      <c r="X1396" s="9">
        <v>1198305.8</v>
      </c>
      <c r="Y1396" s="9">
        <v>438064.31</v>
      </c>
      <c r="Z1396" s="9">
        <v>168941.37</v>
      </c>
      <c r="AA1396" s="9">
        <v>0</v>
      </c>
      <c r="AB1396" s="9">
        <v>0</v>
      </c>
      <c r="AC1396" s="9">
        <v>0</v>
      </c>
      <c r="AD1396" s="9">
        <v>276745.65999999997</v>
      </c>
      <c r="AE1396" s="9">
        <v>0</v>
      </c>
      <c r="AF1396" s="9">
        <v>0</v>
      </c>
      <c r="AG1396" s="9">
        <v>0</v>
      </c>
      <c r="AH1396" s="9">
        <v>0</v>
      </c>
      <c r="AI1396" s="9">
        <v>2362124.7200000002</v>
      </c>
      <c r="AJ1396" s="9">
        <v>240256.81</v>
      </c>
      <c r="AK1396" s="9">
        <v>30000</v>
      </c>
      <c r="AL1396" s="9">
        <v>90697.58</v>
      </c>
      <c r="AN1396" s="28">
        <f t="shared" si="423"/>
        <v>-101807.53000000026</v>
      </c>
      <c r="AO1396" s="12">
        <f t="shared" si="426"/>
        <v>175119.5944</v>
      </c>
      <c r="AP1396" s="12">
        <f t="shared" si="426"/>
        <v>17033.287200000006</v>
      </c>
      <c r="AQ1396" s="12">
        <f t="shared" si="426"/>
        <v>58.087207760007004</v>
      </c>
      <c r="AR1396" s="12">
        <f t="shared" si="424"/>
        <v>-294018.4988077603</v>
      </c>
      <c r="BB1396" s="28" t="e">
        <f>+#REF!-'Прил 2 оконч'!E1396</f>
        <v>#REF!</v>
      </c>
    </row>
    <row r="1397" spans="1:54" ht="15" customHeight="1" x14ac:dyDescent="0.25">
      <c r="A1397" s="5">
        <f t="shared" ref="A1397:B1412" si="427">A1396+1</f>
        <v>1369</v>
      </c>
      <c r="B1397" s="23">
        <f t="shared" si="427"/>
        <v>114</v>
      </c>
      <c r="C1397" s="14" t="s">
        <v>104</v>
      </c>
      <c r="D1397" s="3" t="s">
        <v>1101</v>
      </c>
      <c r="E1397" s="27">
        <f t="shared" si="420"/>
        <v>2409221.1799999997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/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2098320.82360572</v>
      </c>
      <c r="R1397" s="29">
        <v>240922.11800000002</v>
      </c>
      <c r="S1397" s="1">
        <v>24092.211800000001</v>
      </c>
      <c r="T1397" s="147">
        <v>45886.026594279996</v>
      </c>
      <c r="U1397" s="28"/>
      <c r="V1397" s="2" t="s">
        <v>1101</v>
      </c>
      <c r="W1397" s="9">
        <v>2316557.1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2127314.67</v>
      </c>
      <c r="AJ1397" s="9">
        <v>115827.85</v>
      </c>
      <c r="AK1397" s="9">
        <v>30000</v>
      </c>
      <c r="AL1397" s="9">
        <v>43414.58</v>
      </c>
      <c r="AN1397" s="28">
        <f t="shared" si="423"/>
        <v>92664.079999999609</v>
      </c>
      <c r="AO1397" s="12">
        <f t="shared" si="426"/>
        <v>125094.26800000001</v>
      </c>
      <c r="AP1397" s="12">
        <f t="shared" si="426"/>
        <v>-5907.7881999999991</v>
      </c>
      <c r="AQ1397" s="12">
        <f t="shared" si="426"/>
        <v>2471.4465942799943</v>
      </c>
      <c r="AR1397" s="12">
        <f t="shared" si="424"/>
        <v>-28993.846394280397</v>
      </c>
      <c r="BB1397" s="28" t="e">
        <f>+#REF!-'Прил 2 оконч'!E1397</f>
        <v>#REF!</v>
      </c>
    </row>
    <row r="1398" spans="1:54" ht="15" customHeight="1" x14ac:dyDescent="0.25">
      <c r="A1398" s="5">
        <f t="shared" si="427"/>
        <v>1370</v>
      </c>
      <c r="B1398" s="23">
        <f t="shared" si="427"/>
        <v>115</v>
      </c>
      <c r="C1398" s="14" t="s">
        <v>104</v>
      </c>
      <c r="D1398" s="3" t="s">
        <v>1102</v>
      </c>
      <c r="E1398" s="27">
        <f t="shared" si="420"/>
        <v>4746596.8000000007</v>
      </c>
      <c r="F1398" s="29">
        <v>1090996.0925954999</v>
      </c>
      <c r="G1398" s="29">
        <v>390069.69127643993</v>
      </c>
      <c r="H1398" s="29">
        <v>150430.06876842002</v>
      </c>
      <c r="I1398" s="29">
        <v>0</v>
      </c>
      <c r="J1398" s="29">
        <v>137063.08923804</v>
      </c>
      <c r="K1398" s="29"/>
      <c r="L1398" s="29">
        <v>271345.80951408</v>
      </c>
      <c r="M1398" s="29">
        <v>0</v>
      </c>
      <c r="N1398" s="29">
        <v>0</v>
      </c>
      <c r="O1398" s="29">
        <v>0</v>
      </c>
      <c r="P1398" s="29">
        <v>0</v>
      </c>
      <c r="Q1398" s="29">
        <v>2103331.7355111605</v>
      </c>
      <c r="R1398" s="29">
        <v>465290.15460000001</v>
      </c>
      <c r="S1398" s="1">
        <v>47465.968000000001</v>
      </c>
      <c r="T1398" s="147">
        <v>90604.190496359995</v>
      </c>
      <c r="U1398" s="28"/>
      <c r="V1398" s="2" t="s">
        <v>1102</v>
      </c>
      <c r="W1398" s="9">
        <v>4564036.88</v>
      </c>
      <c r="X1398" s="9">
        <v>1089125.81</v>
      </c>
      <c r="Y1398" s="9">
        <v>398151.4</v>
      </c>
      <c r="Z1398" s="9">
        <v>153548.79999999999</v>
      </c>
      <c r="AA1398" s="9">
        <v>0</v>
      </c>
      <c r="AB1398" s="9">
        <v>180454.6</v>
      </c>
      <c r="AC1398" s="9">
        <v>0</v>
      </c>
      <c r="AD1398" s="9">
        <v>251530.83</v>
      </c>
      <c r="AE1398" s="9">
        <v>0</v>
      </c>
      <c r="AF1398" s="9">
        <v>0</v>
      </c>
      <c r="AG1398" s="9">
        <v>0</v>
      </c>
      <c r="AH1398" s="9">
        <v>0</v>
      </c>
      <c r="AI1398" s="9">
        <v>2146906.91</v>
      </c>
      <c r="AJ1398" s="9">
        <v>228201.85</v>
      </c>
      <c r="AK1398" s="9">
        <v>30000</v>
      </c>
      <c r="AL1398" s="9">
        <v>86116.68</v>
      </c>
      <c r="AN1398" s="28">
        <f t="shared" si="423"/>
        <v>182559.92000000086</v>
      </c>
      <c r="AO1398" s="12">
        <f t="shared" si="426"/>
        <v>237088.3046</v>
      </c>
      <c r="AP1398" s="12">
        <f t="shared" si="426"/>
        <v>17465.968000000001</v>
      </c>
      <c r="AQ1398" s="12">
        <f t="shared" si="426"/>
        <v>4487.5104963600024</v>
      </c>
      <c r="AR1398" s="12">
        <f t="shared" si="424"/>
        <v>-76481.863096359142</v>
      </c>
      <c r="BB1398" s="28" t="e">
        <f>+#REF!-'Прил 2 оконч'!E1398</f>
        <v>#REF!</v>
      </c>
    </row>
    <row r="1399" spans="1:54" ht="15" customHeight="1" x14ac:dyDescent="0.25">
      <c r="A1399" s="5">
        <f t="shared" si="427"/>
        <v>1371</v>
      </c>
      <c r="B1399" s="23">
        <f t="shared" si="427"/>
        <v>116</v>
      </c>
      <c r="C1399" s="14" t="s">
        <v>104</v>
      </c>
      <c r="D1399" s="3" t="s">
        <v>1103</v>
      </c>
      <c r="E1399" s="27">
        <f t="shared" si="420"/>
        <v>3436295.8299999996</v>
      </c>
      <c r="F1399" s="29">
        <v>915336.41057039995</v>
      </c>
      <c r="G1399" s="29">
        <v>0</v>
      </c>
      <c r="H1399" s="29">
        <v>126209.54350116001</v>
      </c>
      <c r="I1399" s="29">
        <v>0</v>
      </c>
      <c r="J1399" s="29">
        <v>0</v>
      </c>
      <c r="K1399" s="29"/>
      <c r="L1399" s="29">
        <v>227656.81905035998</v>
      </c>
      <c r="M1399" s="29">
        <v>0</v>
      </c>
      <c r="N1399" s="29">
        <v>0</v>
      </c>
      <c r="O1399" s="29">
        <v>0</v>
      </c>
      <c r="P1399" s="29">
        <v>0</v>
      </c>
      <c r="Q1399" s="29">
        <v>1764677.3678410798</v>
      </c>
      <c r="R1399" s="29">
        <v>301707.91670000006</v>
      </c>
      <c r="S1399" s="1">
        <v>34362.958299999998</v>
      </c>
      <c r="T1399" s="147">
        <v>66344.814037000004</v>
      </c>
      <c r="U1399" s="28"/>
      <c r="V1399" s="2" t="s">
        <v>1103</v>
      </c>
      <c r="W1399" s="9">
        <v>3304131.33</v>
      </c>
      <c r="X1399" s="9">
        <v>911339.65</v>
      </c>
      <c r="Y1399" s="9">
        <v>0</v>
      </c>
      <c r="Z1399" s="9">
        <v>128483.87</v>
      </c>
      <c r="AA1399" s="9">
        <v>0</v>
      </c>
      <c r="AB1399" s="9">
        <v>0</v>
      </c>
      <c r="AC1399" s="9">
        <v>0</v>
      </c>
      <c r="AD1399" s="9">
        <v>210471.56</v>
      </c>
      <c r="AE1399" s="9">
        <v>0</v>
      </c>
      <c r="AF1399" s="9">
        <v>0</v>
      </c>
      <c r="AG1399" s="9">
        <v>0</v>
      </c>
      <c r="AH1399" s="9">
        <v>0</v>
      </c>
      <c r="AI1399" s="9">
        <v>1796451.2</v>
      </c>
      <c r="AJ1399" s="9">
        <v>165206.57</v>
      </c>
      <c r="AK1399" s="9">
        <v>30000</v>
      </c>
      <c r="AL1399" s="9">
        <v>62178.479999999996</v>
      </c>
      <c r="AN1399" s="28">
        <f t="shared" si="423"/>
        <v>132164.49999999953</v>
      </c>
      <c r="AO1399" s="12">
        <f t="shared" si="426"/>
        <v>136501.34670000005</v>
      </c>
      <c r="AP1399" s="12">
        <f t="shared" si="426"/>
        <v>4362.9582999999984</v>
      </c>
      <c r="AQ1399" s="12">
        <f t="shared" si="426"/>
        <v>4166.3340370000078</v>
      </c>
      <c r="AR1399" s="12">
        <f t="shared" si="424"/>
        <v>-12866.139037000525</v>
      </c>
      <c r="BB1399" s="28" t="e">
        <f>+#REF!-'Прил 2 оконч'!E1399</f>
        <v>#REF!</v>
      </c>
    </row>
    <row r="1400" spans="1:54" ht="15" customHeight="1" x14ac:dyDescent="0.25">
      <c r="A1400" s="5">
        <f t="shared" si="427"/>
        <v>1372</v>
      </c>
      <c r="B1400" s="23">
        <f t="shared" si="427"/>
        <v>117</v>
      </c>
      <c r="C1400" s="14" t="s">
        <v>104</v>
      </c>
      <c r="D1400" s="3" t="s">
        <v>1104</v>
      </c>
      <c r="E1400" s="27">
        <f t="shared" si="420"/>
        <v>2382372.14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/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2074936.5448215599</v>
      </c>
      <c r="R1400" s="29">
        <v>238237.21400000004</v>
      </c>
      <c r="S1400" s="1">
        <v>23823.721400000002</v>
      </c>
      <c r="T1400" s="147">
        <v>45374.65977844</v>
      </c>
      <c r="U1400" s="28"/>
      <c r="V1400" s="2" t="s">
        <v>1104</v>
      </c>
      <c r="W1400" s="9">
        <v>2290740.7400000002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2103279.62</v>
      </c>
      <c r="AJ1400" s="9">
        <v>114537.04</v>
      </c>
      <c r="AK1400" s="9">
        <v>30000</v>
      </c>
      <c r="AL1400" s="9">
        <v>42924.08</v>
      </c>
      <c r="AN1400" s="28">
        <f t="shared" si="423"/>
        <v>91631.399999999907</v>
      </c>
      <c r="AO1400" s="12">
        <f t="shared" si="426"/>
        <v>123700.17400000004</v>
      </c>
      <c r="AP1400" s="12">
        <f t="shared" si="426"/>
        <v>-6176.2785999999978</v>
      </c>
      <c r="AQ1400" s="12">
        <f t="shared" si="426"/>
        <v>2450.5797784399983</v>
      </c>
      <c r="AR1400" s="12">
        <f t="shared" si="424"/>
        <v>-28343.075178440136</v>
      </c>
      <c r="BB1400" s="28" t="e">
        <f>+#REF!-'Прил 2 оконч'!E1400</f>
        <v>#REF!</v>
      </c>
    </row>
    <row r="1401" spans="1:54" ht="15" customHeight="1" x14ac:dyDescent="0.25">
      <c r="A1401" s="5">
        <f t="shared" si="427"/>
        <v>1373</v>
      </c>
      <c r="B1401" s="23">
        <f t="shared" si="427"/>
        <v>118</v>
      </c>
      <c r="C1401" s="14" t="s">
        <v>104</v>
      </c>
      <c r="D1401" s="3" t="s">
        <v>1105</v>
      </c>
      <c r="E1401" s="27">
        <f t="shared" si="420"/>
        <v>954929.71</v>
      </c>
      <c r="F1401" s="29">
        <v>0</v>
      </c>
      <c r="G1401" s="29">
        <v>0</v>
      </c>
      <c r="H1401" s="29">
        <v>0</v>
      </c>
      <c r="I1401" s="29">
        <v>0</v>
      </c>
      <c r="J1401" s="29">
        <v>844877.02072199993</v>
      </c>
      <c r="K1401" s="29"/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  <c r="R1401" s="29">
        <v>87397.79</v>
      </c>
      <c r="S1401" s="29">
        <v>4179.1499999999996</v>
      </c>
      <c r="T1401" s="147">
        <v>18475.749277999999</v>
      </c>
      <c r="U1401" s="28"/>
      <c r="V1401" s="2" t="s">
        <v>1105</v>
      </c>
      <c r="W1401" s="9">
        <v>296193.43</v>
      </c>
      <c r="X1401" s="9">
        <v>0</v>
      </c>
      <c r="Y1401" s="9">
        <v>0</v>
      </c>
      <c r="Z1401" s="9">
        <v>0</v>
      </c>
      <c r="AA1401" s="9">
        <v>0</v>
      </c>
      <c r="AB1401" s="9">
        <v>246356.08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14809.67</v>
      </c>
      <c r="AK1401" s="9">
        <v>30000</v>
      </c>
      <c r="AL1401" s="9">
        <v>5027.68</v>
      </c>
      <c r="AN1401" s="28">
        <f t="shared" si="423"/>
        <v>658736.28</v>
      </c>
      <c r="AO1401" s="12">
        <f t="shared" si="426"/>
        <v>72588.12</v>
      </c>
      <c r="AP1401" s="12">
        <f t="shared" si="426"/>
        <v>-25820.85</v>
      </c>
      <c r="AQ1401" s="12">
        <f t="shared" si="426"/>
        <v>13448.069277999999</v>
      </c>
      <c r="AR1401" s="12">
        <f t="shared" si="424"/>
        <v>598520.94072199997</v>
      </c>
      <c r="BB1401" s="28" t="e">
        <f>+#REF!-'Прил 2 оконч'!E1401</f>
        <v>#REF!</v>
      </c>
    </row>
    <row r="1402" spans="1:54" ht="15" customHeight="1" x14ac:dyDescent="0.25">
      <c r="A1402" s="5">
        <f t="shared" si="427"/>
        <v>1374</v>
      </c>
      <c r="B1402" s="23">
        <f t="shared" si="427"/>
        <v>119</v>
      </c>
      <c r="C1402" s="14" t="s">
        <v>104</v>
      </c>
      <c r="D1402" s="3" t="s">
        <v>1106</v>
      </c>
      <c r="E1402" s="27">
        <f t="shared" si="420"/>
        <v>400169.07</v>
      </c>
      <c r="F1402" s="29">
        <v>0</v>
      </c>
      <c r="G1402" s="29">
        <v>0</v>
      </c>
      <c r="H1402" s="29">
        <v>0</v>
      </c>
      <c r="I1402" s="29">
        <v>0</v>
      </c>
      <c r="J1402" s="29">
        <v>349003.70580600004</v>
      </c>
      <c r="K1402" s="29"/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  <c r="R1402" s="29">
        <v>39340.75</v>
      </c>
      <c r="S1402" s="1">
        <v>4192.6099999999997</v>
      </c>
      <c r="T1402" s="147">
        <v>7632.004194000001</v>
      </c>
      <c r="U1402" s="28"/>
      <c r="V1402" s="2" t="s">
        <v>1106</v>
      </c>
      <c r="W1402" s="9">
        <v>384778.6</v>
      </c>
      <c r="X1402" s="9">
        <v>0</v>
      </c>
      <c r="Y1402" s="9">
        <v>0</v>
      </c>
      <c r="Z1402" s="9">
        <v>0</v>
      </c>
      <c r="AA1402" s="9">
        <v>0</v>
      </c>
      <c r="AB1402" s="9">
        <v>328828.87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19238.93</v>
      </c>
      <c r="AK1402" s="9">
        <v>30000</v>
      </c>
      <c r="AL1402" s="9">
        <v>6710.8</v>
      </c>
      <c r="AN1402" s="28">
        <f t="shared" si="423"/>
        <v>15390.47000000003</v>
      </c>
      <c r="AO1402" s="12">
        <f t="shared" si="426"/>
        <v>20101.82</v>
      </c>
      <c r="AP1402" s="12">
        <f t="shared" si="426"/>
        <v>-25807.39</v>
      </c>
      <c r="AQ1402" s="12">
        <f t="shared" si="426"/>
        <v>921.20419400000083</v>
      </c>
      <c r="AR1402" s="12">
        <f t="shared" si="424"/>
        <v>20174.835806000028</v>
      </c>
      <c r="BB1402" s="28" t="e">
        <f>+#REF!-'Прил 2 оконч'!E1402</f>
        <v>#REF!</v>
      </c>
    </row>
    <row r="1403" spans="1:54" ht="15" customHeight="1" x14ac:dyDescent="0.25">
      <c r="A1403" s="5">
        <f t="shared" si="427"/>
        <v>1375</v>
      </c>
      <c r="B1403" s="23">
        <f t="shared" si="427"/>
        <v>120</v>
      </c>
      <c r="C1403" s="14" t="s">
        <v>104</v>
      </c>
      <c r="D1403" s="3" t="s">
        <v>486</v>
      </c>
      <c r="E1403" s="27">
        <f t="shared" si="420"/>
        <v>6381512.8399999999</v>
      </c>
      <c r="F1403" s="29">
        <v>5682903.1033538394</v>
      </c>
      <c r="G1403" s="29">
        <v>0</v>
      </c>
      <c r="H1403" s="29">
        <v>0</v>
      </c>
      <c r="I1403" s="29">
        <v>0</v>
      </c>
      <c r="J1403" s="29">
        <v>0</v>
      </c>
      <c r="K1403" s="29"/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510521.02720000001</v>
      </c>
      <c r="S1403" s="1">
        <v>63815.128400000001</v>
      </c>
      <c r="T1403" s="147">
        <v>124273.58104615999</v>
      </c>
      <c r="U1403" s="28"/>
      <c r="V1403" s="2"/>
      <c r="AN1403" s="28"/>
      <c r="AO1403" s="12"/>
      <c r="AP1403" s="12"/>
      <c r="AQ1403" s="12"/>
      <c r="AR1403" s="12"/>
      <c r="BB1403" s="28" t="e">
        <f>+#REF!-'Прил 2 оконч'!E1403</f>
        <v>#REF!</v>
      </c>
    </row>
    <row r="1404" spans="1:54" ht="15" customHeight="1" x14ac:dyDescent="0.25">
      <c r="A1404" s="5">
        <f t="shared" si="427"/>
        <v>1376</v>
      </c>
      <c r="B1404" s="23">
        <f t="shared" si="427"/>
        <v>121</v>
      </c>
      <c r="C1404" s="14" t="s">
        <v>104</v>
      </c>
      <c r="D1404" s="3" t="s">
        <v>1108</v>
      </c>
      <c r="E1404" s="27">
        <f t="shared" si="420"/>
        <v>2429357.9500000002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/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2115859.0239843004</v>
      </c>
      <c r="R1404" s="29">
        <v>242935.79500000004</v>
      </c>
      <c r="S1404" s="1">
        <v>24293.579500000003</v>
      </c>
      <c r="T1404" s="147">
        <v>46269.551515700005</v>
      </c>
      <c r="U1404" s="28"/>
      <c r="V1404" s="2" t="s">
        <v>1108</v>
      </c>
      <c r="W1404" s="9">
        <v>2335919.37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2145340.94</v>
      </c>
      <c r="AJ1404" s="9">
        <v>116795.97</v>
      </c>
      <c r="AK1404" s="9">
        <v>30000</v>
      </c>
      <c r="AL1404" s="9">
        <v>43782.46</v>
      </c>
      <c r="AN1404" s="28">
        <f t="shared" si="423"/>
        <v>93438.580000000075</v>
      </c>
      <c r="AO1404" s="12">
        <f t="shared" si="426"/>
        <v>126139.82500000004</v>
      </c>
      <c r="AP1404" s="12">
        <f t="shared" si="426"/>
        <v>-5706.4204999999965</v>
      </c>
      <c r="AQ1404" s="12">
        <f t="shared" si="426"/>
        <v>2487.0915157000054</v>
      </c>
      <c r="AR1404" s="12">
        <f t="shared" si="424"/>
        <v>-29481.916015699975</v>
      </c>
      <c r="BB1404" s="28" t="e">
        <f>+#REF!-'Прил 2 оконч'!E1404</f>
        <v>#REF!</v>
      </c>
    </row>
    <row r="1405" spans="1:54" ht="15" customHeight="1" x14ac:dyDescent="0.25">
      <c r="A1405" s="5">
        <f t="shared" si="427"/>
        <v>1377</v>
      </c>
      <c r="B1405" s="23">
        <f t="shared" si="427"/>
        <v>122</v>
      </c>
      <c r="C1405" s="14" t="s">
        <v>104</v>
      </c>
      <c r="D1405" s="3" t="s">
        <v>1109</v>
      </c>
      <c r="E1405" s="27">
        <f t="shared" si="420"/>
        <v>2872366.98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/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2501699.5106989201</v>
      </c>
      <c r="R1405" s="29">
        <v>287236.69800000003</v>
      </c>
      <c r="S1405" s="1">
        <v>28723.6698</v>
      </c>
      <c r="T1405" s="147">
        <v>54707.101501080011</v>
      </c>
      <c r="U1405" s="28"/>
      <c r="V1405" s="2" t="s">
        <v>1109</v>
      </c>
      <c r="W1405" s="9">
        <v>2761889.27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2541918.91</v>
      </c>
      <c r="AJ1405" s="9">
        <v>138094.46</v>
      </c>
      <c r="AK1405" s="9">
        <v>30000</v>
      </c>
      <c r="AL1405" s="9">
        <v>51875.9</v>
      </c>
      <c r="AN1405" s="28">
        <f t="shared" si="423"/>
        <v>110477.70999999996</v>
      </c>
      <c r="AO1405" s="12">
        <f t="shared" si="426"/>
        <v>149142.23800000004</v>
      </c>
      <c r="AP1405" s="12">
        <f t="shared" si="426"/>
        <v>-1276.3302000000003</v>
      </c>
      <c r="AQ1405" s="12">
        <f t="shared" si="426"/>
        <v>2831.2015010800096</v>
      </c>
      <c r="AR1405" s="12">
        <f t="shared" si="424"/>
        <v>-40219.399301080091</v>
      </c>
      <c r="BB1405" s="28" t="e">
        <f>+#REF!-'Прил 2 оконч'!E1405</f>
        <v>#REF!</v>
      </c>
    </row>
    <row r="1406" spans="1:54" ht="15" customHeight="1" x14ac:dyDescent="0.25">
      <c r="A1406" s="5">
        <f t="shared" si="427"/>
        <v>1378</v>
      </c>
      <c r="B1406" s="23">
        <f t="shared" si="427"/>
        <v>123</v>
      </c>
      <c r="C1406" s="14" t="s">
        <v>104</v>
      </c>
      <c r="D1406" s="3" t="s">
        <v>1110</v>
      </c>
      <c r="E1406" s="27">
        <f t="shared" si="420"/>
        <v>3203185.41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/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2789827.1455811397</v>
      </c>
      <c r="R1406" s="29">
        <v>320318.54100000003</v>
      </c>
      <c r="S1406" s="1">
        <v>32031.8541</v>
      </c>
      <c r="T1406" s="147">
        <v>61007.869318859994</v>
      </c>
      <c r="U1406" s="28"/>
      <c r="V1406" s="2" t="s">
        <v>1110</v>
      </c>
      <c r="W1406" s="9">
        <v>3079983.68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2838064.82</v>
      </c>
      <c r="AJ1406" s="9">
        <v>153999.18</v>
      </c>
      <c r="AK1406" s="9">
        <v>30000</v>
      </c>
      <c r="AL1406" s="9">
        <v>57919.68</v>
      </c>
      <c r="AN1406" s="28">
        <f t="shared" si="423"/>
        <v>123201.72999999998</v>
      </c>
      <c r="AO1406" s="12">
        <f t="shared" si="426"/>
        <v>166319.36100000003</v>
      </c>
      <c r="AP1406" s="12">
        <f t="shared" si="426"/>
        <v>2031.8541000000005</v>
      </c>
      <c r="AQ1406" s="12">
        <f t="shared" si="426"/>
        <v>3088.1893188599934</v>
      </c>
      <c r="AR1406" s="12">
        <f t="shared" si="424"/>
        <v>-48237.674418860042</v>
      </c>
      <c r="BB1406" s="28" t="e">
        <f>+#REF!-'Прил 2 оконч'!E1406</f>
        <v>#REF!</v>
      </c>
    </row>
    <row r="1407" spans="1:54" ht="15" customHeight="1" x14ac:dyDescent="0.25">
      <c r="A1407" s="5">
        <f t="shared" si="427"/>
        <v>1379</v>
      </c>
      <c r="B1407" s="23">
        <f t="shared" si="427"/>
        <v>124</v>
      </c>
      <c r="C1407" s="14" t="s">
        <v>104</v>
      </c>
      <c r="D1407" s="3" t="s">
        <v>1111</v>
      </c>
      <c r="E1407" s="27">
        <f t="shared" si="420"/>
        <v>1356304.75</v>
      </c>
      <c r="F1407" s="29">
        <v>0</v>
      </c>
      <c r="G1407" s="29">
        <v>0</v>
      </c>
      <c r="H1407" s="29">
        <v>0</v>
      </c>
      <c r="I1407" s="29">
        <v>0</v>
      </c>
      <c r="J1407" s="29">
        <v>1233556.6347719999</v>
      </c>
      <c r="K1407" s="29"/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91274.52</v>
      </c>
      <c r="S1407" s="29">
        <v>4498.21</v>
      </c>
      <c r="T1407" s="147">
        <v>26975.385228000003</v>
      </c>
      <c r="U1407" s="28"/>
      <c r="V1407" s="2" t="s">
        <v>1111</v>
      </c>
      <c r="W1407" s="9">
        <v>420689.13</v>
      </c>
      <c r="X1407" s="9">
        <v>0</v>
      </c>
      <c r="Y1407" s="9">
        <v>0</v>
      </c>
      <c r="Z1407" s="9">
        <v>0</v>
      </c>
      <c r="AA1407" s="9">
        <v>0</v>
      </c>
      <c r="AB1407" s="9">
        <v>362261.57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21034.46</v>
      </c>
      <c r="AK1407" s="9">
        <v>30000</v>
      </c>
      <c r="AL1407" s="9">
        <v>7393.1</v>
      </c>
      <c r="AN1407" s="28">
        <f t="shared" si="423"/>
        <v>935615.62</v>
      </c>
      <c r="AO1407" s="12">
        <f t="shared" si="426"/>
        <v>70240.06</v>
      </c>
      <c r="AP1407" s="12">
        <f t="shared" si="426"/>
        <v>-25501.79</v>
      </c>
      <c r="AQ1407" s="12">
        <f t="shared" si="426"/>
        <v>19582.285228000001</v>
      </c>
      <c r="AR1407" s="12">
        <f t="shared" si="424"/>
        <v>871295.06477200007</v>
      </c>
      <c r="BB1407" s="28" t="e">
        <f>+#REF!-'Прил 2 оконч'!E1407</f>
        <v>#REF!</v>
      </c>
    </row>
    <row r="1408" spans="1:54" ht="15" customHeight="1" x14ac:dyDescent="0.25">
      <c r="A1408" s="5">
        <f t="shared" si="427"/>
        <v>1380</v>
      </c>
      <c r="B1408" s="23">
        <f t="shared" si="427"/>
        <v>125</v>
      </c>
      <c r="C1408" s="14" t="s">
        <v>104</v>
      </c>
      <c r="D1408" s="3" t="s">
        <v>1112</v>
      </c>
      <c r="E1408" s="27">
        <f t="shared" ref="E1408:E1466" si="428">SUM(F1408:T1408)</f>
        <v>25875618.41</v>
      </c>
      <c r="F1408" s="29">
        <v>5945419.54417866</v>
      </c>
      <c r="G1408" s="29">
        <v>2118597.4078747798</v>
      </c>
      <c r="H1408" s="29">
        <v>2213462.8846331402</v>
      </c>
      <c r="I1408" s="29">
        <v>1385767.7235401999</v>
      </c>
      <c r="J1408" s="29">
        <v>0</v>
      </c>
      <c r="K1408" s="29"/>
      <c r="L1408" s="29">
        <v>228142.02967667999</v>
      </c>
      <c r="M1408" s="29">
        <v>0</v>
      </c>
      <c r="N1408" s="29">
        <v>10869131.540912401</v>
      </c>
      <c r="O1408" s="29">
        <v>0</v>
      </c>
      <c r="P1408" s="29">
        <v>0</v>
      </c>
      <c r="Q1408" s="29">
        <v>0</v>
      </c>
      <c r="R1408" s="29">
        <v>2358614.5958000002</v>
      </c>
      <c r="S1408" s="1">
        <v>258756.18410000001</v>
      </c>
      <c r="T1408" s="147">
        <v>497726.49928414001</v>
      </c>
      <c r="U1408" s="28"/>
      <c r="V1408" s="2" t="s">
        <v>1112</v>
      </c>
      <c r="W1408" s="9">
        <v>10855466.779999999</v>
      </c>
      <c r="X1408" s="9">
        <v>3329298.71</v>
      </c>
      <c r="Y1408" s="9">
        <v>1794468.56</v>
      </c>
      <c r="Z1408" s="9">
        <v>756180.49</v>
      </c>
      <c r="AA1408" s="9">
        <v>1121986.31</v>
      </c>
      <c r="AB1408" s="9">
        <v>0</v>
      </c>
      <c r="AC1408" s="9">
        <v>0</v>
      </c>
      <c r="AD1408" s="9">
        <v>212334.87</v>
      </c>
      <c r="AE1408" s="9">
        <v>0</v>
      </c>
      <c r="AF1408" s="9">
        <v>3009782.78</v>
      </c>
      <c r="AG1408" s="9">
        <v>0</v>
      </c>
      <c r="AH1408" s="9">
        <v>0</v>
      </c>
      <c r="AI1408" s="9">
        <v>0</v>
      </c>
      <c r="AJ1408" s="9">
        <v>392760.93999999994</v>
      </c>
      <c r="AK1408" s="9">
        <v>30000</v>
      </c>
      <c r="AL1408" s="9">
        <v>208654.12</v>
      </c>
      <c r="AN1408" s="28">
        <f t="shared" si="423"/>
        <v>15020151.630000001</v>
      </c>
      <c r="AO1408" s="12">
        <f t="shared" si="426"/>
        <v>1965853.6558000003</v>
      </c>
      <c r="AP1408" s="12">
        <f t="shared" si="426"/>
        <v>228756.18410000001</v>
      </c>
      <c r="AQ1408" s="12">
        <f t="shared" si="426"/>
        <v>289072.37928414001</v>
      </c>
      <c r="AR1408" s="12">
        <f t="shared" si="424"/>
        <v>12536469.410815861</v>
      </c>
      <c r="BB1408" s="28" t="e">
        <f>+#REF!-'Прил 2 оконч'!E1408</f>
        <v>#REF!</v>
      </c>
    </row>
    <row r="1409" spans="1:54" ht="15" customHeight="1" x14ac:dyDescent="0.25">
      <c r="A1409" s="5">
        <f t="shared" si="427"/>
        <v>1381</v>
      </c>
      <c r="B1409" s="23">
        <f t="shared" si="427"/>
        <v>126</v>
      </c>
      <c r="C1409" s="14" t="s">
        <v>104</v>
      </c>
      <c r="D1409" s="3" t="s">
        <v>1344</v>
      </c>
      <c r="E1409" s="27">
        <f t="shared" si="428"/>
        <v>42710518.469999999</v>
      </c>
      <c r="F1409" s="29">
        <v>4563184.2077858401</v>
      </c>
      <c r="G1409" s="29">
        <v>2639014.1793056997</v>
      </c>
      <c r="H1409" s="29">
        <v>2789633.3844447597</v>
      </c>
      <c r="I1409" s="29">
        <v>2127119.1704859594</v>
      </c>
      <c r="J1409" s="29">
        <v>849740.56339409994</v>
      </c>
      <c r="K1409" s="29"/>
      <c r="L1409" s="29">
        <v>226743.42160260002</v>
      </c>
      <c r="M1409" s="29">
        <v>0</v>
      </c>
      <c r="N1409" s="29">
        <v>8123162.6588364001</v>
      </c>
      <c r="O1409" s="29">
        <v>0</v>
      </c>
      <c r="P1409" s="29">
        <v>15771166.374696182</v>
      </c>
      <c r="Q1409" s="29">
        <v>0</v>
      </c>
      <c r="R1409" s="29">
        <v>4382571.3064000001</v>
      </c>
      <c r="S1409" s="1">
        <v>427105.18469999998</v>
      </c>
      <c r="T1409" s="147">
        <v>811078.01834846009</v>
      </c>
      <c r="U1409" s="28"/>
      <c r="V1409" s="2" t="s">
        <v>1344</v>
      </c>
      <c r="W1409" s="9">
        <v>21413838.110000003</v>
      </c>
      <c r="X1409" s="9">
        <v>3785396.68</v>
      </c>
      <c r="Y1409" s="9">
        <v>2149577.5299999998</v>
      </c>
      <c r="Z1409" s="9">
        <v>745582.32</v>
      </c>
      <c r="AA1409" s="9">
        <v>1135298.04</v>
      </c>
      <c r="AB1409" s="9">
        <v>429347.81</v>
      </c>
      <c r="AC1409" s="9">
        <v>0</v>
      </c>
      <c r="AD1409" s="9">
        <v>211344.7</v>
      </c>
      <c r="AE1409" s="9">
        <v>0</v>
      </c>
      <c r="AF1409" s="9">
        <v>2748091.29</v>
      </c>
      <c r="AG1409" s="9">
        <v>0</v>
      </c>
      <c r="AH1409" s="9">
        <v>8702244.9100000001</v>
      </c>
      <c r="AI1409" s="9">
        <v>0</v>
      </c>
      <c r="AJ1409" s="9">
        <v>1070691.9100000001</v>
      </c>
      <c r="AK1409" s="9">
        <v>30000</v>
      </c>
      <c r="AL1409" s="9">
        <v>406262.92000000004</v>
      </c>
      <c r="AN1409" s="28">
        <f t="shared" si="423"/>
        <v>21296680.359999996</v>
      </c>
      <c r="AO1409" s="12">
        <f t="shared" si="426"/>
        <v>3311879.3964</v>
      </c>
      <c r="AP1409" s="12">
        <f t="shared" si="426"/>
        <v>397105.18469999998</v>
      </c>
      <c r="AQ1409" s="12">
        <f t="shared" si="426"/>
        <v>404815.09834846004</v>
      </c>
      <c r="AR1409" s="12">
        <f t="shared" si="424"/>
        <v>17182880.680551533</v>
      </c>
      <c r="BB1409" s="28" t="e">
        <f>+#REF!-'Прил 2 оконч'!E1409</f>
        <v>#REF!</v>
      </c>
    </row>
    <row r="1410" spans="1:54" ht="15" customHeight="1" x14ac:dyDescent="0.25">
      <c r="A1410" s="5">
        <f t="shared" si="427"/>
        <v>1382</v>
      </c>
      <c r="B1410" s="23">
        <f t="shared" si="427"/>
        <v>127</v>
      </c>
      <c r="C1410" s="14" t="s">
        <v>104</v>
      </c>
      <c r="D1410" s="3" t="s">
        <v>495</v>
      </c>
      <c r="E1410" s="27">
        <f t="shared" si="428"/>
        <v>13108845.050000001</v>
      </c>
      <c r="F1410" s="29">
        <v>9364238.71225206</v>
      </c>
      <c r="G1410" s="29">
        <v>0</v>
      </c>
      <c r="H1410" s="29">
        <v>0</v>
      </c>
      <c r="I1410" s="29">
        <v>2182631.4570110403</v>
      </c>
      <c r="J1410" s="29">
        <v>0</v>
      </c>
      <c r="K1410" s="29"/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1178379.7660000001</v>
      </c>
      <c r="S1410" s="1">
        <v>131088.45050000001</v>
      </c>
      <c r="T1410" s="147">
        <v>252506.66423690002</v>
      </c>
      <c r="U1410" s="28"/>
      <c r="V1410" s="2"/>
      <c r="AN1410" s="28"/>
      <c r="AO1410" s="12"/>
      <c r="AP1410" s="12"/>
      <c r="AQ1410" s="12"/>
      <c r="AR1410" s="12"/>
      <c r="BB1410" s="28" t="e">
        <f>+#REF!-'Прил 2 оконч'!E1410</f>
        <v>#REF!</v>
      </c>
    </row>
    <row r="1411" spans="1:54" ht="15" customHeight="1" x14ac:dyDescent="0.25">
      <c r="A1411" s="5">
        <f t="shared" si="427"/>
        <v>1383</v>
      </c>
      <c r="B1411" s="23">
        <f t="shared" si="427"/>
        <v>128</v>
      </c>
      <c r="C1411" s="14" t="s">
        <v>104</v>
      </c>
      <c r="D1411" s="3" t="s">
        <v>496</v>
      </c>
      <c r="E1411" s="27">
        <f t="shared" si="428"/>
        <v>7460937.04</v>
      </c>
      <c r="F1411" s="29">
        <v>4869838.6614641398</v>
      </c>
      <c r="G1411" s="29">
        <v>1735323.7184030998</v>
      </c>
      <c r="H1411" s="29">
        <v>0</v>
      </c>
      <c r="I1411" s="29">
        <v>0</v>
      </c>
      <c r="J1411" s="29">
        <v>0</v>
      </c>
      <c r="K1411" s="29"/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636723.76619999995</v>
      </c>
      <c r="S1411" s="1">
        <v>74609.3704</v>
      </c>
      <c r="T1411" s="147">
        <v>144441.52353275998</v>
      </c>
      <c r="U1411" s="28"/>
      <c r="V1411" s="2"/>
      <c r="AN1411" s="28"/>
      <c r="AO1411" s="12"/>
      <c r="AP1411" s="12"/>
      <c r="AQ1411" s="12"/>
      <c r="AR1411" s="12"/>
      <c r="BB1411" s="28" t="e">
        <f>+#REF!-'Прил 2 оконч'!E1411</f>
        <v>#REF!</v>
      </c>
    </row>
    <row r="1412" spans="1:54" ht="15" customHeight="1" x14ac:dyDescent="0.25">
      <c r="A1412" s="5">
        <f t="shared" si="427"/>
        <v>1384</v>
      </c>
      <c r="B1412" s="23">
        <f t="shared" si="427"/>
        <v>129</v>
      </c>
      <c r="C1412" s="14" t="s">
        <v>104</v>
      </c>
      <c r="D1412" s="3" t="s">
        <v>848</v>
      </c>
      <c r="E1412" s="27">
        <f t="shared" si="428"/>
        <v>5170417.16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/>
      <c r="L1412" s="29">
        <v>0</v>
      </c>
      <c r="M1412" s="29">
        <v>0</v>
      </c>
      <c r="N1412" s="29">
        <v>0</v>
      </c>
      <c r="O1412" s="29">
        <v>0</v>
      </c>
      <c r="P1412" s="29">
        <v>2337227.3292937796</v>
      </c>
      <c r="Q1412" s="29">
        <v>2165968.1778768599</v>
      </c>
      <c r="R1412" s="29">
        <v>517041.71599999996</v>
      </c>
      <c r="S1412" s="1">
        <v>51704.171600000001</v>
      </c>
      <c r="T1412" s="147">
        <v>98475.765229360011</v>
      </c>
      <c r="U1412" s="28"/>
      <c r="V1412" s="2" t="s">
        <v>848</v>
      </c>
      <c r="W1412" s="9">
        <v>4971552.96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2387012.1800000002</v>
      </c>
      <c r="AI1412" s="9">
        <v>2212103.61</v>
      </c>
      <c r="AJ1412" s="9">
        <v>248577.65</v>
      </c>
      <c r="AK1412" s="9">
        <v>30000</v>
      </c>
      <c r="AL1412" s="9">
        <v>93859.520000000004</v>
      </c>
      <c r="AN1412" s="28">
        <f t="shared" si="423"/>
        <v>198864.20000000019</v>
      </c>
      <c r="AO1412" s="12">
        <f t="shared" si="426"/>
        <v>268464.06599999999</v>
      </c>
      <c r="AP1412" s="12">
        <f t="shared" si="426"/>
        <v>21704.171600000001</v>
      </c>
      <c r="AQ1412" s="12">
        <f t="shared" si="426"/>
        <v>4616.2452293600072</v>
      </c>
      <c r="AR1412" s="12">
        <f t="shared" si="424"/>
        <v>-95920.282829359814</v>
      </c>
      <c r="BB1412" s="28" t="e">
        <f>+#REF!-'Прил 2 оконч'!E1412</f>
        <v>#REF!</v>
      </c>
    </row>
    <row r="1413" spans="1:54" ht="15" customHeight="1" x14ac:dyDescent="0.25">
      <c r="A1413" s="5">
        <f t="shared" ref="A1413:B1428" si="429">A1412+1</f>
        <v>1385</v>
      </c>
      <c r="B1413" s="23">
        <f t="shared" si="429"/>
        <v>130</v>
      </c>
      <c r="C1413" s="14" t="s">
        <v>104</v>
      </c>
      <c r="D1413" s="3" t="s">
        <v>1113</v>
      </c>
      <c r="E1413" s="27">
        <f t="shared" si="428"/>
        <v>4016629.0800000005</v>
      </c>
      <c r="F1413" s="29">
        <v>805738.62770855997</v>
      </c>
      <c r="G1413" s="29">
        <v>288080.0546652</v>
      </c>
      <c r="H1413" s="29">
        <v>111097.84709519999</v>
      </c>
      <c r="I1413" s="29">
        <v>430141.36512816005</v>
      </c>
      <c r="J1413" s="29">
        <v>101225.86847351999</v>
      </c>
      <c r="K1413" s="29"/>
      <c r="L1413" s="29">
        <v>200398.33743552002</v>
      </c>
      <c r="M1413" s="29">
        <v>0</v>
      </c>
      <c r="N1413" s="29">
        <v>0</v>
      </c>
      <c r="O1413" s="29">
        <v>0</v>
      </c>
      <c r="P1413" s="29">
        <v>0</v>
      </c>
      <c r="Q1413" s="29">
        <v>1553383.7706693599</v>
      </c>
      <c r="R1413" s="29">
        <v>410076.24600000004</v>
      </c>
      <c r="S1413" s="1">
        <v>40166.290800000002</v>
      </c>
      <c r="T1413" s="147">
        <v>76320.672024480009</v>
      </c>
      <c r="U1413" s="28"/>
      <c r="V1413" s="2" t="s">
        <v>1113</v>
      </c>
      <c r="W1413" s="9">
        <v>3862144.9899999993</v>
      </c>
      <c r="X1413" s="9">
        <v>803338.86</v>
      </c>
      <c r="Y1413" s="9">
        <v>293676.34000000003</v>
      </c>
      <c r="Z1413" s="9">
        <v>113257.54</v>
      </c>
      <c r="AA1413" s="9">
        <v>453794.01</v>
      </c>
      <c r="AB1413" s="9">
        <v>133103.25</v>
      </c>
      <c r="AC1413" s="9">
        <v>0</v>
      </c>
      <c r="AD1413" s="9">
        <v>185529.07</v>
      </c>
      <c r="AE1413" s="9">
        <v>0</v>
      </c>
      <c r="AF1413" s="9">
        <v>0</v>
      </c>
      <c r="AG1413" s="9">
        <v>0</v>
      </c>
      <c r="AH1413" s="9">
        <v>0</v>
      </c>
      <c r="AI1413" s="9">
        <v>1583557.9</v>
      </c>
      <c r="AJ1413" s="9">
        <v>193107.26</v>
      </c>
      <c r="AK1413" s="9">
        <v>30000</v>
      </c>
      <c r="AL1413" s="9">
        <v>72780.760000000009</v>
      </c>
      <c r="AN1413" s="28">
        <f t="shared" si="423"/>
        <v>154484.09000000125</v>
      </c>
      <c r="AO1413" s="12">
        <f t="shared" si="426"/>
        <v>216968.98600000003</v>
      </c>
      <c r="AP1413" s="12">
        <f t="shared" si="426"/>
        <v>10166.290800000002</v>
      </c>
      <c r="AQ1413" s="12">
        <f t="shared" si="426"/>
        <v>3539.9120244799997</v>
      </c>
      <c r="AR1413" s="12">
        <f t="shared" si="424"/>
        <v>-76191.098824478788</v>
      </c>
      <c r="BB1413" s="28" t="e">
        <f>+#REF!-'Прил 2 оконч'!E1413</f>
        <v>#REF!</v>
      </c>
    </row>
    <row r="1414" spans="1:54" ht="15" customHeight="1" x14ac:dyDescent="0.25">
      <c r="A1414" s="5">
        <f t="shared" si="429"/>
        <v>1386</v>
      </c>
      <c r="B1414" s="23">
        <f t="shared" si="429"/>
        <v>131</v>
      </c>
      <c r="C1414" s="14" t="s">
        <v>104</v>
      </c>
      <c r="D1414" s="3" t="s">
        <v>1114</v>
      </c>
      <c r="E1414" s="27">
        <f t="shared" si="428"/>
        <v>4173191.26</v>
      </c>
      <c r="F1414" s="29">
        <v>837145.11092939996</v>
      </c>
      <c r="G1414" s="29">
        <v>299308.98588191997</v>
      </c>
      <c r="H1414" s="29">
        <v>115428.2739309</v>
      </c>
      <c r="I1414" s="29">
        <v>446907.63222419994</v>
      </c>
      <c r="J1414" s="29">
        <v>105171.50381976001</v>
      </c>
      <c r="K1414" s="29"/>
      <c r="L1414" s="29">
        <v>208209.56295384001</v>
      </c>
      <c r="M1414" s="29">
        <v>0</v>
      </c>
      <c r="N1414" s="29">
        <v>0</v>
      </c>
      <c r="O1414" s="29">
        <v>0</v>
      </c>
      <c r="P1414" s="29">
        <v>0</v>
      </c>
      <c r="Q1414" s="29">
        <v>1613932.3359776398</v>
      </c>
      <c r="R1414" s="29">
        <v>426060.40430000005</v>
      </c>
      <c r="S1414" s="1">
        <v>41731.912599999996</v>
      </c>
      <c r="T1414" s="147">
        <v>79295.53738234</v>
      </c>
      <c r="U1414" s="28"/>
      <c r="V1414" s="2" t="s">
        <v>1114</v>
      </c>
      <c r="W1414" s="9">
        <v>4012685.58</v>
      </c>
      <c r="X1414" s="9">
        <v>834909.96</v>
      </c>
      <c r="Y1414" s="9">
        <v>305217.77</v>
      </c>
      <c r="Z1414" s="9">
        <v>117708.54</v>
      </c>
      <c r="AA1414" s="9">
        <v>471628.04</v>
      </c>
      <c r="AB1414" s="9">
        <v>138334.20000000001</v>
      </c>
      <c r="AC1414" s="9">
        <v>0</v>
      </c>
      <c r="AD1414" s="9">
        <v>192820.33</v>
      </c>
      <c r="AE1414" s="9">
        <v>0</v>
      </c>
      <c r="AF1414" s="9">
        <v>0</v>
      </c>
      <c r="AG1414" s="9">
        <v>0</v>
      </c>
      <c r="AH1414" s="9">
        <v>0</v>
      </c>
      <c r="AI1414" s="9">
        <v>1645791.45</v>
      </c>
      <c r="AJ1414" s="9">
        <v>200634.27</v>
      </c>
      <c r="AK1414" s="9">
        <v>30000</v>
      </c>
      <c r="AL1414" s="9">
        <v>75641.01999999999</v>
      </c>
      <c r="AN1414" s="28">
        <f t="shared" si="423"/>
        <v>160505.6799999997</v>
      </c>
      <c r="AO1414" s="12">
        <f t="shared" si="426"/>
        <v>225426.13430000006</v>
      </c>
      <c r="AP1414" s="12">
        <f t="shared" si="426"/>
        <v>11731.912599999996</v>
      </c>
      <c r="AQ1414" s="12">
        <f t="shared" si="426"/>
        <v>3654.517382340011</v>
      </c>
      <c r="AR1414" s="12">
        <f t="shared" si="424"/>
        <v>-80306.884282340368</v>
      </c>
      <c r="BB1414" s="28" t="e">
        <f>+#REF!-'Прил 2 оконч'!E1414</f>
        <v>#REF!</v>
      </c>
    </row>
    <row r="1415" spans="1:54" ht="15" customHeight="1" x14ac:dyDescent="0.25">
      <c r="A1415" s="5">
        <f t="shared" si="429"/>
        <v>1387</v>
      </c>
      <c r="B1415" s="23">
        <f t="shared" si="429"/>
        <v>132</v>
      </c>
      <c r="C1415" s="14" t="s">
        <v>104</v>
      </c>
      <c r="D1415" s="3" t="s">
        <v>1115</v>
      </c>
      <c r="E1415" s="27">
        <f t="shared" si="428"/>
        <v>4076014.7499999995</v>
      </c>
      <c r="F1415" s="29">
        <v>817651.43445257994</v>
      </c>
      <c r="G1415" s="29">
        <v>292339.30714002001</v>
      </c>
      <c r="H1415" s="29">
        <v>112740.42279149999</v>
      </c>
      <c r="I1415" s="29">
        <v>436500.98629368003</v>
      </c>
      <c r="J1415" s="29">
        <v>102722.49087282001</v>
      </c>
      <c r="K1415" s="29"/>
      <c r="L1415" s="29">
        <v>203361.21608040002</v>
      </c>
      <c r="M1415" s="29">
        <v>0</v>
      </c>
      <c r="N1415" s="29">
        <v>0</v>
      </c>
      <c r="O1415" s="29">
        <v>0</v>
      </c>
      <c r="P1415" s="29">
        <v>0</v>
      </c>
      <c r="Q1415" s="29">
        <v>1576350.4705582198</v>
      </c>
      <c r="R1415" s="29">
        <v>416139.20480000007</v>
      </c>
      <c r="S1415" s="1">
        <v>40760.147499999999</v>
      </c>
      <c r="T1415" s="147">
        <v>77449.069510779998</v>
      </c>
      <c r="U1415" s="28"/>
      <c r="V1415" s="2" t="s">
        <v>1115</v>
      </c>
      <c r="W1415" s="9">
        <v>3919246.6</v>
      </c>
      <c r="X1415" s="9">
        <v>815314.12</v>
      </c>
      <c r="Y1415" s="9">
        <v>298054.13</v>
      </c>
      <c r="Z1415" s="9">
        <v>114945.85</v>
      </c>
      <c r="AA1415" s="9">
        <v>460558.64</v>
      </c>
      <c r="AB1415" s="9">
        <v>135087.41</v>
      </c>
      <c r="AC1415" s="9">
        <v>0</v>
      </c>
      <c r="AD1415" s="9">
        <v>188294.72</v>
      </c>
      <c r="AE1415" s="9">
        <v>0</v>
      </c>
      <c r="AF1415" s="9">
        <v>0</v>
      </c>
      <c r="AG1415" s="9">
        <v>0</v>
      </c>
      <c r="AH1415" s="9">
        <v>0</v>
      </c>
      <c r="AI1415" s="9">
        <v>1607163.72</v>
      </c>
      <c r="AJ1415" s="9">
        <v>195962.33000000002</v>
      </c>
      <c r="AK1415" s="9">
        <v>30000</v>
      </c>
      <c r="AL1415" s="9">
        <v>73865.679999999993</v>
      </c>
      <c r="AN1415" s="28">
        <f t="shared" si="423"/>
        <v>156768.14999999944</v>
      </c>
      <c r="AO1415" s="12">
        <f t="shared" si="426"/>
        <v>220176.87480000005</v>
      </c>
      <c r="AP1415" s="12">
        <f t="shared" si="426"/>
        <v>10760.147499999999</v>
      </c>
      <c r="AQ1415" s="12">
        <f t="shared" si="426"/>
        <v>3583.3895107800054</v>
      </c>
      <c r="AR1415" s="12">
        <f t="shared" si="424"/>
        <v>-77752.261810780605</v>
      </c>
      <c r="BB1415" s="28" t="e">
        <f>+#REF!-'Прил 2 оконч'!E1415</f>
        <v>#REF!</v>
      </c>
    </row>
    <row r="1416" spans="1:54" ht="15" customHeight="1" x14ac:dyDescent="0.25">
      <c r="A1416" s="5">
        <f t="shared" si="429"/>
        <v>1388</v>
      </c>
      <c r="B1416" s="23">
        <f t="shared" si="429"/>
        <v>133</v>
      </c>
      <c r="C1416" s="14" t="s">
        <v>104</v>
      </c>
      <c r="D1416" s="3" t="s">
        <v>849</v>
      </c>
      <c r="E1416" s="27">
        <f t="shared" si="428"/>
        <v>6843423.1399999997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/>
      <c r="L1416" s="29">
        <v>0</v>
      </c>
      <c r="M1416" s="29">
        <v>0</v>
      </c>
      <c r="N1416" s="29">
        <v>1393592.1717059999</v>
      </c>
      <c r="O1416" s="29">
        <v>0</v>
      </c>
      <c r="P1416" s="29">
        <v>2378231.3210413805</v>
      </c>
      <c r="Q1416" s="29">
        <v>2203967.62219158</v>
      </c>
      <c r="R1416" s="29">
        <v>668519.34499999997</v>
      </c>
      <c r="S1416" s="1">
        <v>68434.231400000004</v>
      </c>
      <c r="T1416" s="147">
        <v>130678.44866104003</v>
      </c>
      <c r="U1416" s="28"/>
      <c r="V1416" s="2" t="s">
        <v>849</v>
      </c>
      <c r="W1416" s="9">
        <v>6580214.3600000003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1409664.02</v>
      </c>
      <c r="AG1416" s="9">
        <v>0</v>
      </c>
      <c r="AH1416" s="9">
        <v>2432685.41</v>
      </c>
      <c r="AI1416" s="9">
        <v>2254430.13</v>
      </c>
      <c r="AJ1416" s="9">
        <v>329010.71999999997</v>
      </c>
      <c r="AK1416" s="9">
        <v>30000</v>
      </c>
      <c r="AL1416" s="9">
        <v>124424.08</v>
      </c>
      <c r="AN1416" s="28">
        <f t="shared" si="423"/>
        <v>263208.77999999933</v>
      </c>
      <c r="AO1416" s="12">
        <f t="shared" si="426"/>
        <v>339508.625</v>
      </c>
      <c r="AP1416" s="12">
        <f t="shared" si="426"/>
        <v>38434.231400000004</v>
      </c>
      <c r="AQ1416" s="12">
        <f t="shared" si="426"/>
        <v>6254.3686610400327</v>
      </c>
      <c r="AR1416" s="12">
        <f t="shared" si="424"/>
        <v>-120988.44506104071</v>
      </c>
      <c r="BB1416" s="28" t="e">
        <f>+#REF!-'Прил 2 оконч'!E1416</f>
        <v>#REF!</v>
      </c>
    </row>
    <row r="1417" spans="1:54" ht="15" customHeight="1" x14ac:dyDescent="0.25">
      <c r="A1417" s="5">
        <f t="shared" si="429"/>
        <v>1389</v>
      </c>
      <c r="B1417" s="23">
        <f t="shared" si="429"/>
        <v>134</v>
      </c>
      <c r="C1417" s="14" t="s">
        <v>104</v>
      </c>
      <c r="D1417" s="3" t="s">
        <v>850</v>
      </c>
      <c r="E1417" s="27">
        <f t="shared" si="428"/>
        <v>5201318.0599999996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/>
      <c r="L1417" s="29">
        <v>0</v>
      </c>
      <c r="M1417" s="29">
        <v>0</v>
      </c>
      <c r="N1417" s="29">
        <v>0</v>
      </c>
      <c r="O1417" s="29">
        <v>0</v>
      </c>
      <c r="P1417" s="29">
        <v>2351195.72438394</v>
      </c>
      <c r="Q1417" s="29">
        <v>2178913.0452453005</v>
      </c>
      <c r="R1417" s="29">
        <v>520131.80599999998</v>
      </c>
      <c r="S1417" s="1">
        <v>52013.180600000007</v>
      </c>
      <c r="T1417" s="147">
        <v>99064.303770760031</v>
      </c>
      <c r="U1417" s="28"/>
      <c r="V1417" s="2" t="s">
        <v>850</v>
      </c>
      <c r="W1417" s="9">
        <v>5001265.3399999989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2401369.2999999998</v>
      </c>
      <c r="AI1417" s="9">
        <v>2225408.73</v>
      </c>
      <c r="AJ1417" s="9">
        <v>250063.27000000002</v>
      </c>
      <c r="AK1417" s="9">
        <v>30000</v>
      </c>
      <c r="AL1417" s="9">
        <v>94424.040000000008</v>
      </c>
      <c r="AN1417" s="28">
        <f t="shared" si="423"/>
        <v>200052.72000000067</v>
      </c>
      <c r="AO1417" s="12">
        <f t="shared" si="426"/>
        <v>270068.53599999996</v>
      </c>
      <c r="AP1417" s="12">
        <f t="shared" si="426"/>
        <v>22013.180600000007</v>
      </c>
      <c r="AQ1417" s="12">
        <f t="shared" si="426"/>
        <v>4640.2637707600225</v>
      </c>
      <c r="AR1417" s="12">
        <f t="shared" si="424"/>
        <v>-96669.260370759323</v>
      </c>
      <c r="BB1417" s="28" t="e">
        <f>+#REF!-'Прил 2 оконч'!E1417</f>
        <v>#REF!</v>
      </c>
    </row>
    <row r="1418" spans="1:54" ht="15" customHeight="1" x14ac:dyDescent="0.25">
      <c r="A1418" s="5">
        <f t="shared" si="429"/>
        <v>1390</v>
      </c>
      <c r="B1418" s="23">
        <f t="shared" si="429"/>
        <v>135</v>
      </c>
      <c r="C1418" s="14" t="s">
        <v>104</v>
      </c>
      <c r="D1418" s="3" t="s">
        <v>154</v>
      </c>
      <c r="E1418" s="27">
        <f t="shared" si="428"/>
        <v>13862335.789999999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/>
      <c r="L1418" s="29">
        <v>0</v>
      </c>
      <c r="M1418" s="29">
        <v>0</v>
      </c>
      <c r="N1418" s="29">
        <v>12209113.6236846</v>
      </c>
      <c r="O1418" s="29">
        <v>0</v>
      </c>
      <c r="P1418" s="29">
        <v>0</v>
      </c>
      <c r="Q1418" s="29">
        <v>0</v>
      </c>
      <c r="R1418" s="29">
        <v>1247610.2211</v>
      </c>
      <c r="S1418" s="1">
        <v>138623.3579</v>
      </c>
      <c r="T1418" s="147">
        <v>266988.58731539996</v>
      </c>
      <c r="U1418" s="28"/>
      <c r="V1418" s="2" t="s">
        <v>1384</v>
      </c>
      <c r="W1418" s="9">
        <v>3595023.64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3361160.47</v>
      </c>
      <c r="AG1418" s="9">
        <v>0</v>
      </c>
      <c r="AH1418" s="9">
        <v>0</v>
      </c>
      <c r="AI1418" s="9">
        <v>0</v>
      </c>
      <c r="AJ1418" s="9">
        <v>135268.04999999999</v>
      </c>
      <c r="AK1418" s="9">
        <v>30000</v>
      </c>
      <c r="AL1418" s="9">
        <v>68595.12</v>
      </c>
      <c r="AN1418" s="28">
        <f t="shared" si="423"/>
        <v>10267312.149999999</v>
      </c>
      <c r="AO1418" s="12">
        <f t="shared" si="426"/>
        <v>1112342.1710999999</v>
      </c>
      <c r="AP1418" s="12">
        <f t="shared" si="426"/>
        <v>108623.3579</v>
      </c>
      <c r="AQ1418" s="12">
        <f t="shared" si="426"/>
        <v>198393.46731539996</v>
      </c>
      <c r="AR1418" s="12">
        <f t="shared" si="424"/>
        <v>8847953.1536845993</v>
      </c>
      <c r="BB1418" s="28" t="e">
        <f>+#REF!-'Прил 2 оконч'!E1418</f>
        <v>#REF!</v>
      </c>
    </row>
    <row r="1419" spans="1:54" ht="15" customHeight="1" x14ac:dyDescent="0.25">
      <c r="A1419" s="5">
        <f t="shared" si="429"/>
        <v>1391</v>
      </c>
      <c r="B1419" s="23">
        <f t="shared" si="429"/>
        <v>136</v>
      </c>
      <c r="C1419" s="14" t="s">
        <v>104</v>
      </c>
      <c r="D1419" s="3" t="s">
        <v>155</v>
      </c>
      <c r="E1419" s="27">
        <f t="shared" si="428"/>
        <v>13726547.140000001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/>
      <c r="L1419" s="29">
        <v>0</v>
      </c>
      <c r="M1419" s="29">
        <v>0</v>
      </c>
      <c r="N1419" s="29">
        <v>12089519.128083602</v>
      </c>
      <c r="O1419" s="29">
        <v>0</v>
      </c>
      <c r="P1419" s="29">
        <v>0</v>
      </c>
      <c r="Q1419" s="29">
        <v>0</v>
      </c>
      <c r="R1419" s="29">
        <v>1235389.2426</v>
      </c>
      <c r="S1419" s="1">
        <v>137265.47140000001</v>
      </c>
      <c r="T1419" s="147">
        <v>264373.29791640001</v>
      </c>
      <c r="U1419" s="28"/>
      <c r="V1419" s="2" t="s">
        <v>155</v>
      </c>
      <c r="W1419" s="9">
        <v>3558875.5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3327948.21</v>
      </c>
      <c r="AG1419" s="9">
        <v>0</v>
      </c>
      <c r="AH1419" s="9">
        <v>0</v>
      </c>
      <c r="AI1419" s="9">
        <v>0</v>
      </c>
      <c r="AJ1419" s="9">
        <v>133009.97</v>
      </c>
      <c r="AK1419" s="9">
        <v>30000</v>
      </c>
      <c r="AL1419" s="9">
        <v>67917.320000000007</v>
      </c>
      <c r="AN1419" s="28">
        <f t="shared" si="423"/>
        <v>10167671.640000001</v>
      </c>
      <c r="AO1419" s="12">
        <f t="shared" si="426"/>
        <v>1102379.2726</v>
      </c>
      <c r="AP1419" s="12">
        <f t="shared" si="426"/>
        <v>107265.47140000001</v>
      </c>
      <c r="AQ1419" s="12">
        <f t="shared" si="426"/>
        <v>196455.97791640001</v>
      </c>
      <c r="AR1419" s="12">
        <f t="shared" si="424"/>
        <v>8761570.9180835988</v>
      </c>
      <c r="BB1419" s="28" t="e">
        <f>+#REF!-'Прил 2 оконч'!E1419</f>
        <v>#REF!</v>
      </c>
    </row>
    <row r="1420" spans="1:54" ht="15" customHeight="1" x14ac:dyDescent="0.25">
      <c r="A1420" s="5">
        <f t="shared" si="429"/>
        <v>1392</v>
      </c>
      <c r="B1420" s="23">
        <f t="shared" si="429"/>
        <v>137</v>
      </c>
      <c r="C1420" s="14" t="s">
        <v>104</v>
      </c>
      <c r="D1420" s="3" t="s">
        <v>1345</v>
      </c>
      <c r="E1420" s="27">
        <f t="shared" si="428"/>
        <v>44319419.229999997</v>
      </c>
      <c r="F1420" s="29">
        <v>8220175.7656745994</v>
      </c>
      <c r="G1420" s="29">
        <v>4753952.3697544206</v>
      </c>
      <c r="H1420" s="29">
        <v>5025279.6416487005</v>
      </c>
      <c r="I1420" s="29">
        <v>3831818.4508245601</v>
      </c>
      <c r="J1420" s="29">
        <v>1530733.0332218397</v>
      </c>
      <c r="K1420" s="29"/>
      <c r="L1420" s="29">
        <v>408458.36874360003</v>
      </c>
      <c r="M1420" s="29">
        <v>0</v>
      </c>
      <c r="N1420" s="29">
        <v>14633164.4085522</v>
      </c>
      <c r="O1420" s="29">
        <v>0</v>
      </c>
      <c r="P1420" s="29">
        <v>0</v>
      </c>
      <c r="Q1420" s="29">
        <v>0</v>
      </c>
      <c r="R1420" s="29">
        <v>4632834.4404999996</v>
      </c>
      <c r="S1420" s="1">
        <v>443194.1923</v>
      </c>
      <c r="T1420" s="147">
        <v>839808.55878008006</v>
      </c>
      <c r="U1420" s="28"/>
      <c r="V1420" s="2" t="s">
        <v>1345</v>
      </c>
      <c r="W1420" s="9">
        <v>21712118.069999997</v>
      </c>
      <c r="X1420" s="9">
        <v>6819198.1799999997</v>
      </c>
      <c r="Y1420" s="9">
        <v>3872353.78</v>
      </c>
      <c r="Z1420" s="9">
        <v>1343128.34</v>
      </c>
      <c r="AA1420" s="9">
        <v>2045181.21</v>
      </c>
      <c r="AB1420" s="9">
        <v>773448.09</v>
      </c>
      <c r="AC1420" s="9">
        <v>0</v>
      </c>
      <c r="AD1420" s="9">
        <v>380726.65</v>
      </c>
      <c r="AE1420" s="9">
        <v>0</v>
      </c>
      <c r="AF1420" s="9">
        <v>4950545.68</v>
      </c>
      <c r="AG1420" s="9">
        <v>0</v>
      </c>
      <c r="AH1420" s="9">
        <v>0</v>
      </c>
      <c r="AI1420" s="9">
        <v>0</v>
      </c>
      <c r="AJ1420" s="9">
        <v>1085605.8999999999</v>
      </c>
      <c r="AK1420" s="9">
        <v>30000</v>
      </c>
      <c r="AL1420" s="9">
        <v>411930.23999999993</v>
      </c>
      <c r="AN1420" s="28">
        <f t="shared" si="423"/>
        <v>22607301.16</v>
      </c>
      <c r="AO1420" s="12">
        <f t="shared" si="426"/>
        <v>3547228.5404999997</v>
      </c>
      <c r="AP1420" s="12">
        <f t="shared" si="426"/>
        <v>413194.1923</v>
      </c>
      <c r="AQ1420" s="12">
        <f t="shared" si="426"/>
        <v>427878.31878008012</v>
      </c>
      <c r="AR1420" s="12">
        <f t="shared" si="424"/>
        <v>18219000.108419921</v>
      </c>
      <c r="BB1420" s="28" t="e">
        <f>+#REF!-'Прил 2 оконч'!E1420</f>
        <v>#REF!</v>
      </c>
    </row>
    <row r="1421" spans="1:54" ht="15" customHeight="1" x14ac:dyDescent="0.25">
      <c r="A1421" s="5">
        <f t="shared" si="429"/>
        <v>1393</v>
      </c>
      <c r="B1421" s="23">
        <f t="shared" si="429"/>
        <v>138</v>
      </c>
      <c r="C1421" s="14" t="s">
        <v>104</v>
      </c>
      <c r="D1421" s="3" t="s">
        <v>1117</v>
      </c>
      <c r="E1421" s="27">
        <f t="shared" si="428"/>
        <v>11632734.189999999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/>
      <c r="L1421" s="29">
        <v>0</v>
      </c>
      <c r="M1421" s="29">
        <v>0</v>
      </c>
      <c r="N1421" s="29">
        <v>10245414.310500599</v>
      </c>
      <c r="O1421" s="29">
        <v>0</v>
      </c>
      <c r="P1421" s="29">
        <v>0</v>
      </c>
      <c r="Q1421" s="29">
        <v>0</v>
      </c>
      <c r="R1421" s="29">
        <v>1046946.0770999999</v>
      </c>
      <c r="S1421" s="1">
        <v>116327.3419</v>
      </c>
      <c r="T1421" s="147">
        <v>224046.46049940001</v>
      </c>
      <c r="U1421" s="28"/>
      <c r="V1421" s="2" t="s">
        <v>1117</v>
      </c>
      <c r="W1421" s="9">
        <v>3610887.6799999997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3441774.6</v>
      </c>
      <c r="AG1421" s="9">
        <v>0</v>
      </c>
      <c r="AH1421" s="9">
        <v>0</v>
      </c>
      <c r="AI1421" s="9">
        <v>0</v>
      </c>
      <c r="AJ1421" s="9">
        <v>68872.78</v>
      </c>
      <c r="AK1421" s="9">
        <v>30000</v>
      </c>
      <c r="AL1421" s="9">
        <v>70240.3</v>
      </c>
      <c r="AN1421" s="28">
        <f t="shared" si="423"/>
        <v>8021846.5099999998</v>
      </c>
      <c r="AO1421" s="12">
        <f t="shared" si="426"/>
        <v>978073.29709999985</v>
      </c>
      <c r="AP1421" s="12">
        <f t="shared" si="426"/>
        <v>86327.341899999999</v>
      </c>
      <c r="AQ1421" s="12">
        <f t="shared" si="426"/>
        <v>153806.16049939999</v>
      </c>
      <c r="AR1421" s="12">
        <f t="shared" si="424"/>
        <v>6803639.7105005998</v>
      </c>
      <c r="BB1421" s="28" t="e">
        <f>+#REF!-'Прил 2 оконч'!E1421</f>
        <v>#REF!</v>
      </c>
    </row>
    <row r="1422" spans="1:54" ht="15" customHeight="1" x14ac:dyDescent="0.25">
      <c r="A1422" s="5">
        <f t="shared" si="429"/>
        <v>1394</v>
      </c>
      <c r="B1422" s="23">
        <f t="shared" si="429"/>
        <v>139</v>
      </c>
      <c r="C1422" s="14" t="s">
        <v>104</v>
      </c>
      <c r="D1422" s="3" t="s">
        <v>1118</v>
      </c>
      <c r="E1422" s="27">
        <f t="shared" si="428"/>
        <v>11667490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/>
      <c r="L1422" s="29">
        <v>0</v>
      </c>
      <c r="M1422" s="29">
        <v>0</v>
      </c>
      <c r="N1422" s="29">
        <v>10276025.1426</v>
      </c>
      <c r="O1422" s="29">
        <v>0</v>
      </c>
      <c r="P1422" s="29">
        <v>0</v>
      </c>
      <c r="Q1422" s="29">
        <v>0</v>
      </c>
      <c r="R1422" s="29">
        <v>1050074.0999999999</v>
      </c>
      <c r="S1422" s="1">
        <v>116674.90000000001</v>
      </c>
      <c r="T1422" s="147">
        <v>224715.85740000001</v>
      </c>
      <c r="U1422" s="28"/>
      <c r="V1422" s="2" t="s">
        <v>1118</v>
      </c>
      <c r="W1422" s="9">
        <v>3623520.48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3452145.63</v>
      </c>
      <c r="AG1422" s="9">
        <v>0</v>
      </c>
      <c r="AH1422" s="9">
        <v>0</v>
      </c>
      <c r="AI1422" s="9">
        <v>0</v>
      </c>
      <c r="AJ1422" s="9">
        <v>70922.89</v>
      </c>
      <c r="AK1422" s="9">
        <v>30000</v>
      </c>
      <c r="AL1422" s="9">
        <v>70451.960000000006</v>
      </c>
      <c r="AN1422" s="28">
        <f t="shared" si="423"/>
        <v>8043969.5199999996</v>
      </c>
      <c r="AO1422" s="12">
        <f t="shared" si="426"/>
        <v>979151.20999999985</v>
      </c>
      <c r="AP1422" s="12">
        <f t="shared" si="426"/>
        <v>86674.900000000009</v>
      </c>
      <c r="AQ1422" s="12">
        <f t="shared" si="426"/>
        <v>154263.89740000002</v>
      </c>
      <c r="AR1422" s="12">
        <f t="shared" si="424"/>
        <v>6823879.5125999991</v>
      </c>
      <c r="BB1422" s="28" t="e">
        <f>+#REF!-'Прил 2 оконч'!E1422</f>
        <v>#REF!</v>
      </c>
    </row>
    <row r="1423" spans="1:54" ht="15" customHeight="1" x14ac:dyDescent="0.25">
      <c r="A1423" s="5">
        <f t="shared" si="429"/>
        <v>1395</v>
      </c>
      <c r="B1423" s="23">
        <f t="shared" si="429"/>
        <v>140</v>
      </c>
      <c r="C1423" s="14" t="s">
        <v>104</v>
      </c>
      <c r="D1423" s="3" t="s">
        <v>1120</v>
      </c>
      <c r="E1423" s="27">
        <f t="shared" si="428"/>
        <v>2942203.2199999993</v>
      </c>
      <c r="F1423" s="29">
        <v>1137997.5116546398</v>
      </c>
      <c r="G1423" s="29">
        <v>406874.35677714</v>
      </c>
      <c r="H1423" s="29">
        <v>156910.77651564003</v>
      </c>
      <c r="I1423" s="29">
        <v>607516.86186071998</v>
      </c>
      <c r="J1423" s="29">
        <v>0</v>
      </c>
      <c r="K1423" s="29"/>
      <c r="L1423" s="29">
        <v>283035.71828532004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263756.84169999999</v>
      </c>
      <c r="S1423" s="1">
        <v>29422.032199999998</v>
      </c>
      <c r="T1423" s="147">
        <v>56689.121006540001</v>
      </c>
      <c r="U1423" s="28"/>
      <c r="V1423" s="2" t="s">
        <v>1120</v>
      </c>
      <c r="W1423" s="9">
        <v>2829045.3399999994</v>
      </c>
      <c r="X1423" s="9">
        <v>1131192.46</v>
      </c>
      <c r="Y1423" s="9">
        <v>413529.69</v>
      </c>
      <c r="Z1423" s="9">
        <v>159479.5</v>
      </c>
      <c r="AA1423" s="9">
        <v>638993.56999999995</v>
      </c>
      <c r="AB1423" s="9">
        <v>0</v>
      </c>
      <c r="AC1423" s="9">
        <v>0</v>
      </c>
      <c r="AD1423" s="9">
        <v>261246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141452.26</v>
      </c>
      <c r="AK1423" s="9">
        <v>30000</v>
      </c>
      <c r="AL1423" s="9">
        <v>53151.86</v>
      </c>
      <c r="AN1423" s="28">
        <f t="shared" si="423"/>
        <v>113157.87999999989</v>
      </c>
      <c r="AO1423" s="12">
        <f t="shared" si="426"/>
        <v>122304.58169999998</v>
      </c>
      <c r="AP1423" s="12">
        <f t="shared" si="426"/>
        <v>-577.96780000000217</v>
      </c>
      <c r="AQ1423" s="12">
        <f t="shared" si="426"/>
        <v>3537.2610065400004</v>
      </c>
      <c r="AR1423" s="12">
        <f t="shared" si="424"/>
        <v>-12105.994906540091</v>
      </c>
      <c r="BB1423" s="28" t="e">
        <f>+#REF!-'Прил 2 оконч'!E1423</f>
        <v>#REF!</v>
      </c>
    </row>
    <row r="1424" spans="1:54" ht="15" customHeight="1" x14ac:dyDescent="0.25">
      <c r="A1424" s="5">
        <f t="shared" si="429"/>
        <v>1396</v>
      </c>
      <c r="B1424" s="23">
        <f t="shared" si="429"/>
        <v>141</v>
      </c>
      <c r="C1424" s="14" t="s">
        <v>104</v>
      </c>
      <c r="D1424" s="3" t="s">
        <v>1121</v>
      </c>
      <c r="E1424" s="27">
        <f t="shared" si="428"/>
        <v>1351615.32</v>
      </c>
      <c r="F1424" s="29">
        <v>0</v>
      </c>
      <c r="G1424" s="29">
        <v>0</v>
      </c>
      <c r="H1424" s="29">
        <v>0</v>
      </c>
      <c r="I1424" s="29">
        <v>0</v>
      </c>
      <c r="J1424" s="29">
        <v>1186609.2294419999</v>
      </c>
      <c r="K1424" s="29"/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134663.29999999999</v>
      </c>
      <c r="S1424" s="29">
        <v>4394.05</v>
      </c>
      <c r="T1424" s="147">
        <v>25948.740558000001</v>
      </c>
      <c r="U1424" s="28"/>
      <c r="V1424" s="2" t="s">
        <v>1121</v>
      </c>
      <c r="W1424" s="9">
        <v>419234.6</v>
      </c>
      <c r="X1424" s="9">
        <v>0</v>
      </c>
      <c r="Y1424" s="9">
        <v>0</v>
      </c>
      <c r="Z1424" s="9">
        <v>0</v>
      </c>
      <c r="AA1424" s="9">
        <v>0</v>
      </c>
      <c r="AB1424" s="9">
        <v>360907.41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20961.73</v>
      </c>
      <c r="AK1424" s="9">
        <v>30000</v>
      </c>
      <c r="AL1424" s="9">
        <v>7365.46</v>
      </c>
      <c r="AN1424" s="28">
        <f t="shared" si="423"/>
        <v>932380.72000000009</v>
      </c>
      <c r="AO1424" s="12">
        <f t="shared" si="426"/>
        <v>113701.56999999999</v>
      </c>
      <c r="AP1424" s="12">
        <f t="shared" si="426"/>
        <v>-25605.95</v>
      </c>
      <c r="AQ1424" s="12">
        <f t="shared" si="426"/>
        <v>18583.280558000002</v>
      </c>
      <c r="AR1424" s="12">
        <f t="shared" si="424"/>
        <v>825701.81944200012</v>
      </c>
      <c r="BB1424" s="28" t="e">
        <f>+#REF!-'Прил 2 оконч'!E1424</f>
        <v>#REF!</v>
      </c>
    </row>
    <row r="1425" spans="1:54" ht="15" customHeight="1" x14ac:dyDescent="0.25">
      <c r="A1425" s="5">
        <f t="shared" si="429"/>
        <v>1397</v>
      </c>
      <c r="B1425" s="23">
        <f t="shared" si="429"/>
        <v>142</v>
      </c>
      <c r="C1425" s="14" t="s">
        <v>104</v>
      </c>
      <c r="D1425" s="3" t="s">
        <v>1122</v>
      </c>
      <c r="E1425" s="27">
        <f t="shared" si="428"/>
        <v>1118353.8999999999</v>
      </c>
      <c r="F1425" s="29">
        <v>0</v>
      </c>
      <c r="G1425" s="29">
        <v>0</v>
      </c>
      <c r="H1425" s="29">
        <v>0</v>
      </c>
      <c r="I1425" s="29">
        <v>0</v>
      </c>
      <c r="J1425" s="29">
        <v>1001443.0977179999</v>
      </c>
      <c r="K1425" s="29"/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90391.22</v>
      </c>
      <c r="S1425" s="29">
        <v>4620.05</v>
      </c>
      <c r="T1425" s="147">
        <v>21899.532281999996</v>
      </c>
      <c r="U1425" s="28"/>
      <c r="V1425" s="2" t="s">
        <v>1122</v>
      </c>
      <c r="W1425" s="9">
        <v>346883.2</v>
      </c>
      <c r="X1425" s="9">
        <v>0</v>
      </c>
      <c r="Y1425" s="9">
        <v>0</v>
      </c>
      <c r="Z1425" s="9">
        <v>0</v>
      </c>
      <c r="AA1425" s="9">
        <v>0</v>
      </c>
      <c r="AB1425" s="9">
        <v>293548.26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17344.16</v>
      </c>
      <c r="AK1425" s="9">
        <v>30000</v>
      </c>
      <c r="AL1425" s="9">
        <v>5990.78</v>
      </c>
      <c r="AN1425" s="28">
        <f t="shared" si="423"/>
        <v>771470.7</v>
      </c>
      <c r="AO1425" s="12">
        <f t="shared" si="426"/>
        <v>73047.06</v>
      </c>
      <c r="AP1425" s="12">
        <f t="shared" si="426"/>
        <v>-25379.95</v>
      </c>
      <c r="AQ1425" s="12">
        <f t="shared" si="426"/>
        <v>15908.752281999998</v>
      </c>
      <c r="AR1425" s="12">
        <f t="shared" si="424"/>
        <v>707894.83771799982</v>
      </c>
      <c r="BB1425" s="28" t="e">
        <f>+#REF!-'Прил 2 оконч'!E1425</f>
        <v>#REF!</v>
      </c>
    </row>
    <row r="1426" spans="1:54" ht="15" customHeight="1" x14ac:dyDescent="0.25">
      <c r="A1426" s="5">
        <f t="shared" si="429"/>
        <v>1398</v>
      </c>
      <c r="B1426" s="23">
        <f t="shared" si="429"/>
        <v>143</v>
      </c>
      <c r="C1426" s="14" t="s">
        <v>104</v>
      </c>
      <c r="D1426" s="3" t="s">
        <v>1123</v>
      </c>
      <c r="E1426" s="27">
        <f t="shared" si="428"/>
        <v>27187931.989999998</v>
      </c>
      <c r="F1426" s="29">
        <v>5957834.6788287591</v>
      </c>
      <c r="G1426" s="29">
        <v>2123021.4274273203</v>
      </c>
      <c r="H1426" s="29">
        <v>2218085.0113825197</v>
      </c>
      <c r="I1426" s="29">
        <v>1388661.4588106403</v>
      </c>
      <c r="J1426" s="29">
        <v>849633.77513700002</v>
      </c>
      <c r="K1426" s="29"/>
      <c r="L1426" s="29">
        <v>228618.42683567997</v>
      </c>
      <c r="M1426" s="29">
        <v>0</v>
      </c>
      <c r="N1426" s="29">
        <v>10891828.3075938</v>
      </c>
      <c r="O1426" s="29">
        <v>0</v>
      </c>
      <c r="P1426" s="29">
        <v>0</v>
      </c>
      <c r="Q1426" s="29">
        <v>0</v>
      </c>
      <c r="R1426" s="29">
        <v>2741023.9698999999</v>
      </c>
      <c r="S1426" s="1">
        <v>271879.3199</v>
      </c>
      <c r="T1426" s="147">
        <v>517345.61418428004</v>
      </c>
      <c r="U1426" s="28"/>
      <c r="V1426" s="2" t="s">
        <v>1123</v>
      </c>
      <c r="W1426" s="9">
        <v>11169503.490000002</v>
      </c>
      <c r="X1426" s="9">
        <v>3336597.89</v>
      </c>
      <c r="Y1426" s="9">
        <v>1798402.75</v>
      </c>
      <c r="Z1426" s="9">
        <v>757838.36</v>
      </c>
      <c r="AA1426" s="9">
        <v>1124446.1599999999</v>
      </c>
      <c r="AB1426" s="9">
        <v>362350.83</v>
      </c>
      <c r="AC1426" s="9">
        <v>0</v>
      </c>
      <c r="AD1426" s="9">
        <v>212800.4</v>
      </c>
      <c r="AE1426" s="9">
        <v>0</v>
      </c>
      <c r="AF1426" s="9">
        <v>3016381.45</v>
      </c>
      <c r="AG1426" s="9">
        <v>0</v>
      </c>
      <c r="AH1426" s="9">
        <v>0</v>
      </c>
      <c r="AI1426" s="9">
        <v>0</v>
      </c>
      <c r="AJ1426" s="9">
        <v>314179.17000000004</v>
      </c>
      <c r="AK1426" s="9">
        <v>30000</v>
      </c>
      <c r="AL1426" s="9">
        <v>216506.47999999998</v>
      </c>
      <c r="AN1426" s="28">
        <f t="shared" ref="AN1426:AN1487" si="430">+E1426-W1426</f>
        <v>16018428.499999996</v>
      </c>
      <c r="AO1426" s="12">
        <f t="shared" si="426"/>
        <v>2426844.7999</v>
      </c>
      <c r="AP1426" s="12">
        <f t="shared" si="426"/>
        <v>241879.3199</v>
      </c>
      <c r="AQ1426" s="12">
        <f t="shared" si="426"/>
        <v>300839.13418428006</v>
      </c>
      <c r="AR1426" s="12">
        <f t="shared" ref="AR1426:AR1487" si="431">+AN1426-AO1426-AP1426-AQ1426</f>
        <v>13048865.246015716</v>
      </c>
      <c r="BB1426" s="28" t="e">
        <f>+#REF!-'Прил 2 оконч'!E1426</f>
        <v>#REF!</v>
      </c>
    </row>
    <row r="1427" spans="1:54" ht="15" customHeight="1" x14ac:dyDescent="0.25">
      <c r="A1427" s="5">
        <f t="shared" si="429"/>
        <v>1399</v>
      </c>
      <c r="B1427" s="23">
        <f t="shared" si="429"/>
        <v>144</v>
      </c>
      <c r="C1427" s="14" t="s">
        <v>104</v>
      </c>
      <c r="D1427" s="3" t="s">
        <v>1124</v>
      </c>
      <c r="E1427" s="27">
        <f t="shared" si="428"/>
        <v>13202827.58</v>
      </c>
      <c r="F1427" s="29">
        <v>2893205.1202508998</v>
      </c>
      <c r="G1427" s="29">
        <v>1030967.92465086</v>
      </c>
      <c r="H1427" s="29">
        <v>1077132.09240042</v>
      </c>
      <c r="I1427" s="29">
        <v>674352.78890196001</v>
      </c>
      <c r="J1427" s="29">
        <v>412593.65314902004</v>
      </c>
      <c r="K1427" s="29"/>
      <c r="L1427" s="29">
        <v>111020.19812099998</v>
      </c>
      <c r="M1427" s="29">
        <v>0</v>
      </c>
      <c r="N1427" s="29">
        <v>5289219.1770767998</v>
      </c>
      <c r="O1427" s="29">
        <v>0</v>
      </c>
      <c r="P1427" s="29">
        <v>0</v>
      </c>
      <c r="Q1427" s="29">
        <v>0</v>
      </c>
      <c r="R1427" s="29">
        <v>1331078.3206</v>
      </c>
      <c r="S1427" s="1">
        <v>132028.27580000003</v>
      </c>
      <c r="T1427" s="147">
        <v>251230.02904904005</v>
      </c>
      <c r="U1427" s="28"/>
      <c r="V1427" s="2" t="s">
        <v>1124</v>
      </c>
      <c r="W1427" s="9">
        <v>5514944.5599999996</v>
      </c>
      <c r="X1427" s="9">
        <v>1615540.73</v>
      </c>
      <c r="Y1427" s="9">
        <v>870765.07</v>
      </c>
      <c r="Z1427" s="9">
        <v>366936.24</v>
      </c>
      <c r="AA1427" s="9">
        <v>544443.38</v>
      </c>
      <c r="AB1427" s="9">
        <v>175445.94</v>
      </c>
      <c r="AC1427" s="9">
        <v>0</v>
      </c>
      <c r="AD1427" s="9">
        <v>103035.4</v>
      </c>
      <c r="AE1427" s="9">
        <v>0</v>
      </c>
      <c r="AF1427" s="9">
        <v>1460495.75</v>
      </c>
      <c r="AG1427" s="9">
        <v>0</v>
      </c>
      <c r="AH1427" s="9">
        <v>0</v>
      </c>
      <c r="AI1427" s="9">
        <v>0</v>
      </c>
      <c r="AJ1427" s="9">
        <v>243452.21000000002</v>
      </c>
      <c r="AK1427" s="9">
        <v>30000</v>
      </c>
      <c r="AL1427" s="9">
        <v>104829.84</v>
      </c>
      <c r="AN1427" s="28">
        <f t="shared" si="430"/>
        <v>7687883.0200000005</v>
      </c>
      <c r="AO1427" s="12">
        <f t="shared" si="426"/>
        <v>1087626.1106</v>
      </c>
      <c r="AP1427" s="12">
        <f t="shared" si="426"/>
        <v>102028.27580000003</v>
      </c>
      <c r="AQ1427" s="12">
        <f t="shared" si="426"/>
        <v>146400.18904904005</v>
      </c>
      <c r="AR1427" s="12">
        <f t="shared" si="431"/>
        <v>6351828.4445509603</v>
      </c>
      <c r="BB1427" s="28" t="e">
        <f>+#REF!-'Прил 2 оконч'!E1427</f>
        <v>#REF!</v>
      </c>
    </row>
    <row r="1428" spans="1:54" ht="15" customHeight="1" x14ac:dyDescent="0.25">
      <c r="A1428" s="5">
        <f t="shared" si="429"/>
        <v>1400</v>
      </c>
      <c r="B1428" s="23">
        <f t="shared" si="429"/>
        <v>145</v>
      </c>
      <c r="C1428" s="14" t="s">
        <v>104</v>
      </c>
      <c r="D1428" s="3" t="s">
        <v>1125</v>
      </c>
      <c r="E1428" s="27">
        <f t="shared" si="428"/>
        <v>13604861.210000001</v>
      </c>
      <c r="F1428" s="29">
        <v>2981304.8663361603</v>
      </c>
      <c r="G1428" s="29">
        <v>1062361.4877094799</v>
      </c>
      <c r="H1428" s="29">
        <v>1109931.3752150398</v>
      </c>
      <c r="I1428" s="29">
        <v>694887.21792840003</v>
      </c>
      <c r="J1428" s="29">
        <v>425157.36756066006</v>
      </c>
      <c r="K1428" s="29"/>
      <c r="L1428" s="29">
        <v>114400.82936267999</v>
      </c>
      <c r="M1428" s="29">
        <v>0</v>
      </c>
      <c r="N1428" s="29">
        <v>5450278.9118777998</v>
      </c>
      <c r="O1428" s="29">
        <v>0</v>
      </c>
      <c r="P1428" s="29">
        <v>0</v>
      </c>
      <c r="Q1428" s="29">
        <v>0</v>
      </c>
      <c r="R1428" s="29">
        <v>1371610.4151999999</v>
      </c>
      <c r="S1428" s="1">
        <v>136048.6121</v>
      </c>
      <c r="T1428" s="147">
        <v>258880.12670978002</v>
      </c>
      <c r="U1428" s="28"/>
      <c r="V1428" s="2" t="s">
        <v>1125</v>
      </c>
      <c r="W1428" s="9">
        <v>5675309.1299999999</v>
      </c>
      <c r="X1428" s="9">
        <v>1665016.44</v>
      </c>
      <c r="Y1428" s="9">
        <v>897432.12</v>
      </c>
      <c r="Z1428" s="9">
        <v>378173.63</v>
      </c>
      <c r="AA1428" s="9">
        <v>561116.86</v>
      </c>
      <c r="AB1428" s="9">
        <v>180818.94</v>
      </c>
      <c r="AC1428" s="9">
        <v>0</v>
      </c>
      <c r="AD1428" s="9">
        <v>106190.85</v>
      </c>
      <c r="AE1428" s="9">
        <v>0</v>
      </c>
      <c r="AF1428" s="9">
        <v>1505223.24</v>
      </c>
      <c r="AG1428" s="9">
        <v>0</v>
      </c>
      <c r="AH1428" s="9">
        <v>0</v>
      </c>
      <c r="AI1428" s="9">
        <v>0</v>
      </c>
      <c r="AJ1428" s="9">
        <v>243296.83000000002</v>
      </c>
      <c r="AK1428" s="9">
        <v>30000</v>
      </c>
      <c r="AL1428" s="9">
        <v>108040.22</v>
      </c>
      <c r="AN1428" s="28">
        <f t="shared" si="430"/>
        <v>7929552.080000001</v>
      </c>
      <c r="AO1428" s="12">
        <f t="shared" si="426"/>
        <v>1128313.5851999999</v>
      </c>
      <c r="AP1428" s="12">
        <f t="shared" si="426"/>
        <v>106048.6121</v>
      </c>
      <c r="AQ1428" s="12">
        <f t="shared" si="426"/>
        <v>150839.90670978001</v>
      </c>
      <c r="AR1428" s="12">
        <f t="shared" si="431"/>
        <v>6544349.9759902218</v>
      </c>
      <c r="BB1428" s="28" t="e">
        <f>+#REF!-'Прил 2 оконч'!E1428</f>
        <v>#REF!</v>
      </c>
    </row>
    <row r="1429" spans="1:54" ht="15" customHeight="1" x14ac:dyDescent="0.25">
      <c r="A1429" s="5">
        <f t="shared" ref="A1429:B1444" si="432">A1428+1</f>
        <v>1401</v>
      </c>
      <c r="B1429" s="23">
        <f t="shared" si="432"/>
        <v>146</v>
      </c>
      <c r="C1429" s="14" t="s">
        <v>104</v>
      </c>
      <c r="D1429" s="3" t="s">
        <v>1127</v>
      </c>
      <c r="E1429" s="27">
        <f t="shared" si="428"/>
        <v>13067933.899999999</v>
      </c>
      <c r="F1429" s="29">
        <v>5253036.7368624602</v>
      </c>
      <c r="G1429" s="29">
        <v>1871872.94908698</v>
      </c>
      <c r="H1429" s="29">
        <v>1955690.7227369398</v>
      </c>
      <c r="I1429" s="29">
        <v>1224386.0518469999</v>
      </c>
      <c r="J1429" s="29">
        <v>749124.08010090003</v>
      </c>
      <c r="K1429" s="29"/>
      <c r="L1429" s="29">
        <v>201573.40567307998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1435431.6034000001</v>
      </c>
      <c r="S1429" s="1">
        <v>130679.33899999999</v>
      </c>
      <c r="T1429" s="147">
        <v>246139.01129264</v>
      </c>
      <c r="U1429" s="28"/>
      <c r="V1429" s="2" t="s">
        <v>1127</v>
      </c>
      <c r="W1429" s="9">
        <v>7052744.4499999993</v>
      </c>
      <c r="X1429" s="9">
        <v>2937118.7200000002</v>
      </c>
      <c r="Y1429" s="9">
        <v>1583086.29</v>
      </c>
      <c r="Z1429" s="9">
        <v>667105.03</v>
      </c>
      <c r="AA1429" s="9">
        <v>989820.16</v>
      </c>
      <c r="AB1429" s="9">
        <v>318967.84999999998</v>
      </c>
      <c r="AC1429" s="9">
        <v>0</v>
      </c>
      <c r="AD1429" s="9">
        <v>187322.56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202927.52000000002</v>
      </c>
      <c r="AK1429" s="9">
        <v>30000</v>
      </c>
      <c r="AL1429" s="9">
        <v>136396.32</v>
      </c>
      <c r="AN1429" s="28">
        <f t="shared" si="430"/>
        <v>6015189.4499999993</v>
      </c>
      <c r="AO1429" s="12">
        <f t="shared" si="426"/>
        <v>1232504.0834000001</v>
      </c>
      <c r="AP1429" s="12">
        <f t="shared" si="426"/>
        <v>100679.33899999999</v>
      </c>
      <c r="AQ1429" s="12">
        <f t="shared" si="426"/>
        <v>109742.69129264</v>
      </c>
      <c r="AR1429" s="12">
        <f t="shared" si="431"/>
        <v>4572263.3363073599</v>
      </c>
      <c r="BB1429" s="28" t="e">
        <f>+#REF!-'Прил 2 оконч'!E1429</f>
        <v>#REF!</v>
      </c>
    </row>
    <row r="1430" spans="1:54" ht="15" customHeight="1" x14ac:dyDescent="0.25">
      <c r="A1430" s="5">
        <f t="shared" si="432"/>
        <v>1402</v>
      </c>
      <c r="B1430" s="23">
        <f t="shared" si="432"/>
        <v>147</v>
      </c>
      <c r="C1430" s="14" t="s">
        <v>104</v>
      </c>
      <c r="D1430" s="3" t="s">
        <v>1128</v>
      </c>
      <c r="E1430" s="27">
        <f t="shared" si="428"/>
        <v>12305061.470000001</v>
      </c>
      <c r="F1430" s="29">
        <v>2696472.9036772796</v>
      </c>
      <c r="G1430" s="29">
        <v>960864.14913719997</v>
      </c>
      <c r="H1430" s="29">
        <v>1003889.2418990401</v>
      </c>
      <c r="I1430" s="29">
        <v>628498.13628335996</v>
      </c>
      <c r="J1430" s="29">
        <v>384538.10584644001</v>
      </c>
      <c r="K1430" s="29"/>
      <c r="L1430" s="29">
        <v>103471.04618424</v>
      </c>
      <c r="M1430" s="29">
        <v>0</v>
      </c>
      <c r="N1430" s="29">
        <v>4929562.7536302004</v>
      </c>
      <c r="O1430" s="29">
        <v>0</v>
      </c>
      <c r="P1430" s="29">
        <v>0</v>
      </c>
      <c r="Q1430" s="29">
        <v>0</v>
      </c>
      <c r="R1430" s="29">
        <v>1240567.6336999999</v>
      </c>
      <c r="S1430" s="1">
        <v>123050.61470000001</v>
      </c>
      <c r="T1430" s="147">
        <v>234146.88494223999</v>
      </c>
      <c r="U1430" s="28"/>
      <c r="V1430" s="2" t="s">
        <v>1128</v>
      </c>
      <c r="W1430" s="9">
        <v>5155086.8500000006</v>
      </c>
      <c r="X1430" s="9">
        <v>1505058.41</v>
      </c>
      <c r="Y1430" s="9">
        <v>811215.89</v>
      </c>
      <c r="Z1430" s="9">
        <v>341842.5</v>
      </c>
      <c r="AA1430" s="9">
        <v>507210.39</v>
      </c>
      <c r="AB1430" s="9">
        <v>163447.67999999999</v>
      </c>
      <c r="AC1430" s="9">
        <v>0</v>
      </c>
      <c r="AD1430" s="9">
        <v>95989.1</v>
      </c>
      <c r="AE1430" s="9">
        <v>0</v>
      </c>
      <c r="AF1430" s="9">
        <v>1360616.53</v>
      </c>
      <c r="AG1430" s="9">
        <v>0</v>
      </c>
      <c r="AH1430" s="9">
        <v>0</v>
      </c>
      <c r="AI1430" s="9">
        <v>0</v>
      </c>
      <c r="AJ1430" s="9">
        <v>242045.53</v>
      </c>
      <c r="AK1430" s="9">
        <v>30000</v>
      </c>
      <c r="AL1430" s="9">
        <v>97660.82</v>
      </c>
      <c r="AN1430" s="28">
        <f t="shared" si="430"/>
        <v>7149974.6200000001</v>
      </c>
      <c r="AO1430" s="12">
        <f t="shared" si="426"/>
        <v>998522.10369999986</v>
      </c>
      <c r="AP1430" s="12">
        <f t="shared" si="426"/>
        <v>93050.614700000006</v>
      </c>
      <c r="AQ1430" s="12">
        <f t="shared" si="426"/>
        <v>136486.06494223999</v>
      </c>
      <c r="AR1430" s="12">
        <f t="shared" si="431"/>
        <v>5921915.8366577607</v>
      </c>
      <c r="BB1430" s="28" t="e">
        <f>+#REF!-'Прил 2 оконч'!E1430</f>
        <v>#REF!</v>
      </c>
    </row>
    <row r="1431" spans="1:54" ht="15" customHeight="1" x14ac:dyDescent="0.25">
      <c r="A1431" s="5">
        <f t="shared" si="432"/>
        <v>1403</v>
      </c>
      <c r="B1431" s="23">
        <f t="shared" si="432"/>
        <v>148</v>
      </c>
      <c r="C1431" s="14" t="s">
        <v>104</v>
      </c>
      <c r="D1431" s="3" t="s">
        <v>1129</v>
      </c>
      <c r="E1431" s="27">
        <f t="shared" si="428"/>
        <v>26489548.390000001</v>
      </c>
      <c r="F1431" s="29">
        <v>5804794.2058142396</v>
      </c>
      <c r="G1431" s="29">
        <v>2068486.8169081199</v>
      </c>
      <c r="H1431" s="29">
        <v>2161108.4722953597</v>
      </c>
      <c r="I1431" s="29">
        <v>1352990.5470060001</v>
      </c>
      <c r="J1431" s="29">
        <v>827809.00358814001</v>
      </c>
      <c r="K1431" s="29"/>
      <c r="L1431" s="29">
        <v>222745.84764851996</v>
      </c>
      <c r="M1431" s="29">
        <v>0</v>
      </c>
      <c r="N1431" s="29">
        <v>10612047.031450199</v>
      </c>
      <c r="O1431" s="29">
        <v>0</v>
      </c>
      <c r="P1431" s="29">
        <v>0</v>
      </c>
      <c r="Q1431" s="29">
        <v>0</v>
      </c>
      <c r="R1431" s="29">
        <v>2670614.5608000001</v>
      </c>
      <c r="S1431" s="1">
        <v>264895.48389999999</v>
      </c>
      <c r="T1431" s="147">
        <v>504056.42058942007</v>
      </c>
      <c r="U1431" s="28"/>
      <c r="V1431" s="2" t="s">
        <v>1129</v>
      </c>
      <c r="W1431" s="9">
        <v>10889135.109999998</v>
      </c>
      <c r="X1431" s="9">
        <v>3250652.31</v>
      </c>
      <c r="Y1431" s="9">
        <v>1752078.7</v>
      </c>
      <c r="Z1431" s="9">
        <v>738317.62</v>
      </c>
      <c r="AA1431" s="9">
        <v>1095482.18</v>
      </c>
      <c r="AB1431" s="9">
        <v>353017.23</v>
      </c>
      <c r="AC1431" s="9">
        <v>0</v>
      </c>
      <c r="AD1431" s="9">
        <v>207318.98</v>
      </c>
      <c r="AE1431" s="9">
        <v>0</v>
      </c>
      <c r="AF1431" s="9">
        <v>2938684.13</v>
      </c>
      <c r="AG1431" s="9">
        <v>0</v>
      </c>
      <c r="AH1431" s="9">
        <v>0</v>
      </c>
      <c r="AI1431" s="9">
        <v>0</v>
      </c>
      <c r="AJ1431" s="9">
        <v>312654.36</v>
      </c>
      <c r="AK1431" s="9">
        <v>30000</v>
      </c>
      <c r="AL1431" s="9">
        <v>210929.59999999998</v>
      </c>
      <c r="AN1431" s="28">
        <f t="shared" si="430"/>
        <v>15600413.280000003</v>
      </c>
      <c r="AO1431" s="12">
        <f t="shared" si="426"/>
        <v>2357960.2008000002</v>
      </c>
      <c r="AP1431" s="12">
        <f t="shared" si="426"/>
        <v>234895.48389999999</v>
      </c>
      <c r="AQ1431" s="12">
        <f t="shared" si="426"/>
        <v>293126.82058942009</v>
      </c>
      <c r="AR1431" s="12">
        <f t="shared" si="431"/>
        <v>12714430.774710584</v>
      </c>
      <c r="BB1431" s="28" t="e">
        <f>+#REF!-'Прил 2 оконч'!E1431</f>
        <v>#REF!</v>
      </c>
    </row>
    <row r="1432" spans="1:54" ht="15" customHeight="1" x14ac:dyDescent="0.25">
      <c r="A1432" s="5">
        <f t="shared" si="432"/>
        <v>1404</v>
      </c>
      <c r="B1432" s="23">
        <f t="shared" si="432"/>
        <v>149</v>
      </c>
      <c r="C1432" s="14" t="s">
        <v>104</v>
      </c>
      <c r="D1432" s="3" t="s">
        <v>1346</v>
      </c>
      <c r="E1432" s="27">
        <f t="shared" si="428"/>
        <v>3957581.3299999991</v>
      </c>
      <c r="F1432" s="29">
        <v>0</v>
      </c>
      <c r="G1432" s="29">
        <v>2135612.8877911796</v>
      </c>
      <c r="H1432" s="29">
        <v>0</v>
      </c>
      <c r="I1432" s="29">
        <v>0</v>
      </c>
      <c r="J1432" s="29">
        <v>854672.87767050008</v>
      </c>
      <c r="K1432" s="29"/>
      <c r="L1432" s="29">
        <v>229974.34857347998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627324.83609999996</v>
      </c>
      <c r="S1432" s="1">
        <v>39575.813300000002</v>
      </c>
      <c r="T1432" s="147">
        <v>70420.566564840003</v>
      </c>
      <c r="U1432" s="28"/>
      <c r="V1432" s="2" t="s">
        <v>1346</v>
      </c>
      <c r="W1432" s="9">
        <v>2571695.0900000003</v>
      </c>
      <c r="X1432" s="9">
        <v>0</v>
      </c>
      <c r="Y1432" s="9">
        <v>1791806.47</v>
      </c>
      <c r="Z1432" s="9">
        <v>0</v>
      </c>
      <c r="AA1432" s="9">
        <v>0</v>
      </c>
      <c r="AB1432" s="9">
        <v>361021.78</v>
      </c>
      <c r="AC1432" s="9">
        <v>0</v>
      </c>
      <c r="AD1432" s="9">
        <v>212019.87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128584.75</v>
      </c>
      <c r="AK1432" s="9">
        <v>30000</v>
      </c>
      <c r="AL1432" s="9">
        <v>48262.220000000008</v>
      </c>
      <c r="AN1432" s="28">
        <f t="shared" si="430"/>
        <v>1385886.2399999988</v>
      </c>
      <c r="AO1432" s="12">
        <f t="shared" si="426"/>
        <v>498740.08609999996</v>
      </c>
      <c r="AP1432" s="12">
        <f t="shared" si="426"/>
        <v>9575.8133000000016</v>
      </c>
      <c r="AQ1432" s="12">
        <f t="shared" si="426"/>
        <v>22158.346564839994</v>
      </c>
      <c r="AR1432" s="12">
        <f t="shared" si="431"/>
        <v>855411.99403515889</v>
      </c>
      <c r="BB1432" s="28" t="e">
        <f>+#REF!-'Прил 2 оконч'!E1432</f>
        <v>#REF!</v>
      </c>
    </row>
    <row r="1433" spans="1:54" ht="15" customHeight="1" x14ac:dyDescent="0.25">
      <c r="A1433" s="5">
        <f t="shared" si="432"/>
        <v>1405</v>
      </c>
      <c r="B1433" s="23">
        <f t="shared" si="432"/>
        <v>150</v>
      </c>
      <c r="C1433" s="14" t="s">
        <v>104</v>
      </c>
      <c r="D1433" s="3" t="s">
        <v>1347</v>
      </c>
      <c r="E1433" s="27">
        <f t="shared" si="428"/>
        <v>9423028.5099999998</v>
      </c>
      <c r="F1433" s="29">
        <v>5707144.352041861</v>
      </c>
      <c r="G1433" s="29">
        <v>0</v>
      </c>
      <c r="H1433" s="29">
        <v>0</v>
      </c>
      <c r="I1433" s="29">
        <v>1330230.16388724</v>
      </c>
      <c r="J1433" s="29">
        <v>813883.37596019998</v>
      </c>
      <c r="K1433" s="29"/>
      <c r="L1433" s="29">
        <v>218998.75262747999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1082061.4125999999</v>
      </c>
      <c r="S1433" s="1">
        <v>94230.285100000023</v>
      </c>
      <c r="T1433" s="147">
        <v>176480.16778322007</v>
      </c>
      <c r="U1433" s="28"/>
      <c r="V1433" s="2" t="s">
        <v>1347</v>
      </c>
      <c r="W1433" s="9">
        <v>5196191.8499999996</v>
      </c>
      <c r="X1433" s="9">
        <v>3185581.83</v>
      </c>
      <c r="Y1433" s="9">
        <v>0</v>
      </c>
      <c r="Z1433" s="9">
        <v>0</v>
      </c>
      <c r="AA1433" s="9">
        <v>1073553.19</v>
      </c>
      <c r="AB1433" s="9">
        <v>345950.66</v>
      </c>
      <c r="AC1433" s="9">
        <v>0</v>
      </c>
      <c r="AD1433" s="9">
        <v>203168.94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259809.58999999997</v>
      </c>
      <c r="AK1433" s="9">
        <v>30000</v>
      </c>
      <c r="AL1433" s="9">
        <v>98127.64</v>
      </c>
      <c r="AN1433" s="28">
        <f t="shared" si="430"/>
        <v>4226836.66</v>
      </c>
      <c r="AO1433" s="12">
        <f t="shared" ref="AO1433:AQ1493" si="433">+R1433-AJ1433</f>
        <v>822251.82259999996</v>
      </c>
      <c r="AP1433" s="12">
        <f t="shared" si="433"/>
        <v>64230.285100000023</v>
      </c>
      <c r="AQ1433" s="12">
        <f t="shared" si="433"/>
        <v>78352.527783220066</v>
      </c>
      <c r="AR1433" s="12">
        <f t="shared" si="431"/>
        <v>3262002.0245167799</v>
      </c>
      <c r="BB1433" s="28" t="e">
        <f>+#REF!-'Прил 2 оконч'!E1433</f>
        <v>#REF!</v>
      </c>
    </row>
    <row r="1434" spans="1:54" ht="15" customHeight="1" x14ac:dyDescent="0.25">
      <c r="A1434" s="5">
        <f t="shared" si="432"/>
        <v>1406</v>
      </c>
      <c r="B1434" s="23">
        <f t="shared" si="432"/>
        <v>151</v>
      </c>
      <c r="C1434" s="14" t="s">
        <v>104</v>
      </c>
      <c r="D1434" s="3" t="s">
        <v>1348</v>
      </c>
      <c r="E1434" s="27">
        <f t="shared" si="428"/>
        <v>5347157.53</v>
      </c>
      <c r="F1434" s="29">
        <v>2998495.06373508</v>
      </c>
      <c r="G1434" s="29">
        <v>1068487.0639632</v>
      </c>
      <c r="H1434" s="29">
        <v>0</v>
      </c>
      <c r="I1434" s="29">
        <v>0</v>
      </c>
      <c r="J1434" s="29">
        <v>427608.82485467999</v>
      </c>
      <c r="K1434" s="29"/>
      <c r="L1434" s="29">
        <v>115060.46800164001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583230.79370000004</v>
      </c>
      <c r="S1434" s="1">
        <v>53471.575300000004</v>
      </c>
      <c r="T1434" s="147">
        <v>100803.74044540001</v>
      </c>
      <c r="U1434" s="28"/>
      <c r="V1434" s="2" t="s">
        <v>1348</v>
      </c>
      <c r="W1434" s="9">
        <v>3095385.5799999996</v>
      </c>
      <c r="X1434" s="9">
        <v>1666737.64</v>
      </c>
      <c r="Y1434" s="9">
        <v>898359.85</v>
      </c>
      <c r="Z1434" s="9">
        <v>0</v>
      </c>
      <c r="AA1434" s="9">
        <v>0</v>
      </c>
      <c r="AB1434" s="9">
        <v>181005.86</v>
      </c>
      <c r="AC1434" s="9">
        <v>0</v>
      </c>
      <c r="AD1434" s="9">
        <v>106300.62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154769.26999999999</v>
      </c>
      <c r="AK1434" s="9">
        <v>30000</v>
      </c>
      <c r="AL1434" s="9">
        <v>58212.340000000004</v>
      </c>
      <c r="AN1434" s="28">
        <f t="shared" si="430"/>
        <v>2251771.9500000007</v>
      </c>
      <c r="AO1434" s="12">
        <f t="shared" si="433"/>
        <v>428461.52370000002</v>
      </c>
      <c r="AP1434" s="12">
        <f t="shared" si="433"/>
        <v>23471.575300000004</v>
      </c>
      <c r="AQ1434" s="12">
        <f t="shared" si="433"/>
        <v>42591.400445400002</v>
      </c>
      <c r="AR1434" s="12">
        <f t="shared" si="431"/>
        <v>1757247.4505546007</v>
      </c>
      <c r="BB1434" s="28" t="e">
        <f>+#REF!-'Прил 2 оконч'!E1434</f>
        <v>#REF!</v>
      </c>
    </row>
    <row r="1435" spans="1:54" ht="15" customHeight="1" x14ac:dyDescent="0.25">
      <c r="A1435" s="5">
        <f t="shared" si="432"/>
        <v>1407</v>
      </c>
      <c r="B1435" s="23">
        <f t="shared" si="432"/>
        <v>152</v>
      </c>
      <c r="C1435" s="14" t="s">
        <v>104</v>
      </c>
      <c r="D1435" s="3" t="s">
        <v>1130</v>
      </c>
      <c r="E1435" s="27">
        <f t="shared" si="428"/>
        <v>1876642.61</v>
      </c>
      <c r="F1435" s="29">
        <v>256273.47954390003</v>
      </c>
      <c r="G1435" s="29">
        <v>151394.30194181998</v>
      </c>
      <c r="H1435" s="29">
        <v>41296.44068172</v>
      </c>
      <c r="I1435" s="29">
        <v>0</v>
      </c>
      <c r="J1435" s="29">
        <v>0</v>
      </c>
      <c r="K1435" s="29"/>
      <c r="L1435" s="29">
        <v>115266.86041751999</v>
      </c>
      <c r="M1435" s="29">
        <v>0</v>
      </c>
      <c r="N1435" s="29">
        <v>0</v>
      </c>
      <c r="O1435" s="29">
        <v>0</v>
      </c>
      <c r="P1435" s="29">
        <v>0</v>
      </c>
      <c r="Q1435" s="29">
        <v>1086456.4214099401</v>
      </c>
      <c r="R1435" s="29">
        <v>171091.48740000001</v>
      </c>
      <c r="S1435" s="1">
        <v>18766.426100000001</v>
      </c>
      <c r="T1435" s="147">
        <v>36097.1925051</v>
      </c>
      <c r="U1435" s="28"/>
      <c r="V1435" s="2" t="s">
        <v>1130</v>
      </c>
      <c r="W1435" s="9">
        <v>1819749.8800000001</v>
      </c>
      <c r="X1435" s="9">
        <v>253108.35</v>
      </c>
      <c r="Y1435" s="9">
        <v>152884.6</v>
      </c>
      <c r="Z1435" s="9">
        <v>41702.33</v>
      </c>
      <c r="AA1435" s="9">
        <v>0</v>
      </c>
      <c r="AB1435" s="9">
        <v>0</v>
      </c>
      <c r="AC1435" s="9">
        <v>0</v>
      </c>
      <c r="AD1435" s="9">
        <v>105711.99</v>
      </c>
      <c r="AE1435" s="9">
        <v>0</v>
      </c>
      <c r="AF1435" s="9">
        <v>0</v>
      </c>
      <c r="AG1435" s="9">
        <v>0</v>
      </c>
      <c r="AH1435" s="9">
        <v>0</v>
      </c>
      <c r="AI1435" s="9">
        <v>1097149.47</v>
      </c>
      <c r="AJ1435" s="9">
        <v>105508.32</v>
      </c>
      <c r="AK1435" s="9">
        <v>30000</v>
      </c>
      <c r="AL1435" s="9">
        <v>33684.82</v>
      </c>
      <c r="AN1435" s="28">
        <f t="shared" si="430"/>
        <v>56892.729999999981</v>
      </c>
      <c r="AO1435" s="12">
        <f t="shared" si="433"/>
        <v>65583.167400000006</v>
      </c>
      <c r="AP1435" s="12">
        <f t="shared" si="433"/>
        <v>-11233.573899999999</v>
      </c>
      <c r="AQ1435" s="12">
        <f t="shared" si="433"/>
        <v>2412.3725051000001</v>
      </c>
      <c r="AR1435" s="12">
        <f t="shared" si="431"/>
        <v>130.76399489997493</v>
      </c>
      <c r="BB1435" s="28" t="e">
        <f>+#REF!-'Прил 2 оконч'!E1435</f>
        <v>#REF!</v>
      </c>
    </row>
    <row r="1436" spans="1:54" ht="15" customHeight="1" x14ac:dyDescent="0.25">
      <c r="A1436" s="5">
        <f t="shared" si="432"/>
        <v>1408</v>
      </c>
      <c r="B1436" s="23">
        <f t="shared" si="432"/>
        <v>153</v>
      </c>
      <c r="C1436" s="14" t="s">
        <v>104</v>
      </c>
      <c r="D1436" s="3" t="s">
        <v>1131</v>
      </c>
      <c r="E1436" s="27">
        <f t="shared" si="428"/>
        <v>26448146.579999998</v>
      </c>
      <c r="F1436" s="29">
        <v>5795721.6070735799</v>
      </c>
      <c r="G1436" s="29">
        <v>2065253.8792078202</v>
      </c>
      <c r="H1436" s="29">
        <v>2157730.7733307197</v>
      </c>
      <c r="I1436" s="29">
        <v>1350875.8939846801</v>
      </c>
      <c r="J1436" s="29">
        <v>826515.18096840009</v>
      </c>
      <c r="K1436" s="29"/>
      <c r="L1436" s="29">
        <v>222397.71089423998</v>
      </c>
      <c r="M1436" s="29">
        <v>0</v>
      </c>
      <c r="N1436" s="29">
        <v>10595460.935770201</v>
      </c>
      <c r="O1436" s="29">
        <v>0</v>
      </c>
      <c r="P1436" s="29">
        <v>0</v>
      </c>
      <c r="Q1436" s="29">
        <v>0</v>
      </c>
      <c r="R1436" s="29">
        <v>2666440.5268000001</v>
      </c>
      <c r="S1436" s="1">
        <v>264481.46580000001</v>
      </c>
      <c r="T1436" s="147">
        <v>503268.60617036006</v>
      </c>
      <c r="U1436" s="28"/>
      <c r="V1436" s="2" t="s">
        <v>1131</v>
      </c>
      <c r="W1436" s="9">
        <v>10873351.23</v>
      </c>
      <c r="X1436" s="9">
        <v>3245557.25</v>
      </c>
      <c r="Y1436" s="9">
        <v>1749332.49</v>
      </c>
      <c r="Z1436" s="9">
        <v>737160.39</v>
      </c>
      <c r="AA1436" s="9">
        <v>1093765.1200000001</v>
      </c>
      <c r="AB1436" s="9">
        <v>352463.92</v>
      </c>
      <c r="AC1436" s="9">
        <v>0</v>
      </c>
      <c r="AD1436" s="9">
        <v>206994.04</v>
      </c>
      <c r="AE1436" s="9">
        <v>0</v>
      </c>
      <c r="AF1436" s="9">
        <v>2934078.06</v>
      </c>
      <c r="AG1436" s="9">
        <v>0</v>
      </c>
      <c r="AH1436" s="9">
        <v>0</v>
      </c>
      <c r="AI1436" s="9">
        <v>0</v>
      </c>
      <c r="AJ1436" s="9">
        <v>313400.98</v>
      </c>
      <c r="AK1436" s="9">
        <v>30000</v>
      </c>
      <c r="AL1436" s="9">
        <v>210598.97999999998</v>
      </c>
      <c r="AN1436" s="28">
        <f t="shared" si="430"/>
        <v>15574795.349999998</v>
      </c>
      <c r="AO1436" s="12">
        <f t="shared" si="433"/>
        <v>2353039.5468000001</v>
      </c>
      <c r="AP1436" s="12">
        <f t="shared" si="433"/>
        <v>234481.46580000001</v>
      </c>
      <c r="AQ1436" s="12">
        <f t="shared" si="433"/>
        <v>292669.62617036008</v>
      </c>
      <c r="AR1436" s="12">
        <f t="shared" si="431"/>
        <v>12694604.711229637</v>
      </c>
      <c r="BB1436" s="28" t="e">
        <f>+#REF!-'Прил 2 оконч'!E1436</f>
        <v>#REF!</v>
      </c>
    </row>
    <row r="1437" spans="1:54" ht="15" customHeight="1" x14ac:dyDescent="0.25">
      <c r="A1437" s="5">
        <f t="shared" si="432"/>
        <v>1409</v>
      </c>
      <c r="B1437" s="23">
        <f t="shared" si="432"/>
        <v>154</v>
      </c>
      <c r="C1437" s="14" t="s">
        <v>104</v>
      </c>
      <c r="D1437" s="3" t="s">
        <v>1132</v>
      </c>
      <c r="E1437" s="27">
        <f t="shared" si="428"/>
        <v>26878507.739999998</v>
      </c>
      <c r="F1437" s="29">
        <v>5890028.91603126</v>
      </c>
      <c r="G1437" s="29">
        <v>2098859.4476879397</v>
      </c>
      <c r="H1437" s="29">
        <v>2192841.1151652602</v>
      </c>
      <c r="I1437" s="29">
        <v>1372857.1864383598</v>
      </c>
      <c r="J1437" s="29">
        <v>839964.14065872005</v>
      </c>
      <c r="K1437" s="29"/>
      <c r="L1437" s="29">
        <v>226016.53592027997</v>
      </c>
      <c r="M1437" s="29">
        <v>0</v>
      </c>
      <c r="N1437" s="29">
        <v>10767869.049508201</v>
      </c>
      <c r="O1437" s="29">
        <v>0</v>
      </c>
      <c r="P1437" s="29">
        <v>0</v>
      </c>
      <c r="Q1437" s="29">
        <v>0</v>
      </c>
      <c r="R1437" s="29">
        <v>2709828.5368999997</v>
      </c>
      <c r="S1437" s="1">
        <v>268785.07740000001</v>
      </c>
      <c r="T1437" s="147">
        <v>511457.73428998003</v>
      </c>
      <c r="U1437" s="28"/>
      <c r="V1437" s="2" t="s">
        <v>1132</v>
      </c>
      <c r="W1437" s="9">
        <v>11041634.529999999</v>
      </c>
      <c r="X1437" s="9">
        <v>3298519.03</v>
      </c>
      <c r="Y1437" s="9">
        <v>1777878.52</v>
      </c>
      <c r="Z1437" s="9">
        <v>749189.55</v>
      </c>
      <c r="AA1437" s="9">
        <v>1111613.45</v>
      </c>
      <c r="AB1437" s="9">
        <v>358215.52</v>
      </c>
      <c r="AC1437" s="9">
        <v>0</v>
      </c>
      <c r="AD1437" s="9">
        <v>210371.81</v>
      </c>
      <c r="AE1437" s="9">
        <v>0</v>
      </c>
      <c r="AF1437" s="9">
        <v>2981957.05</v>
      </c>
      <c r="AG1437" s="9">
        <v>0</v>
      </c>
      <c r="AH1437" s="9">
        <v>0</v>
      </c>
      <c r="AI1437" s="9">
        <v>0</v>
      </c>
      <c r="AJ1437" s="9">
        <v>309854</v>
      </c>
      <c r="AK1437" s="9">
        <v>30000</v>
      </c>
      <c r="AL1437" s="9">
        <v>214035.59999999998</v>
      </c>
      <c r="AN1437" s="28">
        <f t="shared" si="430"/>
        <v>15836873.209999999</v>
      </c>
      <c r="AO1437" s="12">
        <f t="shared" si="433"/>
        <v>2399974.5368999997</v>
      </c>
      <c r="AP1437" s="12">
        <f t="shared" si="433"/>
        <v>238785.07740000001</v>
      </c>
      <c r="AQ1437" s="12">
        <f t="shared" si="433"/>
        <v>297422.13428998005</v>
      </c>
      <c r="AR1437" s="12">
        <f t="shared" si="431"/>
        <v>12900691.461410018</v>
      </c>
      <c r="BB1437" s="28" t="e">
        <f>+#REF!-'Прил 2 оконч'!E1437</f>
        <v>#REF!</v>
      </c>
    </row>
    <row r="1438" spans="1:54" ht="15" customHeight="1" x14ac:dyDescent="0.25">
      <c r="A1438" s="5">
        <f t="shared" si="432"/>
        <v>1410</v>
      </c>
      <c r="B1438" s="23">
        <f t="shared" si="432"/>
        <v>155</v>
      </c>
      <c r="C1438" s="14" t="s">
        <v>104</v>
      </c>
      <c r="D1438" s="3" t="s">
        <v>515</v>
      </c>
      <c r="E1438" s="27">
        <f t="shared" si="428"/>
        <v>9286783.6500000004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/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8088361.3671020996</v>
      </c>
      <c r="R1438" s="29">
        <v>928678.36500000011</v>
      </c>
      <c r="S1438" s="1">
        <v>92867.836500000005</v>
      </c>
      <c r="T1438" s="147">
        <v>176876.08139790001</v>
      </c>
      <c r="U1438" s="28"/>
      <c r="V1438" s="2" t="s">
        <v>515</v>
      </c>
      <c r="W1438" s="9">
        <v>9314762.2100000009</v>
      </c>
      <c r="X1438" s="9">
        <v>4925990.97</v>
      </c>
      <c r="Y1438" s="9">
        <v>0</v>
      </c>
      <c r="Z1438" s="9">
        <v>0</v>
      </c>
      <c r="AA1438" s="9">
        <v>0</v>
      </c>
      <c r="AB1438" s="9">
        <v>558716.46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2761305.54</v>
      </c>
      <c r="AJ1438" s="9">
        <v>870463.26</v>
      </c>
      <c r="AK1438" s="9">
        <v>6000</v>
      </c>
      <c r="AL1438" s="9">
        <v>168285.98</v>
      </c>
      <c r="AN1438" s="28">
        <f t="shared" si="430"/>
        <v>-27978.560000000522</v>
      </c>
      <c r="AO1438" s="12">
        <f t="shared" si="433"/>
        <v>58215.105000000098</v>
      </c>
      <c r="AP1438" s="12">
        <f t="shared" si="433"/>
        <v>86867.836500000005</v>
      </c>
      <c r="AQ1438" s="12">
        <f t="shared" si="433"/>
        <v>8590.1013978999981</v>
      </c>
      <c r="AR1438" s="12">
        <f t="shared" si="431"/>
        <v>-181651.60289790062</v>
      </c>
      <c r="BB1438" s="28" t="e">
        <f>+#REF!-'Прил 2 оконч'!E1438</f>
        <v>#REF!</v>
      </c>
    </row>
    <row r="1439" spans="1:54" ht="15" customHeight="1" x14ac:dyDescent="0.25">
      <c r="A1439" s="5">
        <f t="shared" si="432"/>
        <v>1411</v>
      </c>
      <c r="B1439" s="23">
        <f t="shared" si="432"/>
        <v>156</v>
      </c>
      <c r="C1439" s="14" t="s">
        <v>104</v>
      </c>
      <c r="D1439" s="3" t="s">
        <v>516</v>
      </c>
      <c r="E1439" s="27">
        <f t="shared" si="428"/>
        <v>8982461.25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/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7823310.5555325001</v>
      </c>
      <c r="R1439" s="29">
        <v>898246.125</v>
      </c>
      <c r="S1439" s="1">
        <v>89824.612500000003</v>
      </c>
      <c r="T1439" s="147">
        <v>171079.95696750001</v>
      </c>
      <c r="U1439" s="28"/>
      <c r="V1439" s="2" t="s">
        <v>516</v>
      </c>
      <c r="W1439" s="9">
        <v>15526963.280000003</v>
      </c>
      <c r="X1439" s="9">
        <v>0</v>
      </c>
      <c r="Y1439" s="9">
        <v>0</v>
      </c>
      <c r="Z1439" s="9">
        <v>0</v>
      </c>
      <c r="AA1439" s="9">
        <v>0</v>
      </c>
      <c r="AB1439" s="9">
        <v>541212.72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10969581.18</v>
      </c>
      <c r="AI1439" s="9">
        <v>2674798.04</v>
      </c>
      <c r="AJ1439" s="9">
        <v>1021869.46</v>
      </c>
      <c r="AK1439" s="9">
        <v>10000</v>
      </c>
      <c r="AL1439" s="9">
        <v>289501.88</v>
      </c>
      <c r="AN1439" s="28">
        <f t="shared" si="430"/>
        <v>-6544502.0300000031</v>
      </c>
      <c r="AO1439" s="12">
        <f t="shared" si="433"/>
        <v>-123623.33499999996</v>
      </c>
      <c r="AP1439" s="12">
        <f t="shared" si="433"/>
        <v>79824.612500000003</v>
      </c>
      <c r="AQ1439" s="12">
        <f t="shared" si="433"/>
        <v>-118421.9230325</v>
      </c>
      <c r="AR1439" s="12">
        <f t="shared" si="431"/>
        <v>-6382281.3844675031</v>
      </c>
      <c r="BB1439" s="28" t="e">
        <f>+#REF!-'Прил 2 оконч'!E1439</f>
        <v>#REF!</v>
      </c>
    </row>
    <row r="1440" spans="1:54" ht="15" customHeight="1" x14ac:dyDescent="0.25">
      <c r="A1440" s="5">
        <f t="shared" si="432"/>
        <v>1412</v>
      </c>
      <c r="B1440" s="23">
        <f t="shared" si="432"/>
        <v>157</v>
      </c>
      <c r="C1440" s="14" t="s">
        <v>104</v>
      </c>
      <c r="D1440" s="3" t="s">
        <v>1349</v>
      </c>
      <c r="E1440" s="27">
        <f t="shared" si="428"/>
        <v>753637.1</v>
      </c>
      <c r="F1440" s="29">
        <v>0</v>
      </c>
      <c r="G1440" s="29">
        <v>0</v>
      </c>
      <c r="H1440" s="29">
        <v>0</v>
      </c>
      <c r="I1440" s="29">
        <v>0</v>
      </c>
      <c r="J1440" s="29">
        <v>508881.39358139999</v>
      </c>
      <c r="K1440" s="29"/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226091.12999999998</v>
      </c>
      <c r="S1440" s="1">
        <v>7536.3710000000001</v>
      </c>
      <c r="T1440" s="147">
        <v>11128.2054186</v>
      </c>
      <c r="U1440" s="28"/>
      <c r="V1440" s="2" t="s">
        <v>1349</v>
      </c>
      <c r="W1440" s="9">
        <v>233757.88999999998</v>
      </c>
      <c r="X1440" s="9">
        <v>0</v>
      </c>
      <c r="Y1440" s="9">
        <v>0</v>
      </c>
      <c r="Z1440" s="9">
        <v>0</v>
      </c>
      <c r="AA1440" s="9">
        <v>0</v>
      </c>
      <c r="AB1440" s="9">
        <v>188228.6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11687.89</v>
      </c>
      <c r="AK1440" s="9">
        <v>30000</v>
      </c>
      <c r="AL1440" s="9">
        <v>3841.4</v>
      </c>
      <c r="AN1440" s="28">
        <f t="shared" si="430"/>
        <v>519879.20999999996</v>
      </c>
      <c r="AO1440" s="12">
        <f t="shared" si="433"/>
        <v>214403.24</v>
      </c>
      <c r="AP1440" s="12">
        <f t="shared" si="433"/>
        <v>-22463.629000000001</v>
      </c>
      <c r="AQ1440" s="12">
        <f t="shared" si="433"/>
        <v>7286.8054186000008</v>
      </c>
      <c r="AR1440" s="12">
        <f t="shared" si="431"/>
        <v>320652.79358140001</v>
      </c>
      <c r="BB1440" s="28" t="e">
        <f>+#REF!-'Прил 2 оконч'!E1440</f>
        <v>#REF!</v>
      </c>
    </row>
    <row r="1441" spans="1:54" ht="15" customHeight="1" x14ac:dyDescent="0.25">
      <c r="A1441" s="5">
        <f t="shared" si="432"/>
        <v>1413</v>
      </c>
      <c r="B1441" s="23">
        <f t="shared" si="432"/>
        <v>158</v>
      </c>
      <c r="C1441" s="14" t="s">
        <v>104</v>
      </c>
      <c r="D1441" s="3" t="s">
        <v>1350</v>
      </c>
      <c r="E1441" s="27">
        <f t="shared" si="428"/>
        <v>1197539.7499999998</v>
      </c>
      <c r="F1441" s="29">
        <v>0</v>
      </c>
      <c r="G1441" s="29">
        <v>0</v>
      </c>
      <c r="H1441" s="29">
        <v>0</v>
      </c>
      <c r="I1441" s="29">
        <v>0</v>
      </c>
      <c r="J1441" s="29">
        <v>808619.55555149994</v>
      </c>
      <c r="K1441" s="29"/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359261.92499999999</v>
      </c>
      <c r="S1441" s="1">
        <v>11975.397500000001</v>
      </c>
      <c r="T1441" s="147">
        <v>17682.8719485</v>
      </c>
      <c r="U1441" s="28"/>
      <c r="V1441" s="2" t="s">
        <v>1350</v>
      </c>
      <c r="W1441" s="9">
        <v>371444.51</v>
      </c>
      <c r="X1441" s="9">
        <v>0</v>
      </c>
      <c r="Y1441" s="9">
        <v>0</v>
      </c>
      <c r="Z1441" s="9">
        <v>0</v>
      </c>
      <c r="AA1441" s="9">
        <v>0</v>
      </c>
      <c r="AB1441" s="9">
        <v>316414.84000000003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18572.23</v>
      </c>
      <c r="AK1441" s="9">
        <v>30000</v>
      </c>
      <c r="AL1441" s="9">
        <v>6457.44</v>
      </c>
      <c r="AN1441" s="28">
        <f t="shared" si="430"/>
        <v>826095.23999999976</v>
      </c>
      <c r="AO1441" s="12">
        <f t="shared" si="433"/>
        <v>340689.69500000001</v>
      </c>
      <c r="AP1441" s="12">
        <f t="shared" si="433"/>
        <v>-18024.602500000001</v>
      </c>
      <c r="AQ1441" s="12">
        <f t="shared" si="433"/>
        <v>11225.431948500001</v>
      </c>
      <c r="AR1441" s="12">
        <f t="shared" si="431"/>
        <v>492204.71555149974</v>
      </c>
      <c r="BB1441" s="28" t="e">
        <f>+#REF!-'Прил 2 оконч'!E1441</f>
        <v>#REF!</v>
      </c>
    </row>
    <row r="1442" spans="1:54" ht="15" customHeight="1" x14ac:dyDescent="0.25">
      <c r="A1442" s="5">
        <f t="shared" si="432"/>
        <v>1414</v>
      </c>
      <c r="B1442" s="23">
        <f t="shared" si="432"/>
        <v>159</v>
      </c>
      <c r="C1442" s="14" t="s">
        <v>104</v>
      </c>
      <c r="D1442" s="3" t="s">
        <v>1351</v>
      </c>
      <c r="E1442" s="27">
        <f t="shared" si="428"/>
        <v>1194746.26</v>
      </c>
      <c r="F1442" s="29">
        <v>0</v>
      </c>
      <c r="G1442" s="29">
        <v>0</v>
      </c>
      <c r="H1442" s="29">
        <v>0</v>
      </c>
      <c r="I1442" s="29">
        <v>0</v>
      </c>
      <c r="J1442" s="29">
        <v>806733.29612484004</v>
      </c>
      <c r="K1442" s="29"/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358423.87799999997</v>
      </c>
      <c r="S1442" s="1">
        <v>11947.462600000001</v>
      </c>
      <c r="T1442" s="147">
        <v>17641.62327516</v>
      </c>
      <c r="U1442" s="28"/>
      <c r="V1442" s="2" t="s">
        <v>1351</v>
      </c>
      <c r="W1442" s="9">
        <v>370578.05</v>
      </c>
      <c r="X1442" s="9">
        <v>0</v>
      </c>
      <c r="Y1442" s="9">
        <v>0</v>
      </c>
      <c r="Z1442" s="9">
        <v>0</v>
      </c>
      <c r="AA1442" s="9">
        <v>0</v>
      </c>
      <c r="AB1442" s="9">
        <v>315608.17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18528.900000000001</v>
      </c>
      <c r="AK1442" s="9">
        <v>30000</v>
      </c>
      <c r="AL1442" s="9">
        <v>6440.98</v>
      </c>
      <c r="AN1442" s="28">
        <f t="shared" si="430"/>
        <v>824168.21</v>
      </c>
      <c r="AO1442" s="12">
        <f t="shared" si="433"/>
        <v>339894.97799999994</v>
      </c>
      <c r="AP1442" s="12">
        <f t="shared" si="433"/>
        <v>-18052.537400000001</v>
      </c>
      <c r="AQ1442" s="12">
        <f t="shared" si="433"/>
        <v>11200.64327516</v>
      </c>
      <c r="AR1442" s="12">
        <f t="shared" si="431"/>
        <v>491125.12612484</v>
      </c>
      <c r="BB1442" s="28" t="e">
        <f>+#REF!-'Прил 2 оконч'!E1442</f>
        <v>#REF!</v>
      </c>
    </row>
    <row r="1443" spans="1:54" ht="15" customHeight="1" x14ac:dyDescent="0.25">
      <c r="A1443" s="5">
        <f t="shared" si="432"/>
        <v>1415</v>
      </c>
      <c r="B1443" s="23">
        <f t="shared" si="432"/>
        <v>160</v>
      </c>
      <c r="C1443" s="14" t="s">
        <v>104</v>
      </c>
      <c r="D1443" s="3" t="s">
        <v>1410</v>
      </c>
      <c r="E1443" s="27">
        <f t="shared" si="428"/>
        <v>4018667.23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/>
      <c r="L1443" s="29">
        <v>0</v>
      </c>
      <c r="M1443" s="29">
        <v>0</v>
      </c>
      <c r="N1443" s="29">
        <v>3789709.0289940001</v>
      </c>
      <c r="O1443" s="29">
        <v>0</v>
      </c>
      <c r="P1443" s="29">
        <v>0</v>
      </c>
      <c r="Q1443" s="29">
        <v>0</v>
      </c>
      <c r="R1443" s="29">
        <v>122084.94</v>
      </c>
      <c r="S1443" s="29">
        <v>24000</v>
      </c>
      <c r="T1443" s="147">
        <v>82873.261006000001</v>
      </c>
      <c r="U1443" s="28"/>
      <c r="V1443" s="2"/>
      <c r="AN1443" s="28"/>
      <c r="AO1443" s="12"/>
      <c r="AP1443" s="12"/>
      <c r="AQ1443" s="12"/>
      <c r="AR1443" s="12"/>
      <c r="BB1443" s="28" t="e">
        <f>+#REF!-'Прил 2 оконч'!E1443</f>
        <v>#REF!</v>
      </c>
    </row>
    <row r="1444" spans="1:54" ht="15" customHeight="1" x14ac:dyDescent="0.25">
      <c r="A1444" s="5">
        <f t="shared" si="432"/>
        <v>1416</v>
      </c>
      <c r="B1444" s="23">
        <f t="shared" si="432"/>
        <v>161</v>
      </c>
      <c r="C1444" s="14" t="s">
        <v>104</v>
      </c>
      <c r="D1444" s="3" t="s">
        <v>1133</v>
      </c>
      <c r="E1444" s="27">
        <f t="shared" si="428"/>
        <v>2460522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29"/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2143001.4779879996</v>
      </c>
      <c r="R1444" s="29">
        <v>246052.2</v>
      </c>
      <c r="S1444" s="1">
        <v>24605.22</v>
      </c>
      <c r="T1444" s="147">
        <v>46863.102011999988</v>
      </c>
      <c r="U1444" s="28"/>
      <c r="V1444" s="2" t="s">
        <v>1133</v>
      </c>
      <c r="W1444" s="9">
        <v>2365884.7800000003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2173238.7200000002</v>
      </c>
      <c r="AJ1444" s="9">
        <v>118294.24</v>
      </c>
      <c r="AK1444" s="9">
        <v>30000</v>
      </c>
      <c r="AL1444" s="9">
        <v>44351.82</v>
      </c>
      <c r="AN1444" s="28">
        <f t="shared" si="430"/>
        <v>94637.219999999739</v>
      </c>
      <c r="AO1444" s="12">
        <f t="shared" si="433"/>
        <v>127757.96</v>
      </c>
      <c r="AP1444" s="12">
        <f t="shared" si="433"/>
        <v>-5394.7799999999988</v>
      </c>
      <c r="AQ1444" s="12">
        <f t="shared" si="433"/>
        <v>2511.2820119999888</v>
      </c>
      <c r="AR1444" s="12">
        <f t="shared" si="431"/>
        <v>-30237.242012000257</v>
      </c>
      <c r="BB1444" s="28" t="e">
        <f>+#REF!-'Прил 2 оконч'!E1444</f>
        <v>#REF!</v>
      </c>
    </row>
    <row r="1445" spans="1:54" ht="15" customHeight="1" x14ac:dyDescent="0.25">
      <c r="A1445" s="5">
        <f t="shared" ref="A1445:B1460" si="434">A1444+1</f>
        <v>1417</v>
      </c>
      <c r="B1445" s="23">
        <f t="shared" si="434"/>
        <v>162</v>
      </c>
      <c r="C1445" s="14" t="s">
        <v>104</v>
      </c>
      <c r="D1445" s="3" t="s">
        <v>1134</v>
      </c>
      <c r="E1445" s="27">
        <f t="shared" si="428"/>
        <v>2519006.36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/>
      <c r="L1445" s="29">
        <v>0</v>
      </c>
      <c r="M1445" s="29">
        <v>0</v>
      </c>
      <c r="N1445" s="29">
        <v>0</v>
      </c>
      <c r="O1445" s="29">
        <v>0</v>
      </c>
      <c r="P1445" s="29">
        <v>2193938.66526744</v>
      </c>
      <c r="Q1445" s="29">
        <v>0</v>
      </c>
      <c r="R1445" s="29">
        <v>251900.636</v>
      </c>
      <c r="S1445" s="1">
        <v>25190.063599999998</v>
      </c>
      <c r="T1445" s="147">
        <v>47976.995132560005</v>
      </c>
      <c r="U1445" s="28"/>
      <c r="V1445" s="2" t="s">
        <v>1134</v>
      </c>
      <c r="W1445" s="9">
        <v>2422121.29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2225594.9300000002</v>
      </c>
      <c r="AI1445" s="9">
        <v>0</v>
      </c>
      <c r="AJ1445" s="9">
        <v>121106.06</v>
      </c>
      <c r="AK1445" s="9">
        <v>30000</v>
      </c>
      <c r="AL1445" s="9">
        <v>45420.3</v>
      </c>
      <c r="AN1445" s="28">
        <f t="shared" si="430"/>
        <v>96885.069999999832</v>
      </c>
      <c r="AO1445" s="12">
        <f t="shared" si="433"/>
        <v>130794.576</v>
      </c>
      <c r="AP1445" s="12">
        <f t="shared" si="433"/>
        <v>-4809.9364000000023</v>
      </c>
      <c r="AQ1445" s="12">
        <f t="shared" si="433"/>
        <v>2556.6951325600021</v>
      </c>
      <c r="AR1445" s="12">
        <f t="shared" si="431"/>
        <v>-31656.264732560168</v>
      </c>
      <c r="BB1445" s="28" t="e">
        <f>+#REF!-'Прил 2 оконч'!E1445</f>
        <v>#REF!</v>
      </c>
    </row>
    <row r="1446" spans="1:54" ht="15" customHeight="1" x14ac:dyDescent="0.25">
      <c r="A1446" s="5">
        <f t="shared" si="434"/>
        <v>1418</v>
      </c>
      <c r="B1446" s="23">
        <f t="shared" si="434"/>
        <v>163</v>
      </c>
      <c r="C1446" s="14" t="s">
        <v>104</v>
      </c>
      <c r="D1446" s="3" t="s">
        <v>887</v>
      </c>
      <c r="E1446" s="27">
        <f t="shared" si="428"/>
        <v>1112857.68</v>
      </c>
      <c r="F1446" s="29">
        <v>0</v>
      </c>
      <c r="G1446" s="29">
        <v>0</v>
      </c>
      <c r="H1446" s="29">
        <v>0</v>
      </c>
      <c r="I1446" s="29">
        <v>0</v>
      </c>
      <c r="J1446" s="29">
        <v>974016.82475999987</v>
      </c>
      <c r="K1446" s="29"/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89216.27</v>
      </c>
      <c r="S1446" s="29">
        <v>28324.81</v>
      </c>
      <c r="T1446" s="147">
        <v>21299.775239999999</v>
      </c>
      <c r="U1446" s="28"/>
      <c r="V1446" s="2" t="s">
        <v>887</v>
      </c>
      <c r="W1446" s="9">
        <v>344451.03</v>
      </c>
      <c r="X1446" s="9">
        <v>0</v>
      </c>
      <c r="Y1446" s="9">
        <v>0</v>
      </c>
      <c r="Z1446" s="9">
        <v>0</v>
      </c>
      <c r="AA1446" s="9">
        <v>0</v>
      </c>
      <c r="AB1446" s="9">
        <v>291961.12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16531.53</v>
      </c>
      <c r="AK1446" s="9">
        <v>30000</v>
      </c>
      <c r="AL1446" s="9">
        <v>5958.38</v>
      </c>
      <c r="AN1446" s="28">
        <f t="shared" si="430"/>
        <v>768406.64999999991</v>
      </c>
      <c r="AO1446" s="12">
        <f t="shared" si="433"/>
        <v>72684.740000000005</v>
      </c>
      <c r="AP1446" s="12">
        <f t="shared" si="433"/>
        <v>-1675.1899999999987</v>
      </c>
      <c r="AQ1446" s="12">
        <f t="shared" si="433"/>
        <v>15341.395239999998</v>
      </c>
      <c r="AR1446" s="12">
        <f t="shared" si="431"/>
        <v>682055.70475999988</v>
      </c>
      <c r="BB1446" s="28" t="e">
        <f>+#REF!-'Прил 2 оконч'!E1446</f>
        <v>#REF!</v>
      </c>
    </row>
    <row r="1447" spans="1:54" ht="15" customHeight="1" x14ac:dyDescent="0.25">
      <c r="A1447" s="5">
        <f t="shared" si="434"/>
        <v>1419</v>
      </c>
      <c r="B1447" s="23">
        <f t="shared" si="434"/>
        <v>164</v>
      </c>
      <c r="C1447" s="14" t="s">
        <v>104</v>
      </c>
      <c r="D1447" s="3" t="s">
        <v>1135</v>
      </c>
      <c r="E1447" s="27">
        <f t="shared" si="428"/>
        <v>7324784.6400000015</v>
      </c>
      <c r="F1447" s="29">
        <v>1086880.7582232601</v>
      </c>
      <c r="G1447" s="29">
        <v>388598.31029837998</v>
      </c>
      <c r="H1447" s="29">
        <v>149862.63352787998</v>
      </c>
      <c r="I1447" s="29">
        <v>0</v>
      </c>
      <c r="J1447" s="29">
        <v>136546.07606892003</v>
      </c>
      <c r="K1447" s="29"/>
      <c r="L1447" s="29">
        <v>270322.27729079995</v>
      </c>
      <c r="M1447" s="29">
        <v>0</v>
      </c>
      <c r="N1447" s="29">
        <v>0</v>
      </c>
      <c r="O1447" s="29">
        <v>0</v>
      </c>
      <c r="P1447" s="29">
        <v>2261077.0688591404</v>
      </c>
      <c r="Q1447" s="29">
        <v>2095397.7887577</v>
      </c>
      <c r="R1447" s="29">
        <v>723144.28080000007</v>
      </c>
      <c r="S1447" s="1">
        <v>73247.846399999995</v>
      </c>
      <c r="T1447" s="147">
        <v>139707.59977392</v>
      </c>
      <c r="U1447" s="28"/>
      <c r="V1447" s="2" t="s">
        <v>1135</v>
      </c>
      <c r="W1447" s="9">
        <v>7043063.3999999994</v>
      </c>
      <c r="X1447" s="9">
        <v>1087678.3899999999</v>
      </c>
      <c r="Y1447" s="9">
        <v>397622.26</v>
      </c>
      <c r="Z1447" s="9">
        <v>153344.73000000001</v>
      </c>
      <c r="AA1447" s="9">
        <v>0</v>
      </c>
      <c r="AB1447" s="9">
        <v>180214.76</v>
      </c>
      <c r="AC1447" s="9">
        <v>0</v>
      </c>
      <c r="AD1447" s="9">
        <v>251196.54</v>
      </c>
      <c r="AE1447" s="9">
        <v>0</v>
      </c>
      <c r="AF1447" s="9">
        <v>0</v>
      </c>
      <c r="AG1447" s="9">
        <v>0</v>
      </c>
      <c r="AH1447" s="9">
        <v>2313581.63</v>
      </c>
      <c r="AI1447" s="9">
        <v>2144053.7000000002</v>
      </c>
      <c r="AJ1447" s="9">
        <v>352153.17</v>
      </c>
      <c r="AK1447" s="9">
        <v>30000</v>
      </c>
      <c r="AL1447" s="9">
        <v>133218.22</v>
      </c>
      <c r="AN1447" s="28">
        <f t="shared" si="430"/>
        <v>281721.24000000209</v>
      </c>
      <c r="AO1447" s="12">
        <f t="shared" si="433"/>
        <v>370991.11080000008</v>
      </c>
      <c r="AP1447" s="12">
        <f t="shared" si="433"/>
        <v>43247.846399999995</v>
      </c>
      <c r="AQ1447" s="12">
        <f t="shared" si="433"/>
        <v>6489.3797739199945</v>
      </c>
      <c r="AR1447" s="12">
        <f t="shared" si="431"/>
        <v>-139007.09697391797</v>
      </c>
      <c r="BB1447" s="28" t="e">
        <f>+#REF!-'Прил 2 оконч'!E1447</f>
        <v>#REF!</v>
      </c>
    </row>
    <row r="1448" spans="1:54" ht="15" customHeight="1" x14ac:dyDescent="0.25">
      <c r="A1448" s="5">
        <f t="shared" si="434"/>
        <v>1420</v>
      </c>
      <c r="B1448" s="23">
        <f t="shared" si="434"/>
        <v>165</v>
      </c>
      <c r="C1448" s="14" t="s">
        <v>104</v>
      </c>
      <c r="D1448" s="3" t="s">
        <v>1352</v>
      </c>
      <c r="E1448" s="27">
        <f t="shared" si="428"/>
        <v>572718.29000000015</v>
      </c>
      <c r="F1448" s="29">
        <v>0</v>
      </c>
      <c r="G1448" s="29">
        <v>0</v>
      </c>
      <c r="H1448" s="29">
        <v>0</v>
      </c>
      <c r="I1448" s="29">
        <v>0</v>
      </c>
      <c r="J1448" s="29">
        <v>386718.86182986008</v>
      </c>
      <c r="K1448" s="29"/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171815.48699999999</v>
      </c>
      <c r="S1448" s="1">
        <v>5727.1829000000007</v>
      </c>
      <c r="T1448" s="147">
        <v>8456.7582701400024</v>
      </c>
      <c r="U1448" s="28"/>
      <c r="V1448" s="3" t="s">
        <v>1352</v>
      </c>
      <c r="W1448" s="9">
        <v>245843.90000000002</v>
      </c>
      <c r="X1448" s="9">
        <v>0</v>
      </c>
      <c r="Y1448" s="9">
        <v>0</v>
      </c>
      <c r="Z1448" s="9">
        <v>0</v>
      </c>
      <c r="AA1448" s="9">
        <v>0</v>
      </c>
      <c r="AB1448" s="9">
        <v>199480.66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12292.2</v>
      </c>
      <c r="AK1448" s="9">
        <v>30000</v>
      </c>
      <c r="AL1448" s="9">
        <v>4071.04</v>
      </c>
      <c r="AN1448" s="28">
        <f t="shared" si="430"/>
        <v>326874.39000000013</v>
      </c>
      <c r="AO1448" s="12">
        <f t="shared" si="433"/>
        <v>159523.28699999998</v>
      </c>
      <c r="AP1448" s="12">
        <f t="shared" si="433"/>
        <v>-24272.8171</v>
      </c>
      <c r="AQ1448" s="12">
        <f t="shared" si="433"/>
        <v>4385.7182701400025</v>
      </c>
      <c r="AR1448" s="12">
        <f t="shared" si="431"/>
        <v>187238.20182986016</v>
      </c>
      <c r="BB1448" s="28" t="e">
        <f>+#REF!-'Прил 2 оконч'!E1448</f>
        <v>#REF!</v>
      </c>
    </row>
    <row r="1449" spans="1:54" ht="15" customHeight="1" x14ac:dyDescent="0.25">
      <c r="A1449" s="5">
        <f t="shared" si="434"/>
        <v>1421</v>
      </c>
      <c r="B1449" s="23">
        <f t="shared" si="434"/>
        <v>166</v>
      </c>
      <c r="C1449" s="14" t="s">
        <v>104</v>
      </c>
      <c r="D1449" s="3" t="s">
        <v>890</v>
      </c>
      <c r="E1449" s="27">
        <f t="shared" si="428"/>
        <v>2807646.8900000006</v>
      </c>
      <c r="F1449" s="29">
        <v>0</v>
      </c>
      <c r="G1449" s="29">
        <v>0</v>
      </c>
      <c r="H1449" s="29">
        <v>0</v>
      </c>
      <c r="I1449" s="29">
        <v>0</v>
      </c>
      <c r="J1449" s="29">
        <v>1895818.6401222602</v>
      </c>
      <c r="K1449" s="29"/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842294.06700000004</v>
      </c>
      <c r="S1449" s="1">
        <v>28076.468900000003</v>
      </c>
      <c r="T1449" s="147">
        <v>41457.713977740008</v>
      </c>
      <c r="U1449" s="28"/>
      <c r="V1449" s="2" t="s">
        <v>890</v>
      </c>
      <c r="W1449" s="9">
        <v>863521.42</v>
      </c>
      <c r="X1449" s="9">
        <v>0</v>
      </c>
      <c r="Y1449" s="9">
        <v>0</v>
      </c>
      <c r="Z1449" s="9">
        <v>0</v>
      </c>
      <c r="AA1449" s="9">
        <v>0</v>
      </c>
      <c r="AB1449" s="9">
        <v>739219.5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79215.799999999988</v>
      </c>
      <c r="AK1449" s="9">
        <v>30000</v>
      </c>
      <c r="AL1449" s="9">
        <v>15086.12</v>
      </c>
      <c r="AN1449" s="28">
        <f t="shared" si="430"/>
        <v>1944125.4700000007</v>
      </c>
      <c r="AO1449" s="12">
        <f t="shared" si="433"/>
        <v>763078.26699999999</v>
      </c>
      <c r="AP1449" s="12">
        <f t="shared" si="433"/>
        <v>-1923.5310999999965</v>
      </c>
      <c r="AQ1449" s="12">
        <f t="shared" si="433"/>
        <v>26371.593977740005</v>
      </c>
      <c r="AR1449" s="12">
        <f t="shared" si="431"/>
        <v>1156599.1401222607</v>
      </c>
      <c r="BB1449" s="28" t="e">
        <f>+#REF!-'Прил 2 оконч'!E1449</f>
        <v>#REF!</v>
      </c>
    </row>
    <row r="1450" spans="1:54" ht="15" customHeight="1" x14ac:dyDescent="0.25">
      <c r="A1450" s="5">
        <f t="shared" si="434"/>
        <v>1422</v>
      </c>
      <c r="B1450" s="23">
        <f t="shared" si="434"/>
        <v>167</v>
      </c>
      <c r="C1450" s="14" t="s">
        <v>104</v>
      </c>
      <c r="D1450" s="3" t="s">
        <v>1136</v>
      </c>
      <c r="E1450" s="27">
        <f t="shared" si="428"/>
        <v>15087934.029999999</v>
      </c>
      <c r="F1450" s="29">
        <v>6065034.6402882598</v>
      </c>
      <c r="G1450" s="29">
        <v>2161221.1824524999</v>
      </c>
      <c r="H1450" s="29">
        <v>2257995.2503873804</v>
      </c>
      <c r="I1450" s="29">
        <v>1413647.7960217199</v>
      </c>
      <c r="J1450" s="29">
        <v>864921.32273358025</v>
      </c>
      <c r="K1450" s="29"/>
      <c r="L1450" s="29">
        <v>232731.98563608</v>
      </c>
      <c r="M1450" s="29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1657316.1065</v>
      </c>
      <c r="S1450" s="1">
        <v>150879.34030000001</v>
      </c>
      <c r="T1450" s="147">
        <v>284186.40568048006</v>
      </c>
      <c r="U1450" s="28"/>
      <c r="V1450" s="2" t="s">
        <v>1136</v>
      </c>
      <c r="W1450" s="9">
        <v>8106708.8799999999</v>
      </c>
      <c r="X1450" s="9">
        <v>3393126.46</v>
      </c>
      <c r="Y1450" s="9">
        <v>1828871.26</v>
      </c>
      <c r="Z1450" s="9">
        <v>770677.63</v>
      </c>
      <c r="AA1450" s="9">
        <v>1143496.5</v>
      </c>
      <c r="AB1450" s="9">
        <v>368489.78</v>
      </c>
      <c r="AC1450" s="9">
        <v>0</v>
      </c>
      <c r="AD1450" s="9">
        <v>216405.65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198068.8</v>
      </c>
      <c r="AK1450" s="9">
        <v>30000</v>
      </c>
      <c r="AL1450" s="9">
        <v>157572.80000000002</v>
      </c>
      <c r="AN1450" s="28">
        <f t="shared" si="430"/>
        <v>6981225.1499999994</v>
      </c>
      <c r="AO1450" s="12">
        <f t="shared" si="433"/>
        <v>1459247.3064999999</v>
      </c>
      <c r="AP1450" s="12">
        <f t="shared" si="433"/>
        <v>120879.34030000001</v>
      </c>
      <c r="AQ1450" s="12">
        <f t="shared" si="433"/>
        <v>126613.60568048005</v>
      </c>
      <c r="AR1450" s="12">
        <f t="shared" si="431"/>
        <v>5274484.8975195196</v>
      </c>
      <c r="BB1450" s="28" t="e">
        <f>+#REF!-'Прил 2 оконч'!E1450</f>
        <v>#REF!</v>
      </c>
    </row>
    <row r="1451" spans="1:54" ht="15" customHeight="1" x14ac:dyDescent="0.25">
      <c r="A1451" s="5">
        <f t="shared" si="434"/>
        <v>1423</v>
      </c>
      <c r="B1451" s="23">
        <f t="shared" si="434"/>
        <v>168</v>
      </c>
      <c r="C1451" s="14" t="s">
        <v>104</v>
      </c>
      <c r="D1451" s="3" t="s">
        <v>531</v>
      </c>
      <c r="E1451" s="27">
        <f t="shared" si="428"/>
        <v>19783707.32</v>
      </c>
      <c r="F1451" s="29">
        <v>8451565.4107794017</v>
      </c>
      <c r="G1451" s="29">
        <v>4887771.3251295602</v>
      </c>
      <c r="H1451" s="29">
        <v>0</v>
      </c>
      <c r="I1451" s="29">
        <v>3939680.2724428801</v>
      </c>
      <c r="J1451" s="29">
        <v>0</v>
      </c>
      <c r="K1451" s="29"/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1928996.1324</v>
      </c>
      <c r="S1451" s="1">
        <v>197837.07320000001</v>
      </c>
      <c r="T1451" s="147">
        <v>377857.10604816012</v>
      </c>
      <c r="U1451" s="28"/>
      <c r="V1451" s="2"/>
      <c r="AN1451" s="28"/>
      <c r="AO1451" s="12"/>
      <c r="AP1451" s="12"/>
      <c r="AQ1451" s="12"/>
      <c r="AR1451" s="12"/>
      <c r="BB1451" s="28" t="e">
        <f>+#REF!-'Прил 2 оконч'!E1451</f>
        <v>#REF!</v>
      </c>
    </row>
    <row r="1452" spans="1:54" ht="15" customHeight="1" x14ac:dyDescent="0.25">
      <c r="A1452" s="5">
        <f t="shared" si="434"/>
        <v>1424</v>
      </c>
      <c r="B1452" s="23">
        <f t="shared" si="434"/>
        <v>169</v>
      </c>
      <c r="C1452" s="14" t="s">
        <v>104</v>
      </c>
      <c r="D1452" s="3" t="s">
        <v>166</v>
      </c>
      <c r="E1452" s="27">
        <f t="shared" si="428"/>
        <v>4135773.88</v>
      </c>
      <c r="F1452" s="29">
        <v>0</v>
      </c>
      <c r="G1452" s="29">
        <v>2148034.1811625198</v>
      </c>
      <c r="H1452" s="29">
        <v>0</v>
      </c>
      <c r="I1452" s="29">
        <v>1405022.2197060001</v>
      </c>
      <c r="J1452" s="29">
        <v>0</v>
      </c>
      <c r="K1452" s="29"/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463661.59299999999</v>
      </c>
      <c r="S1452" s="1">
        <v>41357.738799999999</v>
      </c>
      <c r="T1452" s="147">
        <v>77698.147331479995</v>
      </c>
      <c r="U1452" s="28"/>
      <c r="V1452" s="2" t="s">
        <v>166</v>
      </c>
      <c r="W1452" s="9">
        <v>13177632.08</v>
      </c>
      <c r="X1452" s="9">
        <v>3377307.13</v>
      </c>
      <c r="Y1452" s="9">
        <v>1820344.74</v>
      </c>
      <c r="Z1452" s="9">
        <v>767084.62</v>
      </c>
      <c r="AA1452" s="9">
        <v>1138165.3400000001</v>
      </c>
      <c r="AB1452" s="9">
        <v>366771.82</v>
      </c>
      <c r="AC1452" s="9">
        <v>0</v>
      </c>
      <c r="AD1452" s="9">
        <v>0</v>
      </c>
      <c r="AE1452" s="9">
        <v>0</v>
      </c>
      <c r="AF1452" s="9">
        <v>3053183.77</v>
      </c>
      <c r="AG1452" s="9">
        <v>0</v>
      </c>
      <c r="AH1452" s="9">
        <v>1955708.3</v>
      </c>
      <c r="AI1452" s="9">
        <v>0</v>
      </c>
      <c r="AJ1452" s="9">
        <v>414401.74</v>
      </c>
      <c r="AK1452" s="9">
        <v>26262.5</v>
      </c>
      <c r="AL1452" s="9">
        <v>254664.62</v>
      </c>
      <c r="AN1452" s="28">
        <f>+E1452-W1452</f>
        <v>-9041858.1999999993</v>
      </c>
      <c r="AO1452" s="12">
        <f>+R1452-AJ1452</f>
        <v>49259.853000000003</v>
      </c>
      <c r="AP1452" s="12">
        <f>+S1452-AK1452</f>
        <v>15095.238799999999</v>
      </c>
      <c r="AQ1452" s="12">
        <f>+T1452-AL1452</f>
        <v>-176966.47266852</v>
      </c>
      <c r="AR1452" s="12">
        <f>+AN1452-AO1452-AP1452-AQ1452</f>
        <v>-8929246.8191314805</v>
      </c>
      <c r="BB1452" s="28" t="e">
        <f>+#REF!-'Прил 2 оконч'!E1452</f>
        <v>#REF!</v>
      </c>
    </row>
    <row r="1453" spans="1:54" ht="15" customHeight="1" x14ac:dyDescent="0.25">
      <c r="A1453" s="5">
        <f t="shared" si="434"/>
        <v>1425</v>
      </c>
      <c r="B1453" s="23">
        <f t="shared" si="434"/>
        <v>170</v>
      </c>
      <c r="C1453" s="14" t="s">
        <v>104</v>
      </c>
      <c r="D1453" s="3" t="s">
        <v>532</v>
      </c>
      <c r="E1453" s="27">
        <f t="shared" si="428"/>
        <v>6957272.8499999996</v>
      </c>
      <c r="F1453" s="29">
        <v>6195632.3620190993</v>
      </c>
      <c r="G1453" s="29">
        <v>0</v>
      </c>
      <c r="H1453" s="29">
        <v>0</v>
      </c>
      <c r="I1453" s="29">
        <v>0</v>
      </c>
      <c r="J1453" s="29">
        <v>0</v>
      </c>
      <c r="K1453" s="29"/>
      <c r="L1453" s="29">
        <v>0</v>
      </c>
      <c r="M1453" s="29">
        <v>0</v>
      </c>
      <c r="N1453" s="29">
        <v>0</v>
      </c>
      <c r="O1453" s="29">
        <v>0</v>
      </c>
      <c r="P1453" s="29">
        <v>0</v>
      </c>
      <c r="Q1453" s="29">
        <v>0</v>
      </c>
      <c r="R1453" s="29">
        <v>556581.82799999998</v>
      </c>
      <c r="S1453" s="1">
        <v>69572.728499999997</v>
      </c>
      <c r="T1453" s="147">
        <v>135485.93148090001</v>
      </c>
      <c r="U1453" s="28"/>
      <c r="V1453" s="2"/>
      <c r="AN1453" s="28"/>
      <c r="AO1453" s="12"/>
      <c r="AP1453" s="12"/>
      <c r="AQ1453" s="12"/>
      <c r="AR1453" s="12"/>
      <c r="BB1453" s="28" t="e">
        <f>+#REF!-'Прил 2 оконч'!E1453</f>
        <v>#REF!</v>
      </c>
    </row>
    <row r="1454" spans="1:54" ht="15" customHeight="1" x14ac:dyDescent="0.25">
      <c r="A1454" s="5">
        <f t="shared" si="434"/>
        <v>1426</v>
      </c>
      <c r="B1454" s="23">
        <f t="shared" si="434"/>
        <v>171</v>
      </c>
      <c r="C1454" s="14" t="s">
        <v>104</v>
      </c>
      <c r="D1454" s="3" t="s">
        <v>1137</v>
      </c>
      <c r="E1454" s="27">
        <f t="shared" si="428"/>
        <v>16666252.090000002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/>
      <c r="L1454" s="29">
        <v>0</v>
      </c>
      <c r="M1454" s="29">
        <v>0</v>
      </c>
      <c r="N1454" s="29">
        <v>14678634.865746601</v>
      </c>
      <c r="O1454" s="29">
        <v>0</v>
      </c>
      <c r="P1454" s="29">
        <v>0</v>
      </c>
      <c r="Q1454" s="29">
        <v>0</v>
      </c>
      <c r="R1454" s="29">
        <v>1499962.6880999999</v>
      </c>
      <c r="S1454" s="1">
        <v>166662.5209</v>
      </c>
      <c r="T1454" s="147">
        <v>320992.01525340008</v>
      </c>
      <c r="U1454" s="28"/>
      <c r="V1454" s="2" t="s">
        <v>1137</v>
      </c>
      <c r="W1454" s="9">
        <v>5170295.49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4943761.9400000004</v>
      </c>
      <c r="AG1454" s="9">
        <v>0</v>
      </c>
      <c r="AH1454" s="9">
        <v>0</v>
      </c>
      <c r="AI1454" s="9">
        <v>0</v>
      </c>
      <c r="AJ1454" s="9">
        <v>95640.45</v>
      </c>
      <c r="AK1454" s="9">
        <v>30000</v>
      </c>
      <c r="AL1454" s="9">
        <v>100893.1</v>
      </c>
      <c r="AN1454" s="28">
        <f t="shared" si="430"/>
        <v>11495956.600000001</v>
      </c>
      <c r="AO1454" s="12">
        <f t="shared" si="433"/>
        <v>1404322.2381</v>
      </c>
      <c r="AP1454" s="12">
        <f t="shared" si="433"/>
        <v>136662.5209</v>
      </c>
      <c r="AQ1454" s="12">
        <f t="shared" si="433"/>
        <v>220098.91525340008</v>
      </c>
      <c r="AR1454" s="12">
        <f t="shared" si="431"/>
        <v>9734872.9257466011</v>
      </c>
      <c r="BB1454" s="28" t="e">
        <f>+#REF!-'Прил 2 оконч'!E1454</f>
        <v>#REF!</v>
      </c>
    </row>
    <row r="1455" spans="1:54" ht="15" customHeight="1" x14ac:dyDescent="0.25">
      <c r="A1455" s="5">
        <f t="shared" si="434"/>
        <v>1427</v>
      </c>
      <c r="B1455" s="23">
        <f t="shared" si="434"/>
        <v>172</v>
      </c>
      <c r="C1455" s="14" t="s">
        <v>104</v>
      </c>
      <c r="D1455" s="3" t="s">
        <v>1138</v>
      </c>
      <c r="E1455" s="27">
        <f t="shared" si="428"/>
        <v>16283600.800000001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/>
      <c r="L1455" s="29">
        <v>0</v>
      </c>
      <c r="M1455" s="29">
        <v>0</v>
      </c>
      <c r="N1455" s="29">
        <v>14341618.568592001</v>
      </c>
      <c r="O1455" s="29">
        <v>0</v>
      </c>
      <c r="P1455" s="29">
        <v>0</v>
      </c>
      <c r="Q1455" s="29">
        <v>0</v>
      </c>
      <c r="R1455" s="29">
        <v>1465524.0719999999</v>
      </c>
      <c r="S1455" s="1">
        <v>162836.008</v>
      </c>
      <c r="T1455" s="147">
        <v>313622.15140800003</v>
      </c>
      <c r="U1455" s="28"/>
      <c r="V1455" s="2" t="s">
        <v>1138</v>
      </c>
      <c r="W1455" s="9">
        <v>5053904.92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4829579.8899999997</v>
      </c>
      <c r="AG1455" s="9">
        <v>0</v>
      </c>
      <c r="AH1455" s="9">
        <v>0</v>
      </c>
      <c r="AI1455" s="9">
        <v>0</v>
      </c>
      <c r="AJ1455" s="9">
        <v>95762.17</v>
      </c>
      <c r="AK1455" s="9">
        <v>30000</v>
      </c>
      <c r="AL1455" s="9">
        <v>98562.86</v>
      </c>
      <c r="AN1455" s="28">
        <f t="shared" si="430"/>
        <v>11229695.880000001</v>
      </c>
      <c r="AO1455" s="12">
        <f t="shared" si="433"/>
        <v>1369761.902</v>
      </c>
      <c r="AP1455" s="12">
        <f t="shared" si="433"/>
        <v>132836.008</v>
      </c>
      <c r="AQ1455" s="12">
        <f t="shared" si="433"/>
        <v>215059.29140800005</v>
      </c>
      <c r="AR1455" s="12">
        <f t="shared" si="431"/>
        <v>9512038.6785920002</v>
      </c>
      <c r="BB1455" s="28" t="e">
        <f>+#REF!-'Прил 2 оконч'!E1455</f>
        <v>#REF!</v>
      </c>
    </row>
    <row r="1456" spans="1:54" ht="15" customHeight="1" x14ac:dyDescent="0.25">
      <c r="A1456" s="5">
        <f t="shared" si="434"/>
        <v>1428</v>
      </c>
      <c r="B1456" s="23">
        <f t="shared" si="434"/>
        <v>173</v>
      </c>
      <c r="C1456" s="14" t="s">
        <v>104</v>
      </c>
      <c r="D1456" s="3" t="s">
        <v>544</v>
      </c>
      <c r="E1456" s="27">
        <f t="shared" si="428"/>
        <v>1536973.94</v>
      </c>
      <c r="F1456" s="29">
        <v>0</v>
      </c>
      <c r="G1456" s="29">
        <v>0</v>
      </c>
      <c r="H1456" s="29">
        <v>0</v>
      </c>
      <c r="I1456" s="29">
        <v>0</v>
      </c>
      <c r="J1456" s="29">
        <v>1404409.126806</v>
      </c>
      <c r="K1456" s="29"/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97130.7</v>
      </c>
      <c r="S1456" s="29">
        <v>4722.53</v>
      </c>
      <c r="T1456" s="147">
        <v>30711.583193999999</v>
      </c>
      <c r="U1456" s="28"/>
      <c r="V1456" s="2" t="s">
        <v>544</v>
      </c>
      <c r="W1456" s="9">
        <v>476727.84</v>
      </c>
      <c r="X1456" s="9">
        <v>0</v>
      </c>
      <c r="Y1456" s="9">
        <v>0</v>
      </c>
      <c r="Z1456" s="9">
        <v>0</v>
      </c>
      <c r="AA1456" s="9">
        <v>0</v>
      </c>
      <c r="AB1456" s="9">
        <v>414433.63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23836.39</v>
      </c>
      <c r="AK1456" s="9">
        <v>30000</v>
      </c>
      <c r="AL1456" s="9">
        <v>8457.82</v>
      </c>
      <c r="AN1456" s="28">
        <f t="shared" si="430"/>
        <v>1060246.0999999999</v>
      </c>
      <c r="AO1456" s="12">
        <f t="shared" si="433"/>
        <v>73294.31</v>
      </c>
      <c r="AP1456" s="12">
        <f t="shared" si="433"/>
        <v>-25277.47</v>
      </c>
      <c r="AQ1456" s="12">
        <f t="shared" si="433"/>
        <v>22253.763193999999</v>
      </c>
      <c r="AR1456" s="12">
        <f t="shared" si="431"/>
        <v>989975.49680599978</v>
      </c>
      <c r="BB1456" s="28" t="e">
        <f>+#REF!-'Прил 2 оконч'!E1456</f>
        <v>#REF!</v>
      </c>
    </row>
    <row r="1457" spans="1:54" ht="15" customHeight="1" x14ac:dyDescent="0.25">
      <c r="A1457" s="5">
        <f t="shared" si="434"/>
        <v>1429</v>
      </c>
      <c r="B1457" s="23">
        <f t="shared" si="434"/>
        <v>174</v>
      </c>
      <c r="C1457" s="14" t="s">
        <v>104</v>
      </c>
      <c r="D1457" s="3" t="s">
        <v>550</v>
      </c>
      <c r="E1457" s="27">
        <f t="shared" si="428"/>
        <v>9411231.6699999999</v>
      </c>
      <c r="F1457" s="29">
        <v>8380946.4941584188</v>
      </c>
      <c r="G1457" s="29">
        <v>0</v>
      </c>
      <c r="H1457" s="29">
        <v>0</v>
      </c>
      <c r="I1457" s="29">
        <v>0</v>
      </c>
      <c r="J1457" s="29">
        <v>0</v>
      </c>
      <c r="K1457" s="29"/>
      <c r="L1457" s="29">
        <v>0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  <c r="R1457" s="29">
        <v>752898.53359999997</v>
      </c>
      <c r="S1457" s="1">
        <v>94112.316699999996</v>
      </c>
      <c r="T1457" s="147">
        <v>183274.32554157998</v>
      </c>
      <c r="U1457" s="28"/>
      <c r="V1457" s="2"/>
      <c r="AN1457" s="28"/>
      <c r="AO1457" s="12"/>
      <c r="AP1457" s="12"/>
      <c r="AQ1457" s="12"/>
      <c r="AR1457" s="12"/>
      <c r="BB1457" s="28" t="e">
        <f>+#REF!-'Прил 2 оконч'!E1457</f>
        <v>#REF!</v>
      </c>
    </row>
    <row r="1458" spans="1:54" ht="15" customHeight="1" x14ac:dyDescent="0.25">
      <c r="A1458" s="5">
        <f t="shared" si="434"/>
        <v>1430</v>
      </c>
      <c r="B1458" s="23">
        <f t="shared" si="434"/>
        <v>175</v>
      </c>
      <c r="C1458" s="14" t="s">
        <v>104</v>
      </c>
      <c r="D1458" s="3" t="s">
        <v>901</v>
      </c>
      <c r="E1458" s="27">
        <f t="shared" si="428"/>
        <v>5938572.7999999998</v>
      </c>
      <c r="F1458" s="29">
        <v>0</v>
      </c>
      <c r="G1458" s="29">
        <v>0</v>
      </c>
      <c r="H1458" s="29">
        <v>0</v>
      </c>
      <c r="I1458" s="29">
        <v>0</v>
      </c>
      <c r="J1458" s="29">
        <v>0</v>
      </c>
      <c r="K1458" s="29"/>
      <c r="L1458" s="29">
        <v>0</v>
      </c>
      <c r="M1458" s="29">
        <v>0</v>
      </c>
      <c r="N1458" s="29">
        <v>2012233.0281354</v>
      </c>
      <c r="O1458" s="29">
        <v>0</v>
      </c>
      <c r="P1458" s="29">
        <v>0</v>
      </c>
      <c r="Q1458" s="29">
        <v>3182348.85107286</v>
      </c>
      <c r="R1458" s="29">
        <v>571010.20790000004</v>
      </c>
      <c r="S1458" s="1">
        <v>59385.728000000003</v>
      </c>
      <c r="T1458" s="147">
        <v>113594.98489174001</v>
      </c>
      <c r="U1458" s="28"/>
      <c r="V1458" s="2" t="s">
        <v>901</v>
      </c>
      <c r="W1458" s="9">
        <v>5710166.2199999997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2033943.93</v>
      </c>
      <c r="AG1458" s="9">
        <v>0</v>
      </c>
      <c r="AH1458" s="9">
        <v>0</v>
      </c>
      <c r="AI1458" s="9">
        <v>3252820.82</v>
      </c>
      <c r="AJ1458" s="9">
        <v>285508.31</v>
      </c>
      <c r="AK1458" s="9">
        <v>30000</v>
      </c>
      <c r="AL1458" s="9">
        <v>107893.16</v>
      </c>
      <c r="AN1458" s="28">
        <f t="shared" si="430"/>
        <v>228406.58000000007</v>
      </c>
      <c r="AO1458" s="12">
        <f t="shared" si="433"/>
        <v>285501.89790000004</v>
      </c>
      <c r="AP1458" s="12">
        <f t="shared" si="433"/>
        <v>29385.728000000003</v>
      </c>
      <c r="AQ1458" s="12">
        <f t="shared" si="433"/>
        <v>5701.8248917400051</v>
      </c>
      <c r="AR1458" s="12">
        <f t="shared" si="431"/>
        <v>-92182.870791739973</v>
      </c>
      <c r="BB1458" s="28" t="e">
        <f>+#REF!-'Прил 2 оконч'!E1458</f>
        <v>#REF!</v>
      </c>
    </row>
    <row r="1459" spans="1:54" ht="15" customHeight="1" x14ac:dyDescent="0.25">
      <c r="A1459" s="5">
        <f t="shared" si="434"/>
        <v>1431</v>
      </c>
      <c r="B1459" s="23">
        <f t="shared" si="434"/>
        <v>176</v>
      </c>
      <c r="C1459" s="14" t="s">
        <v>54</v>
      </c>
      <c r="D1459" s="3" t="s">
        <v>1140</v>
      </c>
      <c r="E1459" s="27">
        <f t="shared" si="428"/>
        <v>20822453.68</v>
      </c>
      <c r="F1459" s="29">
        <v>8370191.8788142204</v>
      </c>
      <c r="G1459" s="29">
        <v>2982643.4710619394</v>
      </c>
      <c r="H1459" s="29">
        <v>3116198.7799517401</v>
      </c>
      <c r="I1459" s="29">
        <v>1950937.46084748</v>
      </c>
      <c r="J1459" s="29">
        <v>1193654.75516406</v>
      </c>
      <c r="K1459" s="29"/>
      <c r="L1459" s="29">
        <v>321187.17558396002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2287217.5742000001</v>
      </c>
      <c r="S1459" s="1">
        <v>208224.5368</v>
      </c>
      <c r="T1459" s="147">
        <v>392198.04757659999</v>
      </c>
      <c r="U1459" s="28"/>
      <c r="V1459" s="2" t="s">
        <v>1140</v>
      </c>
      <c r="W1459" s="9">
        <v>11126112.929999998</v>
      </c>
      <c r="X1459" s="9">
        <v>4687673.5999999996</v>
      </c>
      <c r="Y1459" s="9">
        <v>2526623.0299999998</v>
      </c>
      <c r="Z1459" s="9">
        <v>1064706.9099999999</v>
      </c>
      <c r="AA1459" s="9">
        <v>1579763.81</v>
      </c>
      <c r="AB1459" s="9">
        <v>509076.17</v>
      </c>
      <c r="AC1459" s="9">
        <v>0</v>
      </c>
      <c r="AD1459" s="9">
        <v>298968.84000000003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211610.53000000003</v>
      </c>
      <c r="AK1459" s="9">
        <v>30000</v>
      </c>
      <c r="AL1459" s="9">
        <v>217690.04</v>
      </c>
      <c r="AN1459" s="28">
        <f t="shared" si="430"/>
        <v>9696340.7500000019</v>
      </c>
      <c r="AO1459" s="12">
        <f t="shared" si="433"/>
        <v>2075607.0442000001</v>
      </c>
      <c r="AP1459" s="12">
        <f t="shared" si="433"/>
        <v>178224.5368</v>
      </c>
      <c r="AQ1459" s="12">
        <f t="shared" si="433"/>
        <v>174508.00757659998</v>
      </c>
      <c r="AR1459" s="12">
        <f t="shared" si="431"/>
        <v>7268001.1614234019</v>
      </c>
      <c r="BB1459" s="28" t="e">
        <f>+#REF!-'Прил 2 оконч'!E1459</f>
        <v>#REF!</v>
      </c>
    </row>
    <row r="1460" spans="1:54" ht="15" customHeight="1" x14ac:dyDescent="0.25">
      <c r="A1460" s="5">
        <f t="shared" si="434"/>
        <v>1432</v>
      </c>
      <c r="B1460" s="23">
        <f t="shared" si="434"/>
        <v>177</v>
      </c>
      <c r="C1460" s="14" t="s">
        <v>54</v>
      </c>
      <c r="D1460" s="3" t="s">
        <v>903</v>
      </c>
      <c r="E1460" s="27">
        <f t="shared" si="428"/>
        <v>36672038.07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/>
      <c r="L1460" s="29">
        <v>0</v>
      </c>
      <c r="M1460" s="29">
        <v>0</v>
      </c>
      <c r="N1460" s="29">
        <v>15443839.101902403</v>
      </c>
      <c r="O1460" s="29">
        <v>0</v>
      </c>
      <c r="P1460" s="29">
        <v>8018512.7549818195</v>
      </c>
      <c r="Q1460" s="29">
        <v>8648904.6005779207</v>
      </c>
      <c r="R1460" s="29">
        <v>3491853.0894000004</v>
      </c>
      <c r="S1460" s="1">
        <v>366720.3807000001</v>
      </c>
      <c r="T1460" s="147">
        <v>702208.14243786025</v>
      </c>
      <c r="U1460" s="28"/>
      <c r="V1460" s="2" t="s">
        <v>903</v>
      </c>
      <c r="W1460" s="9">
        <v>10640776.1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4276257.32</v>
      </c>
      <c r="AG1460" s="9">
        <v>0</v>
      </c>
      <c r="AH1460" s="9">
        <v>2739144.62</v>
      </c>
      <c r="AI1460" s="9">
        <v>2954485.1</v>
      </c>
      <c r="AJ1460" s="9">
        <v>437421.95999999996</v>
      </c>
      <c r="AK1460" s="9">
        <v>30000</v>
      </c>
      <c r="AL1460" s="9">
        <v>203467.09999999998</v>
      </c>
      <c r="AN1460" s="28">
        <f t="shared" si="430"/>
        <v>26031261.969999999</v>
      </c>
      <c r="AO1460" s="12">
        <f t="shared" si="433"/>
        <v>3054431.1294000004</v>
      </c>
      <c r="AP1460" s="12">
        <f t="shared" si="433"/>
        <v>336720.3807000001</v>
      </c>
      <c r="AQ1460" s="12">
        <f t="shared" si="433"/>
        <v>498741.04243786028</v>
      </c>
      <c r="AR1460" s="12">
        <f t="shared" si="431"/>
        <v>22141369.41746214</v>
      </c>
      <c r="BB1460" s="28" t="e">
        <f>+#REF!-'Прил 2 оконч'!E1460</f>
        <v>#REF!</v>
      </c>
    </row>
    <row r="1461" spans="1:54" ht="15" customHeight="1" x14ac:dyDescent="0.25">
      <c r="A1461" s="5">
        <f t="shared" ref="A1461:B1466" si="435">A1460+1</f>
        <v>1433</v>
      </c>
      <c r="B1461" s="23">
        <f t="shared" si="435"/>
        <v>178</v>
      </c>
      <c r="C1461" s="14" t="s">
        <v>179</v>
      </c>
      <c r="D1461" s="3" t="s">
        <v>556</v>
      </c>
      <c r="E1461" s="27">
        <f t="shared" si="428"/>
        <v>3489848.14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/>
      <c r="L1461" s="29">
        <v>0</v>
      </c>
      <c r="M1461" s="29">
        <v>0</v>
      </c>
      <c r="N1461" s="29">
        <v>0</v>
      </c>
      <c r="O1461" s="29">
        <v>0</v>
      </c>
      <c r="P1461" s="29">
        <v>3039497.1969255605</v>
      </c>
      <c r="Q1461" s="29">
        <v>0</v>
      </c>
      <c r="R1461" s="29">
        <v>348984.81400000001</v>
      </c>
      <c r="S1461" s="1">
        <v>34898.481400000004</v>
      </c>
      <c r="T1461" s="147">
        <v>66467.647674440013</v>
      </c>
      <c r="U1461" s="28"/>
      <c r="V1461" s="2" t="s">
        <v>556</v>
      </c>
      <c r="W1461" s="9">
        <v>3355622.37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3094684.43</v>
      </c>
      <c r="AI1461" s="9">
        <v>0</v>
      </c>
      <c r="AJ1461" s="9">
        <v>167781.12</v>
      </c>
      <c r="AK1461" s="9">
        <v>30000</v>
      </c>
      <c r="AL1461" s="9">
        <v>63156.82</v>
      </c>
      <c r="AN1461" s="28">
        <f t="shared" si="430"/>
        <v>134225.77000000002</v>
      </c>
      <c r="AO1461" s="12">
        <f t="shared" si="433"/>
        <v>181203.69400000002</v>
      </c>
      <c r="AP1461" s="12">
        <f t="shared" si="433"/>
        <v>4898.4814000000042</v>
      </c>
      <c r="AQ1461" s="12">
        <f t="shared" si="433"/>
        <v>3310.8276744400137</v>
      </c>
      <c r="AR1461" s="12">
        <f t="shared" si="431"/>
        <v>-55187.233074440017</v>
      </c>
      <c r="BB1461" s="28" t="e">
        <f>+#REF!-'Прил 2 оконч'!E1461</f>
        <v>#REF!</v>
      </c>
    </row>
    <row r="1462" spans="1:54" ht="15" customHeight="1" x14ac:dyDescent="0.25">
      <c r="A1462" s="5">
        <f t="shared" si="435"/>
        <v>1434</v>
      </c>
      <c r="B1462" s="23">
        <f t="shared" si="435"/>
        <v>179</v>
      </c>
      <c r="C1462" s="14" t="s">
        <v>179</v>
      </c>
      <c r="D1462" s="3" t="s">
        <v>557</v>
      </c>
      <c r="E1462" s="27">
        <f t="shared" si="428"/>
        <v>4473440.5999999996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/>
      <c r="L1462" s="29">
        <v>0</v>
      </c>
      <c r="M1462" s="29">
        <v>0</v>
      </c>
      <c r="N1462" s="29">
        <v>0</v>
      </c>
      <c r="O1462" s="29">
        <v>0</v>
      </c>
      <c r="P1462" s="29">
        <v>3896160.9843323994</v>
      </c>
      <c r="Q1462" s="29">
        <v>0</v>
      </c>
      <c r="R1462" s="29">
        <v>447344.06</v>
      </c>
      <c r="S1462" s="1">
        <v>44734.405999999995</v>
      </c>
      <c r="T1462" s="147">
        <v>85201.149667599995</v>
      </c>
      <c r="U1462" s="28"/>
      <c r="V1462" s="2" t="s">
        <v>557</v>
      </c>
      <c r="W1462" s="9">
        <v>4301384.1100000003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3975188.6</v>
      </c>
      <c r="AI1462" s="9">
        <v>0</v>
      </c>
      <c r="AJ1462" s="9">
        <v>215069.21</v>
      </c>
      <c r="AK1462" s="9">
        <v>30000</v>
      </c>
      <c r="AL1462" s="9">
        <v>81126.3</v>
      </c>
      <c r="AN1462" s="28">
        <f t="shared" si="430"/>
        <v>172056.48999999929</v>
      </c>
      <c r="AO1462" s="12">
        <f t="shared" si="433"/>
        <v>232274.85</v>
      </c>
      <c r="AP1462" s="12">
        <f t="shared" si="433"/>
        <v>14734.405999999995</v>
      </c>
      <c r="AQ1462" s="12">
        <f t="shared" si="433"/>
        <v>4074.8496675999922</v>
      </c>
      <c r="AR1462" s="12">
        <f t="shared" si="431"/>
        <v>-79027.615667600694</v>
      </c>
      <c r="BB1462" s="28" t="e">
        <f>+#REF!-'Прил 2 оконч'!E1462</f>
        <v>#REF!</v>
      </c>
    </row>
    <row r="1463" spans="1:54" ht="15" customHeight="1" x14ac:dyDescent="0.25">
      <c r="A1463" s="5">
        <f t="shared" si="435"/>
        <v>1435</v>
      </c>
      <c r="B1463" s="23">
        <f t="shared" si="435"/>
        <v>180</v>
      </c>
      <c r="C1463" s="14" t="s">
        <v>179</v>
      </c>
      <c r="D1463" s="3" t="s">
        <v>558</v>
      </c>
      <c r="E1463" s="27">
        <f t="shared" si="428"/>
        <v>2064556.34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29"/>
      <c r="L1463" s="29">
        <v>0</v>
      </c>
      <c r="M1463" s="29">
        <v>0</v>
      </c>
      <c r="N1463" s="29">
        <v>0</v>
      </c>
      <c r="O1463" s="29">
        <v>0</v>
      </c>
      <c r="P1463" s="29">
        <v>1798133.6025483599</v>
      </c>
      <c r="Q1463" s="29">
        <v>0</v>
      </c>
      <c r="R1463" s="29">
        <v>206455.63400000002</v>
      </c>
      <c r="S1463" s="1">
        <v>20645.563400000003</v>
      </c>
      <c r="T1463" s="147">
        <v>39321.540051640004</v>
      </c>
      <c r="U1463" s="28"/>
      <c r="V1463" s="2" t="s">
        <v>558</v>
      </c>
      <c r="W1463" s="9">
        <v>1985149.83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1818774.5</v>
      </c>
      <c r="AI1463" s="9">
        <v>0</v>
      </c>
      <c r="AJ1463" s="9">
        <v>99257.49</v>
      </c>
      <c r="AK1463" s="9">
        <v>30000</v>
      </c>
      <c r="AL1463" s="9">
        <v>37117.839999999997</v>
      </c>
      <c r="AN1463" s="28">
        <f t="shared" si="430"/>
        <v>79406.510000000009</v>
      </c>
      <c r="AO1463" s="12">
        <f t="shared" si="433"/>
        <v>107198.14400000001</v>
      </c>
      <c r="AP1463" s="12">
        <f t="shared" si="433"/>
        <v>-9354.4365999999973</v>
      </c>
      <c r="AQ1463" s="12">
        <f t="shared" si="433"/>
        <v>2203.7000516400076</v>
      </c>
      <c r="AR1463" s="12">
        <f t="shared" si="431"/>
        <v>-20640.897451640016</v>
      </c>
      <c r="BB1463" s="28" t="e">
        <f>+#REF!-'Прил 2 оконч'!E1463</f>
        <v>#REF!</v>
      </c>
    </row>
    <row r="1464" spans="1:54" ht="15" customHeight="1" x14ac:dyDescent="0.25">
      <c r="A1464" s="5">
        <f t="shared" si="435"/>
        <v>1436</v>
      </c>
      <c r="B1464" s="23">
        <f t="shared" si="435"/>
        <v>181</v>
      </c>
      <c r="C1464" s="14" t="s">
        <v>179</v>
      </c>
      <c r="D1464" s="3" t="s">
        <v>559</v>
      </c>
      <c r="E1464" s="27">
        <f t="shared" si="428"/>
        <v>2393361.2799999998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29"/>
      <c r="L1464" s="29">
        <v>0</v>
      </c>
      <c r="M1464" s="29">
        <v>0</v>
      </c>
      <c r="N1464" s="29">
        <v>0</v>
      </c>
      <c r="O1464" s="29">
        <v>0</v>
      </c>
      <c r="P1464" s="29">
        <v>2084507.5802611201</v>
      </c>
      <c r="Q1464" s="29">
        <v>0</v>
      </c>
      <c r="R1464" s="29">
        <v>239336.128</v>
      </c>
      <c r="S1464" s="1">
        <v>23933.612799999999</v>
      </c>
      <c r="T1464" s="147">
        <v>45583.958938880001</v>
      </c>
      <c r="U1464" s="28"/>
      <c r="V1464" s="2" t="s">
        <v>559</v>
      </c>
      <c r="W1464" s="9">
        <v>2301308.34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2113118.06</v>
      </c>
      <c r="AI1464" s="9">
        <v>0</v>
      </c>
      <c r="AJ1464" s="9">
        <v>115065.42</v>
      </c>
      <c r="AK1464" s="9">
        <v>30000</v>
      </c>
      <c r="AL1464" s="9">
        <v>43124.86</v>
      </c>
      <c r="AN1464" s="28">
        <f t="shared" si="430"/>
        <v>92052.939999999944</v>
      </c>
      <c r="AO1464" s="12">
        <f t="shared" si="433"/>
        <v>124270.708</v>
      </c>
      <c r="AP1464" s="12">
        <f t="shared" si="433"/>
        <v>-6066.387200000001</v>
      </c>
      <c r="AQ1464" s="12">
        <f t="shared" si="433"/>
        <v>2459.0989388800008</v>
      </c>
      <c r="AR1464" s="12">
        <f t="shared" si="431"/>
        <v>-28610.479738880054</v>
      </c>
      <c r="BB1464" s="28" t="e">
        <f>+#REF!-'Прил 2 оконч'!E1464</f>
        <v>#REF!</v>
      </c>
    </row>
    <row r="1465" spans="1:54" ht="15" customHeight="1" x14ac:dyDescent="0.25">
      <c r="A1465" s="5">
        <f t="shared" si="435"/>
        <v>1437</v>
      </c>
      <c r="B1465" s="23">
        <f t="shared" si="435"/>
        <v>182</v>
      </c>
      <c r="C1465" s="14" t="s">
        <v>179</v>
      </c>
      <c r="D1465" s="3" t="s">
        <v>905</v>
      </c>
      <c r="E1465" s="27">
        <f t="shared" si="428"/>
        <v>4566578.4800000004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/>
      <c r="L1465" s="29">
        <v>0</v>
      </c>
      <c r="M1465" s="29">
        <v>0</v>
      </c>
      <c r="N1465" s="29">
        <v>0</v>
      </c>
      <c r="O1465" s="29">
        <v>0</v>
      </c>
      <c r="P1465" s="29">
        <v>4420043.1826950014</v>
      </c>
      <c r="Q1465" s="29">
        <v>0</v>
      </c>
      <c r="R1465" s="29">
        <v>41970.97</v>
      </c>
      <c r="S1465" s="1">
        <v>7906.9349999999995</v>
      </c>
      <c r="T1465" s="147">
        <v>96657.39230500003</v>
      </c>
      <c r="U1465" s="28"/>
      <c r="V1465" s="2" t="s">
        <v>905</v>
      </c>
      <c r="W1465" s="9">
        <v>4390939.74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4058564.89</v>
      </c>
      <c r="AI1465" s="9">
        <v>0</v>
      </c>
      <c r="AJ1465" s="9">
        <v>219546.99</v>
      </c>
      <c r="AK1465" s="9">
        <v>30000</v>
      </c>
      <c r="AL1465" s="9">
        <v>82827.86</v>
      </c>
      <c r="AN1465" s="28">
        <f t="shared" si="430"/>
        <v>175638.74000000022</v>
      </c>
      <c r="AO1465" s="12">
        <f t="shared" si="433"/>
        <v>-177576.02</v>
      </c>
      <c r="AP1465" s="12">
        <f t="shared" si="433"/>
        <v>-22093.065000000002</v>
      </c>
      <c r="AQ1465" s="12">
        <f t="shared" si="433"/>
        <v>13829.53230500003</v>
      </c>
      <c r="AR1465" s="12">
        <f t="shared" si="431"/>
        <v>361478.29269500019</v>
      </c>
      <c r="BB1465" s="28" t="e">
        <f>+#REF!-'Прил 2 оконч'!E1465</f>
        <v>#REF!</v>
      </c>
    </row>
    <row r="1466" spans="1:54" ht="15" customHeight="1" x14ac:dyDescent="0.25">
      <c r="A1466" s="5">
        <f t="shared" si="435"/>
        <v>1438</v>
      </c>
      <c r="B1466" s="23">
        <f t="shared" si="435"/>
        <v>183</v>
      </c>
      <c r="C1466" s="14" t="s">
        <v>179</v>
      </c>
      <c r="D1466" s="3" t="s">
        <v>1141</v>
      </c>
      <c r="E1466" s="27">
        <f t="shared" si="428"/>
        <v>18104285.399999999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/>
      <c r="L1466" s="29">
        <v>0</v>
      </c>
      <c r="M1466" s="29">
        <v>0</v>
      </c>
      <c r="N1466" s="29">
        <v>4027097.0634720004</v>
      </c>
      <c r="O1466" s="29">
        <v>0</v>
      </c>
      <c r="P1466" s="29">
        <v>6979523.6927639991</v>
      </c>
      <c r="Q1466" s="29">
        <v>6460356.4684680002</v>
      </c>
      <c r="R1466" s="29">
        <v>186805.65</v>
      </c>
      <c r="S1466" s="1">
        <v>68535.11</v>
      </c>
      <c r="T1466" s="147">
        <v>381967.41529600002</v>
      </c>
      <c r="U1466" s="28"/>
      <c r="V1466" s="2" t="s">
        <v>1141</v>
      </c>
      <c r="W1466" s="9">
        <v>17407961.620000005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3740448.05</v>
      </c>
      <c r="AG1466" s="9">
        <v>0</v>
      </c>
      <c r="AH1466" s="9">
        <v>6454984.8399999999</v>
      </c>
      <c r="AI1466" s="9">
        <v>5981979.3700000001</v>
      </c>
      <c r="AJ1466" s="9">
        <v>870398.08000000007</v>
      </c>
      <c r="AK1466" s="9">
        <v>30000</v>
      </c>
      <c r="AL1466" s="9">
        <v>330151.28000000003</v>
      </c>
      <c r="AN1466" s="28">
        <f t="shared" si="430"/>
        <v>696323.77999999374</v>
      </c>
      <c r="AO1466" s="12">
        <f t="shared" si="433"/>
        <v>-683592.43</v>
      </c>
      <c r="AP1466" s="12">
        <f t="shared" si="433"/>
        <v>38535.11</v>
      </c>
      <c r="AQ1466" s="12">
        <f t="shared" si="433"/>
        <v>51816.135295999993</v>
      </c>
      <c r="AR1466" s="12">
        <f t="shared" si="431"/>
        <v>1289564.9647039939</v>
      </c>
      <c r="BB1466" s="28" t="e">
        <f>+#REF!-'Прил 2 оконч'!E1466</f>
        <v>#REF!</v>
      </c>
    </row>
    <row r="1467" spans="1:54" ht="15" customHeight="1" x14ac:dyDescent="0.25">
      <c r="A1467" s="5">
        <f t="shared" ref="A1467:A1484" si="436">A1466+1</f>
        <v>1439</v>
      </c>
      <c r="B1467" s="23">
        <f t="shared" ref="B1467:B1487" si="437">B1466+1</f>
        <v>184</v>
      </c>
      <c r="C1467" s="14" t="s">
        <v>179</v>
      </c>
      <c r="D1467" s="3" t="s">
        <v>906</v>
      </c>
      <c r="E1467" s="27">
        <f t="shared" ref="E1467:E1530" si="438">SUM(F1467:T1467)</f>
        <v>7664824.1699999999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/>
      <c r="L1467" s="29">
        <v>0</v>
      </c>
      <c r="M1467" s="29">
        <v>0</v>
      </c>
      <c r="N1467" s="29">
        <v>0</v>
      </c>
      <c r="O1467" s="29">
        <v>0</v>
      </c>
      <c r="P1467" s="29">
        <v>7419759.693066</v>
      </c>
      <c r="Q1467" s="29">
        <v>0</v>
      </c>
      <c r="R1467" s="29">
        <v>58809.36</v>
      </c>
      <c r="S1467" s="1">
        <v>24000</v>
      </c>
      <c r="T1467" s="147">
        <v>162255.11693399999</v>
      </c>
      <c r="U1467" s="28"/>
      <c r="V1467" s="2" t="s">
        <v>906</v>
      </c>
      <c r="W1467" s="9">
        <v>7370021.3800000008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6832089.9100000001</v>
      </c>
      <c r="AI1467" s="9">
        <v>0</v>
      </c>
      <c r="AJ1467" s="9">
        <v>368501.07</v>
      </c>
      <c r="AK1467" s="9">
        <v>30000</v>
      </c>
      <c r="AL1467" s="9">
        <v>139430.39999999999</v>
      </c>
      <c r="AN1467" s="28">
        <f t="shared" si="430"/>
        <v>294802.78999999911</v>
      </c>
      <c r="AO1467" s="12">
        <f t="shared" si="433"/>
        <v>-309691.71000000002</v>
      </c>
      <c r="AP1467" s="12">
        <f t="shared" si="433"/>
        <v>-6000</v>
      </c>
      <c r="AQ1467" s="12">
        <f t="shared" si="433"/>
        <v>22824.716933999996</v>
      </c>
      <c r="AR1467" s="12">
        <f t="shared" si="431"/>
        <v>587669.78306599904</v>
      </c>
      <c r="BB1467" s="28" t="e">
        <f>+#REF!-'Прил 2 оконч'!E1467</f>
        <v>#REF!</v>
      </c>
    </row>
    <row r="1468" spans="1:54" ht="15" customHeight="1" x14ac:dyDescent="0.25">
      <c r="A1468" s="5">
        <f t="shared" si="436"/>
        <v>1440</v>
      </c>
      <c r="B1468" s="23">
        <f t="shared" si="437"/>
        <v>185</v>
      </c>
      <c r="C1468" s="14" t="s">
        <v>179</v>
      </c>
      <c r="D1468" s="3" t="s">
        <v>1142</v>
      </c>
      <c r="E1468" s="27">
        <f t="shared" si="438"/>
        <v>11607396.879999999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/>
      <c r="L1468" s="29">
        <v>0</v>
      </c>
      <c r="M1468" s="29">
        <v>0</v>
      </c>
      <c r="N1468" s="29">
        <v>2569708.0299240001</v>
      </c>
      <c r="O1468" s="29">
        <v>0</v>
      </c>
      <c r="P1468" s="29">
        <v>4455182.1007259991</v>
      </c>
      <c r="Q1468" s="29">
        <v>4122907.0726200002</v>
      </c>
      <c r="R1468" s="29">
        <v>151215.6</v>
      </c>
      <c r="S1468" s="1">
        <v>64604.33</v>
      </c>
      <c r="T1468" s="147">
        <v>243779.74673000001</v>
      </c>
      <c r="U1468" s="28"/>
      <c r="V1468" s="2" t="s">
        <v>1142</v>
      </c>
      <c r="W1468" s="9">
        <v>11160955.280000001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2395714.62</v>
      </c>
      <c r="AG1468" s="9">
        <v>0</v>
      </c>
      <c r="AH1468" s="9">
        <v>4134344.68</v>
      </c>
      <c r="AI1468" s="9">
        <v>3831390.05</v>
      </c>
      <c r="AJ1468" s="9">
        <v>558047.77</v>
      </c>
      <c r="AK1468" s="9">
        <v>30000</v>
      </c>
      <c r="AL1468" s="9">
        <v>211458.16000000003</v>
      </c>
      <c r="AN1468" s="28">
        <f t="shared" si="430"/>
        <v>446441.59999999776</v>
      </c>
      <c r="AO1468" s="12">
        <f t="shared" si="433"/>
        <v>-406832.17000000004</v>
      </c>
      <c r="AP1468" s="12">
        <f t="shared" si="433"/>
        <v>34604.33</v>
      </c>
      <c r="AQ1468" s="12">
        <f t="shared" si="433"/>
        <v>32321.586729999981</v>
      </c>
      <c r="AR1468" s="12">
        <f t="shared" si="431"/>
        <v>786347.85326999787</v>
      </c>
      <c r="BB1468" s="28" t="e">
        <f>+#REF!-'Прил 2 оконч'!E1468</f>
        <v>#REF!</v>
      </c>
    </row>
    <row r="1469" spans="1:54" ht="15" customHeight="1" x14ac:dyDescent="0.25">
      <c r="A1469" s="5">
        <f t="shared" si="436"/>
        <v>1441</v>
      </c>
      <c r="B1469" s="23">
        <f t="shared" si="437"/>
        <v>186</v>
      </c>
      <c r="C1469" s="14" t="s">
        <v>179</v>
      </c>
      <c r="D1469" s="3" t="s">
        <v>560</v>
      </c>
      <c r="E1469" s="27">
        <f t="shared" si="438"/>
        <v>6291040.4400000004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/>
      <c r="L1469" s="29">
        <v>0</v>
      </c>
      <c r="M1469" s="29">
        <v>0</v>
      </c>
      <c r="N1469" s="29">
        <v>0</v>
      </c>
      <c r="O1469" s="29">
        <v>0</v>
      </c>
      <c r="P1469" s="29">
        <v>5479206.8353797607</v>
      </c>
      <c r="Q1469" s="29">
        <v>0</v>
      </c>
      <c r="R1469" s="29">
        <v>629104.04400000011</v>
      </c>
      <c r="S1469" s="1">
        <v>62910.404400000007</v>
      </c>
      <c r="T1469" s="147">
        <v>119819.15622024001</v>
      </c>
      <c r="U1469" s="28"/>
      <c r="V1469" s="2" t="s">
        <v>560</v>
      </c>
      <c r="W1469" s="9">
        <v>6049075.8200000003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5602289.5899999999</v>
      </c>
      <c r="AI1469" s="9">
        <v>0</v>
      </c>
      <c r="AJ1469" s="9">
        <v>302453.78999999998</v>
      </c>
      <c r="AK1469" s="9">
        <v>30000</v>
      </c>
      <c r="AL1469" s="9">
        <v>114332.44</v>
      </c>
      <c r="AN1469" s="28">
        <f t="shared" si="430"/>
        <v>241964.62000000011</v>
      </c>
      <c r="AO1469" s="12">
        <f t="shared" si="433"/>
        <v>326650.25400000013</v>
      </c>
      <c r="AP1469" s="12">
        <f t="shared" si="433"/>
        <v>32910.404400000007</v>
      </c>
      <c r="AQ1469" s="12">
        <f t="shared" si="433"/>
        <v>5486.7162202400068</v>
      </c>
      <c r="AR1469" s="12">
        <f t="shared" si="431"/>
        <v>-123082.75462024003</v>
      </c>
      <c r="BB1469" s="28" t="e">
        <f>+#REF!-'Прил 2 оконч'!E1469</f>
        <v>#REF!</v>
      </c>
    </row>
    <row r="1470" spans="1:54" ht="15" customHeight="1" x14ac:dyDescent="0.25">
      <c r="A1470" s="5">
        <f t="shared" si="436"/>
        <v>1442</v>
      </c>
      <c r="B1470" s="23">
        <f t="shared" si="437"/>
        <v>187</v>
      </c>
      <c r="C1470" s="14" t="s">
        <v>179</v>
      </c>
      <c r="D1470" s="3" t="s">
        <v>561</v>
      </c>
      <c r="E1470" s="27">
        <f t="shared" si="438"/>
        <v>6291040.4400000004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/>
      <c r="L1470" s="29">
        <v>0</v>
      </c>
      <c r="M1470" s="29">
        <v>0</v>
      </c>
      <c r="N1470" s="29">
        <v>0</v>
      </c>
      <c r="O1470" s="29">
        <v>0</v>
      </c>
      <c r="P1470" s="29">
        <v>5479206.8353797607</v>
      </c>
      <c r="Q1470" s="29">
        <v>0</v>
      </c>
      <c r="R1470" s="29">
        <v>629104.04400000011</v>
      </c>
      <c r="S1470" s="1">
        <v>62910.404400000007</v>
      </c>
      <c r="T1470" s="147">
        <v>119819.15622024001</v>
      </c>
      <c r="U1470" s="28"/>
      <c r="V1470" s="2" t="s">
        <v>561</v>
      </c>
      <c r="W1470" s="9">
        <v>6049075.8200000003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5602289.5899999999</v>
      </c>
      <c r="AI1470" s="9">
        <v>0</v>
      </c>
      <c r="AJ1470" s="9">
        <v>302453.78999999998</v>
      </c>
      <c r="AK1470" s="9">
        <v>30000</v>
      </c>
      <c r="AL1470" s="9">
        <v>114332.44</v>
      </c>
      <c r="AN1470" s="28">
        <f t="shared" si="430"/>
        <v>241964.62000000011</v>
      </c>
      <c r="AO1470" s="12">
        <f t="shared" si="433"/>
        <v>326650.25400000013</v>
      </c>
      <c r="AP1470" s="12">
        <f t="shared" si="433"/>
        <v>32910.404400000007</v>
      </c>
      <c r="AQ1470" s="12">
        <f t="shared" si="433"/>
        <v>5486.7162202400068</v>
      </c>
      <c r="AR1470" s="12">
        <f t="shared" si="431"/>
        <v>-123082.75462024003</v>
      </c>
      <c r="BB1470" s="28" t="e">
        <f>+#REF!-'Прил 2 оконч'!E1470</f>
        <v>#REF!</v>
      </c>
    </row>
    <row r="1471" spans="1:54" ht="15" customHeight="1" x14ac:dyDescent="0.25">
      <c r="A1471" s="5">
        <f t="shared" si="436"/>
        <v>1443</v>
      </c>
      <c r="B1471" s="23">
        <f t="shared" si="437"/>
        <v>188</v>
      </c>
      <c r="C1471" s="14" t="s">
        <v>181</v>
      </c>
      <c r="D1471" s="3" t="s">
        <v>563</v>
      </c>
      <c r="E1471" s="27">
        <f t="shared" si="438"/>
        <v>2557043.4499999997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/>
      <c r="L1471" s="29">
        <v>0</v>
      </c>
      <c r="M1471" s="29">
        <v>0</v>
      </c>
      <c r="N1471" s="29">
        <v>2252090.4481529999</v>
      </c>
      <c r="O1471" s="29">
        <v>0</v>
      </c>
      <c r="P1471" s="29">
        <v>0</v>
      </c>
      <c r="Q1471" s="29">
        <v>0</v>
      </c>
      <c r="R1471" s="29">
        <v>230133.9105</v>
      </c>
      <c r="S1471" s="1">
        <v>25570.434500000003</v>
      </c>
      <c r="T1471" s="147">
        <v>49248.656846999998</v>
      </c>
      <c r="U1471" s="28"/>
      <c r="V1471" s="2" t="s">
        <v>563</v>
      </c>
      <c r="W1471" s="9">
        <v>1192369.2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1023723.26</v>
      </c>
      <c r="AG1471" s="9">
        <v>0</v>
      </c>
      <c r="AH1471" s="9">
        <v>0</v>
      </c>
      <c r="AI1471" s="9">
        <v>0</v>
      </c>
      <c r="AJ1471" s="9">
        <v>117753.62</v>
      </c>
      <c r="AK1471" s="9">
        <v>30000</v>
      </c>
      <c r="AL1471" s="9">
        <v>20892.32</v>
      </c>
      <c r="AN1471" s="28">
        <f t="shared" si="430"/>
        <v>1364674.2499999998</v>
      </c>
      <c r="AO1471" s="12">
        <f t="shared" si="433"/>
        <v>112380.2905</v>
      </c>
      <c r="AP1471" s="12">
        <f t="shared" si="433"/>
        <v>-4429.565499999997</v>
      </c>
      <c r="AQ1471" s="12">
        <f t="shared" si="433"/>
        <v>28356.336846999999</v>
      </c>
      <c r="AR1471" s="12">
        <f t="shared" si="431"/>
        <v>1228367.1881529998</v>
      </c>
      <c r="BB1471" s="28" t="e">
        <f>+#REF!-'Прил 2 оконч'!E1471</f>
        <v>#REF!</v>
      </c>
    </row>
    <row r="1472" spans="1:54" ht="15" customHeight="1" x14ac:dyDescent="0.25">
      <c r="A1472" s="5">
        <f t="shared" si="436"/>
        <v>1444</v>
      </c>
      <c r="B1472" s="23">
        <f t="shared" si="437"/>
        <v>189</v>
      </c>
      <c r="C1472" s="14" t="s">
        <v>181</v>
      </c>
      <c r="D1472" s="3" t="s">
        <v>564</v>
      </c>
      <c r="E1472" s="27">
        <f t="shared" si="438"/>
        <v>2195078.4</v>
      </c>
      <c r="F1472" s="29">
        <v>849954.16975560004</v>
      </c>
      <c r="G1472" s="29">
        <v>303890.49133674003</v>
      </c>
      <c r="H1472" s="29">
        <v>117198.9234129</v>
      </c>
      <c r="I1472" s="29">
        <v>453745.57447632001</v>
      </c>
      <c r="J1472" s="29">
        <v>0</v>
      </c>
      <c r="K1472" s="29"/>
      <c r="L1472" s="29">
        <v>209075.98721016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  <c r="R1472" s="29">
        <v>196972.75580000004</v>
      </c>
      <c r="S1472" s="1">
        <v>21950.784000000003</v>
      </c>
      <c r="T1472" s="147">
        <v>42289.714008280011</v>
      </c>
      <c r="U1472" s="28"/>
      <c r="V1472" s="2" t="s">
        <v>564</v>
      </c>
      <c r="W1472" s="9">
        <v>1691134.7</v>
      </c>
      <c r="X1472" s="9">
        <v>657622.15</v>
      </c>
      <c r="Y1472" s="9">
        <v>240408.27</v>
      </c>
      <c r="Z1472" s="9">
        <v>92715.8</v>
      </c>
      <c r="AA1472" s="9">
        <v>371479.56</v>
      </c>
      <c r="AB1472" s="9">
        <v>0</v>
      </c>
      <c r="AC1472" s="9">
        <v>0</v>
      </c>
      <c r="AD1472" s="9">
        <v>150209.96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117832.92000000001</v>
      </c>
      <c r="AK1472" s="9">
        <v>30000</v>
      </c>
      <c r="AL1472" s="9">
        <v>30866.04</v>
      </c>
      <c r="AN1472" s="28">
        <f t="shared" si="430"/>
        <v>503943.69999999995</v>
      </c>
      <c r="AO1472" s="12">
        <f t="shared" si="433"/>
        <v>79139.83580000003</v>
      </c>
      <c r="AP1472" s="12">
        <f t="shared" si="433"/>
        <v>-8049.2159999999967</v>
      </c>
      <c r="AQ1472" s="12">
        <f t="shared" si="433"/>
        <v>11423.67400828001</v>
      </c>
      <c r="AR1472" s="12">
        <f t="shared" si="431"/>
        <v>421429.40619171993</v>
      </c>
      <c r="BB1472" s="28" t="e">
        <f>+#REF!-'Прил 2 оконч'!E1472</f>
        <v>#REF!</v>
      </c>
    </row>
    <row r="1473" spans="1:54" ht="15" customHeight="1" x14ac:dyDescent="0.25">
      <c r="A1473" s="5">
        <f t="shared" si="436"/>
        <v>1445</v>
      </c>
      <c r="B1473" s="23">
        <f t="shared" si="437"/>
        <v>190</v>
      </c>
      <c r="C1473" s="14" t="s">
        <v>181</v>
      </c>
      <c r="D1473" s="3" t="s">
        <v>1143</v>
      </c>
      <c r="E1473" s="27">
        <f t="shared" si="438"/>
        <v>1722353.4351169448</v>
      </c>
      <c r="F1473" s="29">
        <v>704647.00710599998</v>
      </c>
      <c r="G1473" s="29">
        <v>240192.74122200001</v>
      </c>
      <c r="H1473" s="29">
        <v>86157.030245999995</v>
      </c>
      <c r="I1473" s="29">
        <v>390747.64049999998</v>
      </c>
      <c r="J1473" s="29">
        <v>0</v>
      </c>
      <c r="K1473" s="29"/>
      <c r="L1473" s="29">
        <v>167398.01446200002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68459.675666201656</v>
      </c>
      <c r="S1473" s="1">
        <v>30000</v>
      </c>
      <c r="T1473" s="147">
        <v>34751.325914743284</v>
      </c>
      <c r="U1473" s="28"/>
      <c r="V1473" s="2" t="s">
        <v>1143</v>
      </c>
      <c r="W1473" s="9">
        <v>2609861.98</v>
      </c>
      <c r="X1473" s="9">
        <v>1063068.4099999999</v>
      </c>
      <c r="Y1473" s="9">
        <v>388628.1</v>
      </c>
      <c r="Z1473" s="9">
        <v>149878.22</v>
      </c>
      <c r="AA1473" s="9">
        <v>600509.24</v>
      </c>
      <c r="AB1473" s="9">
        <v>0</v>
      </c>
      <c r="AC1473" s="9">
        <v>0</v>
      </c>
      <c r="AD1473" s="9">
        <v>242819.47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85062.540000000008</v>
      </c>
      <c r="AK1473" s="9">
        <v>30000</v>
      </c>
      <c r="AL1473" s="9">
        <v>49896</v>
      </c>
      <c r="AN1473" s="28">
        <f t="shared" si="430"/>
        <v>-887508.54488305515</v>
      </c>
      <c r="AO1473" s="12">
        <f t="shared" si="433"/>
        <v>-16602.864333798352</v>
      </c>
      <c r="AP1473" s="12">
        <f t="shared" si="433"/>
        <v>0</v>
      </c>
      <c r="AQ1473" s="12">
        <f t="shared" si="433"/>
        <v>-15144.674085256716</v>
      </c>
      <c r="AR1473" s="12">
        <f t="shared" si="431"/>
        <v>-855761.00646399998</v>
      </c>
      <c r="BB1473" s="28" t="e">
        <f>+#REF!-'Прил 2 оконч'!E1473</f>
        <v>#REF!</v>
      </c>
    </row>
    <row r="1474" spans="1:54" ht="15" customHeight="1" x14ac:dyDescent="0.25">
      <c r="A1474" s="5">
        <f t="shared" si="436"/>
        <v>1446</v>
      </c>
      <c r="B1474" s="23">
        <f t="shared" si="437"/>
        <v>191</v>
      </c>
      <c r="C1474" s="14" t="s">
        <v>181</v>
      </c>
      <c r="D1474" s="3" t="s">
        <v>1144</v>
      </c>
      <c r="E1474" s="27">
        <f t="shared" si="438"/>
        <v>4245317.74</v>
      </c>
      <c r="F1474" s="29">
        <v>1148382.2069999999</v>
      </c>
      <c r="G1474" s="29">
        <v>402735.04034399998</v>
      </c>
      <c r="H1474" s="29">
        <v>148928.15292600001</v>
      </c>
      <c r="I1474" s="29">
        <v>641629.84481399995</v>
      </c>
      <c r="J1474" s="29">
        <v>0</v>
      </c>
      <c r="K1474" s="29"/>
      <c r="L1474" s="29">
        <v>268636.58203200001</v>
      </c>
      <c r="M1474" s="29">
        <v>0</v>
      </c>
      <c r="N1474" s="29">
        <v>1390922.4139020001</v>
      </c>
      <c r="O1474" s="29">
        <v>0</v>
      </c>
      <c r="P1474" s="29">
        <v>0</v>
      </c>
      <c r="Q1474" s="29">
        <v>0</v>
      </c>
      <c r="R1474" s="29">
        <v>126584.61</v>
      </c>
      <c r="S1474" s="1">
        <v>30000</v>
      </c>
      <c r="T1474" s="147">
        <v>87498.888982000019</v>
      </c>
      <c r="U1474" s="28"/>
      <c r="V1474" s="2" t="s">
        <v>1144</v>
      </c>
      <c r="W1474" s="9">
        <v>5938992.3199999994</v>
      </c>
      <c r="X1474" s="9">
        <v>1584083.62</v>
      </c>
      <c r="Y1474" s="9">
        <v>579096.68999999994</v>
      </c>
      <c r="Z1474" s="9">
        <v>223334.31</v>
      </c>
      <c r="AA1474" s="9">
        <v>894821.86</v>
      </c>
      <c r="AB1474" s="9">
        <v>0</v>
      </c>
      <c r="AC1474" s="9">
        <v>0</v>
      </c>
      <c r="AD1474" s="9">
        <v>361826.52</v>
      </c>
      <c r="AE1474" s="9">
        <v>0</v>
      </c>
      <c r="AF1474" s="9">
        <v>1952504.01</v>
      </c>
      <c r="AG1474" s="9">
        <v>0</v>
      </c>
      <c r="AH1474" s="9">
        <v>0</v>
      </c>
      <c r="AI1474" s="9">
        <v>0</v>
      </c>
      <c r="AJ1474" s="9">
        <v>199128.01</v>
      </c>
      <c r="AK1474" s="9">
        <v>30000</v>
      </c>
      <c r="AL1474" s="9">
        <v>114197.29999999999</v>
      </c>
      <c r="AN1474" s="28">
        <f t="shared" si="430"/>
        <v>-1693674.5799999991</v>
      </c>
      <c r="AO1474" s="12">
        <f t="shared" si="433"/>
        <v>-72543.400000000009</v>
      </c>
      <c r="AP1474" s="12">
        <f t="shared" si="433"/>
        <v>0</v>
      </c>
      <c r="AQ1474" s="12">
        <f t="shared" si="433"/>
        <v>-26698.41101799997</v>
      </c>
      <c r="AR1474" s="12">
        <f t="shared" si="431"/>
        <v>-1594432.7689819993</v>
      </c>
      <c r="BB1474" s="28" t="e">
        <f>+#REF!-'Прил 2 оконч'!E1474</f>
        <v>#REF!</v>
      </c>
    </row>
    <row r="1475" spans="1:54" ht="15" customHeight="1" x14ac:dyDescent="0.25">
      <c r="A1475" s="5">
        <f t="shared" si="436"/>
        <v>1447</v>
      </c>
      <c r="B1475" s="23">
        <f t="shared" si="437"/>
        <v>192</v>
      </c>
      <c r="C1475" s="14" t="s">
        <v>181</v>
      </c>
      <c r="D1475" s="3" t="s">
        <v>1145</v>
      </c>
      <c r="E1475" s="27">
        <f t="shared" si="438"/>
        <v>2192559.6800000002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/>
      <c r="L1475" s="29">
        <v>0</v>
      </c>
      <c r="M1475" s="29">
        <v>0</v>
      </c>
      <c r="N1475" s="29">
        <v>2063879.8947323295</v>
      </c>
      <c r="O1475" s="29">
        <v>0</v>
      </c>
      <c r="P1475" s="29">
        <v>0</v>
      </c>
      <c r="Q1475" s="29">
        <v>0</v>
      </c>
      <c r="R1475" s="29">
        <v>53546.912033180633</v>
      </c>
      <c r="S1475" s="1">
        <v>30000</v>
      </c>
      <c r="T1475" s="147">
        <v>45132.87323448994</v>
      </c>
      <c r="U1475" s="28"/>
      <c r="V1475" s="2" t="s">
        <v>1145</v>
      </c>
      <c r="W1475" s="9">
        <v>2614422.2300000004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2429430.4900000002</v>
      </c>
      <c r="AG1475" s="9">
        <v>0</v>
      </c>
      <c r="AH1475" s="9">
        <v>0</v>
      </c>
      <c r="AI1475" s="9">
        <v>0</v>
      </c>
      <c r="AJ1475" s="9">
        <v>105411.52</v>
      </c>
      <c r="AK1475" s="9">
        <v>30000</v>
      </c>
      <c r="AL1475" s="9">
        <v>49580.22</v>
      </c>
      <c r="AN1475" s="28">
        <f t="shared" si="430"/>
        <v>-421862.55000000028</v>
      </c>
      <c r="AO1475" s="12">
        <f t="shared" si="433"/>
        <v>-51864.607966819371</v>
      </c>
      <c r="AP1475" s="12">
        <f t="shared" si="433"/>
        <v>0</v>
      </c>
      <c r="AQ1475" s="12">
        <f t="shared" si="433"/>
        <v>-4447.3467655100612</v>
      </c>
      <c r="AR1475" s="12">
        <f t="shared" si="431"/>
        <v>-365550.59526767087</v>
      </c>
      <c r="BB1475" s="28" t="e">
        <f>+#REF!-'Прил 2 оконч'!E1475</f>
        <v>#REF!</v>
      </c>
    </row>
    <row r="1476" spans="1:54" ht="15" customHeight="1" x14ac:dyDescent="0.25">
      <c r="A1476" s="5">
        <f t="shared" si="436"/>
        <v>1448</v>
      </c>
      <c r="B1476" s="23">
        <f t="shared" si="437"/>
        <v>193</v>
      </c>
      <c r="C1476" s="14" t="s">
        <v>181</v>
      </c>
      <c r="D1476" s="3" t="s">
        <v>1146</v>
      </c>
      <c r="E1476" s="27">
        <f t="shared" si="438"/>
        <v>2746706.4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/>
      <c r="L1476" s="29">
        <v>0</v>
      </c>
      <c r="M1476" s="29">
        <v>0</v>
      </c>
      <c r="N1476" s="29">
        <v>2604620.1427259995</v>
      </c>
      <c r="O1476" s="29">
        <v>0</v>
      </c>
      <c r="P1476" s="29">
        <v>0</v>
      </c>
      <c r="Q1476" s="29">
        <v>0</v>
      </c>
      <c r="R1476" s="29">
        <v>55128.49</v>
      </c>
      <c r="S1476" s="1">
        <v>30000</v>
      </c>
      <c r="T1476" s="147">
        <v>56957.767273999991</v>
      </c>
      <c r="U1476" s="28"/>
      <c r="V1476" s="2" t="s">
        <v>1146</v>
      </c>
      <c r="W1476" s="9">
        <v>3957106.82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3719152.55</v>
      </c>
      <c r="AG1476" s="9">
        <v>0</v>
      </c>
      <c r="AH1476" s="9">
        <v>0</v>
      </c>
      <c r="AI1476" s="9">
        <v>0</v>
      </c>
      <c r="AJ1476" s="9">
        <v>132053.19</v>
      </c>
      <c r="AK1476" s="9">
        <v>30000</v>
      </c>
      <c r="AL1476" s="9">
        <v>75901.08</v>
      </c>
      <c r="AN1476" s="28">
        <f t="shared" si="430"/>
        <v>-1210400.42</v>
      </c>
      <c r="AO1476" s="12">
        <f t="shared" si="433"/>
        <v>-76924.700000000012</v>
      </c>
      <c r="AP1476" s="12">
        <f t="shared" si="433"/>
        <v>0</v>
      </c>
      <c r="AQ1476" s="12">
        <f t="shared" si="433"/>
        <v>-18943.312726000011</v>
      </c>
      <c r="AR1476" s="12">
        <f t="shared" si="431"/>
        <v>-1114532.4072739999</v>
      </c>
      <c r="BB1476" s="28" t="e">
        <f>+#REF!-'Прил 2 оконч'!E1476</f>
        <v>#REF!</v>
      </c>
    </row>
    <row r="1477" spans="1:54" ht="15" customHeight="1" x14ac:dyDescent="0.25">
      <c r="A1477" s="5">
        <f t="shared" si="436"/>
        <v>1449</v>
      </c>
      <c r="B1477" s="23">
        <f t="shared" si="437"/>
        <v>194</v>
      </c>
      <c r="C1477" s="14" t="s">
        <v>567</v>
      </c>
      <c r="D1477" s="3" t="s">
        <v>1147</v>
      </c>
      <c r="E1477" s="27">
        <f t="shared" si="438"/>
        <v>10279133.73</v>
      </c>
      <c r="F1477" s="29">
        <v>4027966.8255372001</v>
      </c>
      <c r="G1477" s="29">
        <v>2450960.6744834399</v>
      </c>
      <c r="H1477" s="29">
        <v>1154893.5828968999</v>
      </c>
      <c r="I1477" s="29">
        <v>984230.91881016002</v>
      </c>
      <c r="J1477" s="29">
        <v>0</v>
      </c>
      <c r="K1477" s="29"/>
      <c r="L1477" s="29">
        <v>428109.96493607998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932359.18539999996</v>
      </c>
      <c r="S1477" s="1">
        <v>102791.33730000001</v>
      </c>
      <c r="T1477" s="147">
        <v>197821.24063622003</v>
      </c>
      <c r="U1477" s="28"/>
      <c r="V1477" s="2" t="s">
        <v>1147</v>
      </c>
      <c r="W1477" s="9">
        <v>4696407.1499999994</v>
      </c>
      <c r="X1477" s="9">
        <v>2011269.08</v>
      </c>
      <c r="Y1477" s="9">
        <v>1021494.66</v>
      </c>
      <c r="Z1477" s="9">
        <v>393086.07</v>
      </c>
      <c r="AA1477" s="9">
        <v>634178.31000000006</v>
      </c>
      <c r="AB1477" s="9">
        <v>0</v>
      </c>
      <c r="AC1477" s="9">
        <v>0</v>
      </c>
      <c r="AD1477" s="9">
        <v>396994.58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118424.81000000001</v>
      </c>
      <c r="AK1477" s="9">
        <v>30000</v>
      </c>
      <c r="AL1477" s="9">
        <v>90959.64</v>
      </c>
      <c r="AN1477" s="28">
        <f t="shared" si="430"/>
        <v>5582726.580000001</v>
      </c>
      <c r="AO1477" s="12">
        <f t="shared" si="433"/>
        <v>813934.3753999999</v>
      </c>
      <c r="AP1477" s="12">
        <f t="shared" si="433"/>
        <v>72791.337300000014</v>
      </c>
      <c r="AQ1477" s="12">
        <f t="shared" si="433"/>
        <v>106861.60063622003</v>
      </c>
      <c r="AR1477" s="12">
        <f t="shared" si="431"/>
        <v>4589139.2666637814</v>
      </c>
      <c r="BB1477" s="28" t="e">
        <f>+#REF!-'Прил 2 оконч'!E1477</f>
        <v>#REF!</v>
      </c>
    </row>
    <row r="1478" spans="1:54" ht="15" customHeight="1" x14ac:dyDescent="0.25">
      <c r="A1478" s="5">
        <f t="shared" si="436"/>
        <v>1450</v>
      </c>
      <c r="B1478" s="23">
        <f t="shared" si="437"/>
        <v>195</v>
      </c>
      <c r="C1478" s="14" t="s">
        <v>567</v>
      </c>
      <c r="D1478" s="3" t="s">
        <v>1148</v>
      </c>
      <c r="E1478" s="27">
        <f t="shared" si="438"/>
        <v>5796292.5199999996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/>
      <c r="L1478" s="29">
        <v>0</v>
      </c>
      <c r="M1478" s="29">
        <v>0</v>
      </c>
      <c r="N1478" s="29">
        <v>0</v>
      </c>
      <c r="O1478" s="29">
        <v>0</v>
      </c>
      <c r="P1478" s="29">
        <v>5048304.1554640792</v>
      </c>
      <c r="Q1478" s="29">
        <v>0</v>
      </c>
      <c r="R1478" s="29">
        <v>579629.25199999998</v>
      </c>
      <c r="S1478" s="1">
        <v>57962.925199999998</v>
      </c>
      <c r="T1478" s="147">
        <v>110396.18733591998</v>
      </c>
      <c r="U1478" s="28"/>
      <c r="V1478" s="2" t="s">
        <v>1148</v>
      </c>
      <c r="W1478" s="9">
        <v>2719788.6399999997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2564998.69</v>
      </c>
      <c r="AI1478" s="9">
        <v>0</v>
      </c>
      <c r="AJ1478" s="9">
        <v>72443.03</v>
      </c>
      <c r="AK1478" s="9">
        <v>30000</v>
      </c>
      <c r="AL1478" s="9">
        <v>52346.92</v>
      </c>
      <c r="AN1478" s="28">
        <f t="shared" si="430"/>
        <v>3076503.88</v>
      </c>
      <c r="AO1478" s="12">
        <f t="shared" si="433"/>
        <v>507186.22199999995</v>
      </c>
      <c r="AP1478" s="12">
        <f t="shared" si="433"/>
        <v>27962.925199999998</v>
      </c>
      <c r="AQ1478" s="12">
        <f t="shared" si="433"/>
        <v>58049.267335919983</v>
      </c>
      <c r="AR1478" s="12">
        <f t="shared" si="431"/>
        <v>2483305.4654640798</v>
      </c>
      <c r="BB1478" s="28" t="e">
        <f>+#REF!-'Прил 2 оконч'!E1478</f>
        <v>#REF!</v>
      </c>
    </row>
    <row r="1479" spans="1:54" ht="15" customHeight="1" x14ac:dyDescent="0.25">
      <c r="A1479" s="5">
        <f t="shared" si="436"/>
        <v>1451</v>
      </c>
      <c r="B1479" s="23">
        <f t="shared" si="437"/>
        <v>196</v>
      </c>
      <c r="C1479" s="14" t="s">
        <v>186</v>
      </c>
      <c r="D1479" s="3" t="s">
        <v>1301</v>
      </c>
      <c r="E1479" s="27">
        <f t="shared" si="438"/>
        <v>4918817.2800000012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/>
      <c r="L1479" s="29">
        <v>0</v>
      </c>
      <c r="M1479" s="29">
        <v>0</v>
      </c>
      <c r="N1479" s="29">
        <v>0</v>
      </c>
      <c r="O1479" s="29">
        <v>0</v>
      </c>
      <c r="P1479" s="29">
        <v>2447675.9738340005</v>
      </c>
      <c r="Q1479" s="29">
        <v>2261284.8502020002</v>
      </c>
      <c r="R1479" s="29">
        <v>87536.7</v>
      </c>
      <c r="S1479" s="1">
        <v>19344.32</v>
      </c>
      <c r="T1479" s="147">
        <v>102975.43596399999</v>
      </c>
      <c r="U1479" s="28"/>
      <c r="V1479" s="2" t="s">
        <v>1301</v>
      </c>
      <c r="W1479" s="9">
        <v>5186433.4899999993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2497472.64</v>
      </c>
      <c r="AI1479" s="9">
        <v>2322605.38</v>
      </c>
      <c r="AJ1479" s="9">
        <v>237986.55</v>
      </c>
      <c r="AK1479" s="9">
        <v>30000</v>
      </c>
      <c r="AL1479" s="9">
        <v>98368.92</v>
      </c>
      <c r="AN1479" s="28">
        <f t="shared" si="430"/>
        <v>-267616.2099999981</v>
      </c>
      <c r="AO1479" s="12">
        <f t="shared" si="433"/>
        <v>-150449.84999999998</v>
      </c>
      <c r="AP1479" s="12">
        <f t="shared" si="433"/>
        <v>-10655.68</v>
      </c>
      <c r="AQ1479" s="12">
        <f t="shared" si="433"/>
        <v>4606.5159639999911</v>
      </c>
      <c r="AR1479" s="12">
        <f t="shared" si="431"/>
        <v>-111117.19596399812</v>
      </c>
      <c r="BB1479" s="28" t="e">
        <f>+#REF!-'Прил 2 оконч'!E1479</f>
        <v>#REF!</v>
      </c>
    </row>
    <row r="1480" spans="1:54" ht="15" customHeight="1" x14ac:dyDescent="0.25">
      <c r="A1480" s="5">
        <f t="shared" si="436"/>
        <v>1452</v>
      </c>
      <c r="B1480" s="23">
        <f t="shared" si="437"/>
        <v>197</v>
      </c>
      <c r="C1480" s="14" t="s">
        <v>186</v>
      </c>
      <c r="D1480" s="3" t="s">
        <v>574</v>
      </c>
      <c r="E1480" s="27">
        <f t="shared" si="438"/>
        <v>4157139.2231641002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/>
      <c r="L1480" s="29">
        <v>0</v>
      </c>
      <c r="M1480" s="29">
        <v>0</v>
      </c>
      <c r="N1480" s="29">
        <v>2994492.2200200004</v>
      </c>
      <c r="O1480" s="29">
        <v>0</v>
      </c>
      <c r="P1480" s="29"/>
      <c r="Q1480" s="29">
        <v>0</v>
      </c>
      <c r="R1480" s="29">
        <v>892738.90500000003</v>
      </c>
      <c r="S1480" s="1">
        <v>92673.863499999992</v>
      </c>
      <c r="T1480" s="147">
        <v>177234.23464409998</v>
      </c>
      <c r="U1480" s="28"/>
      <c r="V1480" s="2" t="s">
        <v>574</v>
      </c>
      <c r="W1480" s="9">
        <v>12041914.24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1452044.62</v>
      </c>
      <c r="AG1480" s="9">
        <v>0</v>
      </c>
      <c r="AH1480" s="9">
        <v>5263637.4400000004</v>
      </c>
      <c r="AI1480" s="9">
        <v>4895089.72</v>
      </c>
      <c r="AJ1480" s="9">
        <v>164187.92000000001</v>
      </c>
      <c r="AK1480" s="9">
        <v>30000</v>
      </c>
      <c r="AL1480" s="9">
        <v>236954.53999999998</v>
      </c>
      <c r="AN1480" s="28">
        <f t="shared" si="430"/>
        <v>-7884775.0168359</v>
      </c>
      <c r="AO1480" s="12">
        <f t="shared" si="433"/>
        <v>728550.98499999999</v>
      </c>
      <c r="AP1480" s="12">
        <f t="shared" si="433"/>
        <v>62673.863499999992</v>
      </c>
      <c r="AQ1480" s="12">
        <f t="shared" si="433"/>
        <v>-59720.305355899996</v>
      </c>
      <c r="AR1480" s="12">
        <f t="shared" si="431"/>
        <v>-8616279.5599799994</v>
      </c>
      <c r="BB1480" s="28" t="e">
        <f>+#REF!-'Прил 2 оконч'!E1480</f>
        <v>#REF!</v>
      </c>
    </row>
    <row r="1481" spans="1:54" ht="15" customHeight="1" x14ac:dyDescent="0.25">
      <c r="A1481" s="5">
        <f t="shared" si="436"/>
        <v>1453</v>
      </c>
      <c r="B1481" s="23">
        <f t="shared" si="437"/>
        <v>198</v>
      </c>
      <c r="C1481" s="14" t="s">
        <v>186</v>
      </c>
      <c r="D1481" s="3" t="s">
        <v>1149</v>
      </c>
      <c r="E1481" s="27">
        <f t="shared" si="438"/>
        <v>14138916.279999999</v>
      </c>
      <c r="F1481" s="29">
        <v>5685066.8499970799</v>
      </c>
      <c r="G1481" s="29">
        <v>2011441.08052566</v>
      </c>
      <c r="H1481" s="29">
        <v>1004825.1690674401</v>
      </c>
      <c r="I1481" s="29">
        <v>1315676.60416248</v>
      </c>
      <c r="J1481" s="29">
        <v>1683545.4220750199</v>
      </c>
      <c r="K1481" s="29"/>
      <c r="L1481" s="29">
        <v>225573.11014392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1810598.6112000002</v>
      </c>
      <c r="S1481" s="1">
        <v>141389.16279999999</v>
      </c>
      <c r="T1481" s="147">
        <v>260800.27002840006</v>
      </c>
      <c r="U1481" s="28"/>
      <c r="V1481" s="2" t="s">
        <v>1149</v>
      </c>
      <c r="W1481" s="9">
        <v>6740612.79</v>
      </c>
      <c r="X1481" s="9">
        <v>2408137.38</v>
      </c>
      <c r="Y1481" s="9">
        <v>1681024.98</v>
      </c>
      <c r="Z1481" s="9">
        <v>686751.89</v>
      </c>
      <c r="AA1481" s="9">
        <v>1052417.18</v>
      </c>
      <c r="AB1481" s="9">
        <v>342201.56</v>
      </c>
      <c r="AC1481" s="9">
        <v>0</v>
      </c>
      <c r="AD1481" s="9">
        <v>209615.82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200256.86</v>
      </c>
      <c r="AK1481" s="9">
        <v>30000</v>
      </c>
      <c r="AL1481" s="9">
        <v>130207.12000000001</v>
      </c>
      <c r="AN1481" s="28">
        <f t="shared" si="430"/>
        <v>7398303.4899999993</v>
      </c>
      <c r="AO1481" s="12">
        <f t="shared" si="433"/>
        <v>1610341.7512000003</v>
      </c>
      <c r="AP1481" s="12">
        <f t="shared" si="433"/>
        <v>111389.16279999999</v>
      </c>
      <c r="AQ1481" s="12">
        <f t="shared" si="433"/>
        <v>130593.15002840005</v>
      </c>
      <c r="AR1481" s="12">
        <f t="shared" si="431"/>
        <v>5545979.4259715984</v>
      </c>
      <c r="BB1481" s="28" t="e">
        <f>+#REF!-'Прил 2 оконч'!E1481</f>
        <v>#REF!</v>
      </c>
    </row>
    <row r="1482" spans="1:54" ht="15" customHeight="1" x14ac:dyDescent="0.25">
      <c r="A1482" s="5">
        <f t="shared" si="436"/>
        <v>1454</v>
      </c>
      <c r="B1482" s="23">
        <f t="shared" si="437"/>
        <v>199</v>
      </c>
      <c r="C1482" s="14" t="s">
        <v>186</v>
      </c>
      <c r="D1482" s="3" t="s">
        <v>578</v>
      </c>
      <c r="E1482" s="27">
        <f t="shared" si="438"/>
        <v>10623263.690000001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29"/>
      <c r="L1482" s="29">
        <v>0</v>
      </c>
      <c r="M1482" s="29">
        <v>0</v>
      </c>
      <c r="N1482" s="29">
        <v>0</v>
      </c>
      <c r="O1482" s="29">
        <v>1948336.0823270399</v>
      </c>
      <c r="P1482" s="29">
        <v>0</v>
      </c>
      <c r="Q1482" s="29">
        <v>7304037.9215332195</v>
      </c>
      <c r="R1482" s="29">
        <v>1062326.3689999999</v>
      </c>
      <c r="S1482" s="1">
        <v>106232.6369</v>
      </c>
      <c r="T1482" s="147">
        <v>202330.68023973997</v>
      </c>
      <c r="U1482" s="28"/>
      <c r="V1482" s="2" t="s">
        <v>578</v>
      </c>
      <c r="W1482" s="9">
        <v>4557077.16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1988746.84</v>
      </c>
      <c r="AH1482" s="9">
        <v>0</v>
      </c>
      <c r="AI1482" s="9">
        <v>2248982.98</v>
      </c>
      <c r="AJ1482" s="9">
        <v>202863.04</v>
      </c>
      <c r="AK1482" s="9">
        <v>30000</v>
      </c>
      <c r="AL1482" s="9">
        <v>86484.3</v>
      </c>
      <c r="AN1482" s="28">
        <f t="shared" si="430"/>
        <v>6066186.5300000012</v>
      </c>
      <c r="AO1482" s="12">
        <f t="shared" si="433"/>
        <v>859463.32899999991</v>
      </c>
      <c r="AP1482" s="12">
        <f t="shared" si="433"/>
        <v>76232.636899999998</v>
      </c>
      <c r="AQ1482" s="12">
        <f t="shared" si="433"/>
        <v>115846.38023973997</v>
      </c>
      <c r="AR1482" s="12">
        <f t="shared" si="431"/>
        <v>5014644.183860261</v>
      </c>
      <c r="BB1482" s="28" t="e">
        <f>+#REF!-'Прил 2 оконч'!E1482</f>
        <v>#REF!</v>
      </c>
    </row>
    <row r="1483" spans="1:54" ht="15" customHeight="1" x14ac:dyDescent="0.25">
      <c r="A1483" s="5">
        <f t="shared" si="436"/>
        <v>1455</v>
      </c>
      <c r="B1483" s="23">
        <f t="shared" si="437"/>
        <v>200</v>
      </c>
      <c r="C1483" s="14" t="s">
        <v>186</v>
      </c>
      <c r="D1483" s="3" t="s">
        <v>1150</v>
      </c>
      <c r="E1483" s="27">
        <f t="shared" si="438"/>
        <v>15424900.119999997</v>
      </c>
      <c r="F1483" s="29">
        <v>6202143.5497312192</v>
      </c>
      <c r="G1483" s="29">
        <v>2194388.6784896995</v>
      </c>
      <c r="H1483" s="29">
        <v>1096217.52514092</v>
      </c>
      <c r="I1483" s="29">
        <v>1435341.9864159601</v>
      </c>
      <c r="J1483" s="29">
        <v>1836669.76228386</v>
      </c>
      <c r="K1483" s="29"/>
      <c r="L1483" s="29">
        <v>246089.76877296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  <c r="R1483" s="29">
        <v>1975278.8821</v>
      </c>
      <c r="S1483" s="1">
        <v>154249.00120000003</v>
      </c>
      <c r="T1483" s="147">
        <v>284520.96586538001</v>
      </c>
      <c r="U1483" s="28"/>
      <c r="V1483" s="2" t="s">
        <v>1150</v>
      </c>
      <c r="W1483" s="9">
        <v>7322484.2800000012</v>
      </c>
      <c r="X1483" s="9">
        <v>2628175.2000000002</v>
      </c>
      <c r="Y1483" s="9">
        <v>1834624.64</v>
      </c>
      <c r="Z1483" s="9">
        <v>749502.2</v>
      </c>
      <c r="AA1483" s="9">
        <v>1148579.27</v>
      </c>
      <c r="AB1483" s="9">
        <v>373469.41</v>
      </c>
      <c r="AC1483" s="9">
        <v>0</v>
      </c>
      <c r="AD1483" s="9">
        <v>228768.97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187260.11000000002</v>
      </c>
      <c r="AK1483" s="9">
        <v>30000</v>
      </c>
      <c r="AL1483" s="9">
        <v>142104.48000000001</v>
      </c>
      <c r="AN1483" s="28">
        <f t="shared" si="430"/>
        <v>8102415.8399999961</v>
      </c>
      <c r="AO1483" s="12">
        <f t="shared" si="433"/>
        <v>1788018.7720999999</v>
      </c>
      <c r="AP1483" s="12">
        <f t="shared" si="433"/>
        <v>124249.00120000003</v>
      </c>
      <c r="AQ1483" s="12">
        <f t="shared" si="433"/>
        <v>142416.48586538</v>
      </c>
      <c r="AR1483" s="12">
        <f t="shared" si="431"/>
        <v>6047731.5808346169</v>
      </c>
      <c r="BB1483" s="28" t="e">
        <f>+#REF!-'Прил 2 оконч'!E1483</f>
        <v>#REF!</v>
      </c>
    </row>
    <row r="1484" spans="1:54" ht="15" customHeight="1" x14ac:dyDescent="0.25">
      <c r="A1484" s="5">
        <f t="shared" si="436"/>
        <v>1456</v>
      </c>
      <c r="B1484" s="23">
        <f t="shared" si="437"/>
        <v>201</v>
      </c>
      <c r="C1484" s="14" t="s">
        <v>186</v>
      </c>
      <c r="D1484" s="3" t="s">
        <v>580</v>
      </c>
      <c r="E1484" s="27">
        <f t="shared" si="438"/>
        <v>10388260.359999999</v>
      </c>
      <c r="F1484" s="29">
        <v>0</v>
      </c>
      <c r="G1484" s="29">
        <v>0</v>
      </c>
      <c r="H1484" s="29">
        <v>0</v>
      </c>
      <c r="I1484" s="29">
        <v>0</v>
      </c>
      <c r="J1484" s="29">
        <v>0</v>
      </c>
      <c r="K1484" s="29"/>
      <c r="L1484" s="29">
        <v>0</v>
      </c>
      <c r="M1484" s="29">
        <v>0</v>
      </c>
      <c r="N1484" s="29">
        <v>0</v>
      </c>
      <c r="O1484" s="29">
        <v>1905235.8175254602</v>
      </c>
      <c r="P1484" s="29">
        <v>0</v>
      </c>
      <c r="Q1484" s="29">
        <v>7142461.0960579803</v>
      </c>
      <c r="R1484" s="29">
        <v>1038826.0360000001</v>
      </c>
      <c r="S1484" s="1">
        <v>103882.6036</v>
      </c>
      <c r="T1484" s="147">
        <v>197854.80681655998</v>
      </c>
      <c r="U1484" s="28"/>
      <c r="V1484" s="2" t="s">
        <v>579</v>
      </c>
      <c r="W1484" s="9">
        <v>4458263.4999999991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1944447.41</v>
      </c>
      <c r="AH1484" s="9">
        <v>0</v>
      </c>
      <c r="AI1484" s="9">
        <v>2198886.7799999998</v>
      </c>
      <c r="AJ1484" s="9">
        <v>200371.47</v>
      </c>
      <c r="AK1484" s="9">
        <v>30000</v>
      </c>
      <c r="AL1484" s="9">
        <v>84557.84</v>
      </c>
      <c r="AN1484" s="28">
        <f t="shared" si="430"/>
        <v>5929996.8600000003</v>
      </c>
      <c r="AO1484" s="12">
        <f t="shared" si="433"/>
        <v>838454.56600000011</v>
      </c>
      <c r="AP1484" s="12">
        <f t="shared" si="433"/>
        <v>73882.603600000002</v>
      </c>
      <c r="AQ1484" s="12">
        <f t="shared" si="433"/>
        <v>113296.96681655999</v>
      </c>
      <c r="AR1484" s="12">
        <f t="shared" si="431"/>
        <v>4904362.7235834394</v>
      </c>
      <c r="BB1484" s="28" t="e">
        <f>+#REF!-'Прил 2 оконч'!E1484</f>
        <v>#REF!</v>
      </c>
    </row>
    <row r="1485" spans="1:54" ht="15" customHeight="1" x14ac:dyDescent="0.25">
      <c r="A1485" s="5">
        <f t="shared" ref="A1485:A1516" si="439">A1484+1</f>
        <v>1457</v>
      </c>
      <c r="B1485" s="23">
        <f t="shared" si="437"/>
        <v>202</v>
      </c>
      <c r="C1485" s="14" t="s">
        <v>186</v>
      </c>
      <c r="D1485" s="3" t="s">
        <v>581</v>
      </c>
      <c r="E1485" s="27">
        <f t="shared" si="438"/>
        <v>9271875.7599999998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29"/>
      <c r="L1485" s="29">
        <v>0</v>
      </c>
      <c r="M1485" s="29">
        <v>0</v>
      </c>
      <c r="N1485" s="29">
        <v>0</v>
      </c>
      <c r="O1485" s="29">
        <v>1700487.7793358001</v>
      </c>
      <c r="P1485" s="29">
        <v>0</v>
      </c>
      <c r="Q1485" s="29">
        <v>6374889.50133924</v>
      </c>
      <c r="R1485" s="29">
        <v>927187.576</v>
      </c>
      <c r="S1485" s="1">
        <v>92718.757599999997</v>
      </c>
      <c r="T1485" s="147">
        <v>176592.14572496002</v>
      </c>
      <c r="U1485" s="28"/>
      <c r="V1485" s="2" t="s">
        <v>581</v>
      </c>
      <c r="W1485" s="9">
        <v>3996718.65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1734002.72</v>
      </c>
      <c r="AH1485" s="9">
        <v>0</v>
      </c>
      <c r="AI1485" s="9">
        <v>1960904.49</v>
      </c>
      <c r="AJ1485" s="9">
        <v>196405.16</v>
      </c>
      <c r="AK1485" s="9">
        <v>30000</v>
      </c>
      <c r="AL1485" s="9">
        <v>75406.28</v>
      </c>
      <c r="AN1485" s="28">
        <f t="shared" si="430"/>
        <v>5275157.1099999994</v>
      </c>
      <c r="AO1485" s="12">
        <f t="shared" si="433"/>
        <v>730782.41599999997</v>
      </c>
      <c r="AP1485" s="12">
        <f t="shared" si="433"/>
        <v>62718.757599999997</v>
      </c>
      <c r="AQ1485" s="12">
        <f t="shared" si="433"/>
        <v>101185.86572496002</v>
      </c>
      <c r="AR1485" s="12">
        <f t="shared" si="431"/>
        <v>4380470.0706750387</v>
      </c>
      <c r="BB1485" s="28" t="e">
        <f>+#REF!-'Прил 2 оконч'!E1485</f>
        <v>#REF!</v>
      </c>
    </row>
    <row r="1486" spans="1:54" ht="15" customHeight="1" x14ac:dyDescent="0.25">
      <c r="A1486" s="5">
        <f t="shared" si="439"/>
        <v>1458</v>
      </c>
      <c r="B1486" s="23">
        <f t="shared" si="437"/>
        <v>203</v>
      </c>
      <c r="C1486" s="14" t="s">
        <v>186</v>
      </c>
      <c r="D1486" s="3" t="s">
        <v>1151</v>
      </c>
      <c r="E1486" s="27">
        <f t="shared" si="438"/>
        <v>12533218.82</v>
      </c>
      <c r="F1486" s="29">
        <v>2147390.7974610003</v>
      </c>
      <c r="G1486" s="29">
        <v>1306656.8383722</v>
      </c>
      <c r="H1486" s="29">
        <v>615697.18809396005</v>
      </c>
      <c r="I1486" s="29">
        <v>524713.46015088004</v>
      </c>
      <c r="J1486" s="29">
        <v>0</v>
      </c>
      <c r="K1486" s="29"/>
      <c r="L1486" s="29">
        <v>228234.10595495999</v>
      </c>
      <c r="M1486" s="29">
        <v>0</v>
      </c>
      <c r="N1486" s="29">
        <v>6212039.0494932001</v>
      </c>
      <c r="O1486" s="29">
        <v>0</v>
      </c>
      <c r="P1486" s="29">
        <v>0</v>
      </c>
      <c r="Q1486" s="29">
        <v>0</v>
      </c>
      <c r="R1486" s="29">
        <v>1131847.9648</v>
      </c>
      <c r="S1486" s="1">
        <v>125332.1882</v>
      </c>
      <c r="T1486" s="147">
        <v>241307.22747379998</v>
      </c>
      <c r="U1486" s="28"/>
      <c r="V1486" s="2" t="s">
        <v>1151</v>
      </c>
      <c r="W1486" s="9">
        <v>4704025.42</v>
      </c>
      <c r="X1486" s="9">
        <v>1045519.56</v>
      </c>
      <c r="Y1486" s="9">
        <v>527915.55000000005</v>
      </c>
      <c r="Z1486" s="9">
        <v>172610.26</v>
      </c>
      <c r="AA1486" s="9">
        <v>334859.38</v>
      </c>
      <c r="AB1486" s="9">
        <v>0</v>
      </c>
      <c r="AC1486" s="9">
        <v>0</v>
      </c>
      <c r="AD1486" s="9">
        <v>211652.38</v>
      </c>
      <c r="AE1486" s="9">
        <v>0</v>
      </c>
      <c r="AF1486" s="9">
        <v>2117593.9900000002</v>
      </c>
      <c r="AG1486" s="9">
        <v>0</v>
      </c>
      <c r="AH1486" s="9">
        <v>0</v>
      </c>
      <c r="AI1486" s="9">
        <v>0</v>
      </c>
      <c r="AJ1486" s="9">
        <v>173871.22</v>
      </c>
      <c r="AK1486" s="9">
        <v>30000</v>
      </c>
      <c r="AL1486" s="9">
        <v>90003.08</v>
      </c>
      <c r="AN1486" s="28">
        <f t="shared" si="430"/>
        <v>7829193.4000000004</v>
      </c>
      <c r="AO1486" s="12">
        <f t="shared" si="433"/>
        <v>957976.74479999999</v>
      </c>
      <c r="AP1486" s="12">
        <f t="shared" si="433"/>
        <v>95332.188200000004</v>
      </c>
      <c r="AQ1486" s="12">
        <f t="shared" si="433"/>
        <v>151304.1474738</v>
      </c>
      <c r="AR1486" s="12">
        <f t="shared" si="431"/>
        <v>6624580.3195262011</v>
      </c>
      <c r="BB1486" s="28" t="e">
        <f>+#REF!-'Прил 2 оконч'!E1486</f>
        <v>#REF!</v>
      </c>
    </row>
    <row r="1487" spans="1:54" ht="15" customHeight="1" x14ac:dyDescent="0.25">
      <c r="A1487" s="5">
        <f t="shared" si="439"/>
        <v>1459</v>
      </c>
      <c r="B1487" s="23">
        <f t="shared" si="437"/>
        <v>204</v>
      </c>
      <c r="C1487" s="14" t="s">
        <v>186</v>
      </c>
      <c r="D1487" s="3" t="s">
        <v>585</v>
      </c>
      <c r="E1487" s="27">
        <f t="shared" si="438"/>
        <v>3532625.94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/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3076754.69294676</v>
      </c>
      <c r="R1487" s="29">
        <v>353262.59400000004</v>
      </c>
      <c r="S1487" s="1">
        <v>35326.259400000003</v>
      </c>
      <c r="T1487" s="147">
        <v>67282.393653240011</v>
      </c>
      <c r="U1487" s="28"/>
      <c r="V1487" s="2" t="s">
        <v>585</v>
      </c>
      <c r="W1487" s="9">
        <v>530895.02</v>
      </c>
      <c r="X1487" s="9">
        <v>0</v>
      </c>
      <c r="Y1487" s="9">
        <v>0</v>
      </c>
      <c r="Z1487" s="9">
        <v>0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9">
        <v>0</v>
      </c>
      <c r="AH1487" s="9">
        <v>0</v>
      </c>
      <c r="AI1487" s="9">
        <v>426865.95</v>
      </c>
      <c r="AJ1487" s="9">
        <v>65317.51</v>
      </c>
      <c r="AK1487" s="9">
        <v>30000</v>
      </c>
      <c r="AL1487" s="9">
        <v>8711.56</v>
      </c>
      <c r="AN1487" s="28">
        <f t="shared" si="430"/>
        <v>3001730.92</v>
      </c>
      <c r="AO1487" s="12">
        <f t="shared" si="433"/>
        <v>287945.08400000003</v>
      </c>
      <c r="AP1487" s="12">
        <f t="shared" si="433"/>
        <v>5326.2594000000026</v>
      </c>
      <c r="AQ1487" s="12">
        <f t="shared" si="433"/>
        <v>58570.833653240014</v>
      </c>
      <c r="AR1487" s="12">
        <f t="shared" si="431"/>
        <v>2649888.7429467603</v>
      </c>
      <c r="BB1487" s="28" t="e">
        <f>+#REF!-'Прил 2 оконч'!E1487</f>
        <v>#REF!</v>
      </c>
    </row>
    <row r="1488" spans="1:54" ht="15" customHeight="1" x14ac:dyDescent="0.25">
      <c r="A1488" s="5">
        <f t="shared" si="439"/>
        <v>1460</v>
      </c>
      <c r="B1488" s="23">
        <f t="shared" ref="B1488:B1519" si="440">B1487+1</f>
        <v>205</v>
      </c>
      <c r="C1488" s="14" t="s">
        <v>186</v>
      </c>
      <c r="D1488" s="3" t="s">
        <v>1152</v>
      </c>
      <c r="E1488" s="27">
        <f t="shared" si="438"/>
        <v>11604368.19215529</v>
      </c>
      <c r="F1488" s="29">
        <v>1460726.705424</v>
      </c>
      <c r="G1488" s="29">
        <v>515577.621636</v>
      </c>
      <c r="H1488" s="29">
        <v>192984.56834999996</v>
      </c>
      <c r="I1488" s="29">
        <v>817176.85719599994</v>
      </c>
      <c r="J1488" s="29">
        <v>0</v>
      </c>
      <c r="K1488" s="29"/>
      <c r="L1488" s="29">
        <v>339925.52718600002</v>
      </c>
      <c r="M1488" s="29">
        <v>0</v>
      </c>
      <c r="N1488" s="29">
        <v>1780697.903376</v>
      </c>
      <c r="O1488" s="29">
        <v>0</v>
      </c>
      <c r="P1488" s="29">
        <v>3114197.2533840002</v>
      </c>
      <c r="Q1488" s="29">
        <v>2878033.5747239999</v>
      </c>
      <c r="R1488" s="29">
        <v>217753.302202422</v>
      </c>
      <c r="S1488" s="1">
        <v>44575.229999999996</v>
      </c>
      <c r="T1488" s="147">
        <v>242719.64867686815</v>
      </c>
      <c r="U1488" s="28"/>
      <c r="V1488" s="2" t="s">
        <v>1152</v>
      </c>
      <c r="W1488" s="9">
        <v>10874191.85</v>
      </c>
      <c r="X1488" s="9">
        <v>1318082.27</v>
      </c>
      <c r="Y1488" s="9">
        <v>481872.7</v>
      </c>
      <c r="Z1488" s="9">
        <v>185458.35</v>
      </c>
      <c r="AA1488" s="9">
        <v>747571.9</v>
      </c>
      <c r="AB1488" s="9">
        <v>0</v>
      </c>
      <c r="AC1488" s="9">
        <v>0</v>
      </c>
      <c r="AD1488" s="9">
        <v>299985.76</v>
      </c>
      <c r="AE1488" s="9">
        <v>0</v>
      </c>
      <c r="AF1488" s="9">
        <v>1626002.55</v>
      </c>
      <c r="AG1488" s="9">
        <v>0</v>
      </c>
      <c r="AH1488" s="9">
        <v>2806626.49</v>
      </c>
      <c r="AI1488" s="9">
        <v>2610113</v>
      </c>
      <c r="AJ1488" s="9">
        <v>562852.03</v>
      </c>
      <c r="AK1488" s="9">
        <v>30000</v>
      </c>
      <c r="AL1488" s="9">
        <v>205626.8</v>
      </c>
      <c r="AN1488" s="28">
        <f t="shared" ref="AN1488:AN1555" si="441">+E1488-W1488</f>
        <v>730176.34215529077</v>
      </c>
      <c r="AO1488" s="12">
        <f t="shared" si="433"/>
        <v>-345098.72779757803</v>
      </c>
      <c r="AP1488" s="12">
        <f t="shared" si="433"/>
        <v>14575.229999999996</v>
      </c>
      <c r="AQ1488" s="12">
        <f t="shared" si="433"/>
        <v>37092.848676868161</v>
      </c>
      <c r="AR1488" s="12">
        <f t="shared" ref="AR1488:AR1555" si="442">+AN1488-AO1488-AP1488-AQ1488</f>
        <v>1023606.9912760007</v>
      </c>
      <c r="BB1488" s="28" t="e">
        <f>+#REF!-'Прил 2 оконч'!E1488</f>
        <v>#REF!</v>
      </c>
    </row>
    <row r="1489" spans="1:54" ht="15" customHeight="1" x14ac:dyDescent="0.25">
      <c r="A1489" s="5">
        <f t="shared" si="439"/>
        <v>1461</v>
      </c>
      <c r="B1489" s="23">
        <f t="shared" si="440"/>
        <v>206</v>
      </c>
      <c r="C1489" s="14" t="s">
        <v>186</v>
      </c>
      <c r="D1489" s="3" t="s">
        <v>586</v>
      </c>
      <c r="E1489" s="27">
        <f t="shared" si="438"/>
        <v>7843801.7699999996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/>
      <c r="L1489" s="29">
        <v>0</v>
      </c>
      <c r="M1489" s="29">
        <v>0</v>
      </c>
      <c r="N1489" s="29">
        <v>1597308.9630750001</v>
      </c>
      <c r="O1489" s="29">
        <v>0</v>
      </c>
      <c r="P1489" s="29">
        <v>2725885.7005799999</v>
      </c>
      <c r="Q1489" s="29">
        <v>2526143.7405010797</v>
      </c>
      <c r="R1489" s="29">
        <v>766244.18949999998</v>
      </c>
      <c r="S1489" s="1">
        <v>78438.017699999997</v>
      </c>
      <c r="T1489" s="147">
        <v>149781.15864392</v>
      </c>
      <c r="U1489" s="28"/>
      <c r="V1489" s="2" t="s">
        <v>586</v>
      </c>
      <c r="W1489" s="9">
        <v>8113770.3999999994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1743195.54</v>
      </c>
      <c r="AG1489" s="9">
        <v>0</v>
      </c>
      <c r="AH1489" s="9">
        <v>3008912.15</v>
      </c>
      <c r="AI1489" s="9">
        <v>2798235.08</v>
      </c>
      <c r="AJ1489" s="9">
        <v>379338.99</v>
      </c>
      <c r="AK1489" s="9">
        <v>30000</v>
      </c>
      <c r="AL1489" s="9">
        <v>154088.63999999998</v>
      </c>
      <c r="AN1489" s="28">
        <f t="shared" si="441"/>
        <v>-269968.62999999989</v>
      </c>
      <c r="AO1489" s="12">
        <f t="shared" si="433"/>
        <v>386905.19949999999</v>
      </c>
      <c r="AP1489" s="12">
        <f t="shared" si="433"/>
        <v>48438.017699999997</v>
      </c>
      <c r="AQ1489" s="12">
        <f t="shared" si="433"/>
        <v>-4307.4813560799812</v>
      </c>
      <c r="AR1489" s="12">
        <f t="shared" si="442"/>
        <v>-701004.3658439198</v>
      </c>
      <c r="BB1489" s="28" t="e">
        <f>+#REF!-'Прил 2 оконч'!E1489</f>
        <v>#REF!</v>
      </c>
    </row>
    <row r="1490" spans="1:54" ht="15" customHeight="1" x14ac:dyDescent="0.25">
      <c r="A1490" s="5">
        <f t="shared" si="439"/>
        <v>1462</v>
      </c>
      <c r="B1490" s="23">
        <f t="shared" si="440"/>
        <v>207</v>
      </c>
      <c r="C1490" s="14" t="s">
        <v>186</v>
      </c>
      <c r="D1490" s="3" t="s">
        <v>587</v>
      </c>
      <c r="E1490" s="27">
        <f t="shared" si="438"/>
        <v>8417321.4000000004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29"/>
      <c r="L1490" s="29">
        <v>0</v>
      </c>
      <c r="M1490" s="29">
        <v>0</v>
      </c>
      <c r="N1490" s="29">
        <v>1714100.2922483999</v>
      </c>
      <c r="O1490" s="29">
        <v>0</v>
      </c>
      <c r="P1490" s="29">
        <v>2925195.8068275601</v>
      </c>
      <c r="Q1490" s="29">
        <v>2710849.2023424003</v>
      </c>
      <c r="R1490" s="29">
        <v>822270.09340000013</v>
      </c>
      <c r="S1490" s="1">
        <v>84173.214000000007</v>
      </c>
      <c r="T1490" s="147">
        <v>160732.79118164003</v>
      </c>
      <c r="U1490" s="28"/>
      <c r="V1490" s="2" t="s">
        <v>587</v>
      </c>
      <c r="W1490" s="9">
        <v>14047426.24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3079461.9</v>
      </c>
      <c r="AG1490" s="9">
        <v>0</v>
      </c>
      <c r="AH1490" s="9">
        <v>5315427.9800000004</v>
      </c>
      <c r="AI1490" s="9">
        <v>4943254</v>
      </c>
      <c r="AJ1490" s="9">
        <v>407075.33999999997</v>
      </c>
      <c r="AK1490" s="9">
        <v>30000</v>
      </c>
      <c r="AL1490" s="9">
        <v>272207.02</v>
      </c>
      <c r="AN1490" s="28">
        <f t="shared" si="441"/>
        <v>-5630104.8399999999</v>
      </c>
      <c r="AO1490" s="12">
        <f t="shared" si="433"/>
        <v>415194.75340000016</v>
      </c>
      <c r="AP1490" s="12">
        <f t="shared" si="433"/>
        <v>54173.214000000007</v>
      </c>
      <c r="AQ1490" s="12">
        <f t="shared" si="433"/>
        <v>-111474.22881835999</v>
      </c>
      <c r="AR1490" s="12">
        <f t="shared" si="442"/>
        <v>-5987998.5785816396</v>
      </c>
      <c r="BB1490" s="28" t="e">
        <f>+#REF!-'Прил 2 оконч'!E1490</f>
        <v>#REF!</v>
      </c>
    </row>
    <row r="1491" spans="1:54" ht="15" customHeight="1" x14ac:dyDescent="0.25">
      <c r="A1491" s="5">
        <f t="shared" si="439"/>
        <v>1463</v>
      </c>
      <c r="B1491" s="23">
        <f t="shared" si="440"/>
        <v>208</v>
      </c>
      <c r="C1491" s="14" t="s">
        <v>186</v>
      </c>
      <c r="D1491" s="3" t="s">
        <v>588</v>
      </c>
      <c r="E1491" s="27">
        <f t="shared" si="438"/>
        <v>11412384.210000001</v>
      </c>
      <c r="F1491" s="29">
        <v>0</v>
      </c>
      <c r="G1491" s="29">
        <v>0</v>
      </c>
      <c r="H1491" s="29">
        <v>0</v>
      </c>
      <c r="I1491" s="29">
        <v>0</v>
      </c>
      <c r="J1491" s="29">
        <v>0</v>
      </c>
      <c r="K1491" s="29"/>
      <c r="L1491" s="29">
        <v>0</v>
      </c>
      <c r="M1491" s="29">
        <v>0</v>
      </c>
      <c r="N1491" s="29">
        <v>0</v>
      </c>
      <c r="O1491" s="29">
        <v>0</v>
      </c>
      <c r="P1491" s="29">
        <v>5158840.3940009996</v>
      </c>
      <c r="Q1491" s="29">
        <v>4780821.2832353404</v>
      </c>
      <c r="R1491" s="29">
        <v>1141238.4210000001</v>
      </c>
      <c r="S1491" s="1">
        <v>114123.84210000001</v>
      </c>
      <c r="T1491" s="147">
        <v>217360.26966366003</v>
      </c>
      <c r="U1491" s="28"/>
      <c r="V1491" s="2" t="s">
        <v>588</v>
      </c>
      <c r="W1491" s="9">
        <v>6500898.1799999997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9">
        <v>0</v>
      </c>
      <c r="AH1491" s="9">
        <v>3005395.14</v>
      </c>
      <c r="AI1491" s="9">
        <v>2794964.34</v>
      </c>
      <c r="AJ1491" s="9">
        <v>552164.02</v>
      </c>
      <c r="AK1491" s="9">
        <v>30000</v>
      </c>
      <c r="AL1491" s="9">
        <v>118374.68</v>
      </c>
      <c r="AN1491" s="28">
        <f t="shared" si="441"/>
        <v>4911486.0300000012</v>
      </c>
      <c r="AO1491" s="12">
        <f t="shared" si="433"/>
        <v>589074.40100000007</v>
      </c>
      <c r="AP1491" s="12">
        <f t="shared" si="433"/>
        <v>84123.842100000009</v>
      </c>
      <c r="AQ1491" s="12">
        <f t="shared" si="433"/>
        <v>98985.589663660037</v>
      </c>
      <c r="AR1491" s="12">
        <f t="shared" si="442"/>
        <v>4139302.1972363405</v>
      </c>
      <c r="BB1491" s="28" t="e">
        <f>+#REF!-'Прил 2 оконч'!E1491</f>
        <v>#REF!</v>
      </c>
    </row>
    <row r="1492" spans="1:54" ht="15" customHeight="1" x14ac:dyDescent="0.25">
      <c r="A1492" s="5">
        <f t="shared" si="439"/>
        <v>1464</v>
      </c>
      <c r="B1492" s="23">
        <f t="shared" si="440"/>
        <v>209</v>
      </c>
      <c r="C1492" s="14" t="s">
        <v>205</v>
      </c>
      <c r="D1492" s="3" t="s">
        <v>1153</v>
      </c>
      <c r="E1492" s="27">
        <f t="shared" si="438"/>
        <v>4599876.3600000003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/>
      <c r="L1492" s="29">
        <v>0</v>
      </c>
      <c r="M1492" s="29">
        <v>0</v>
      </c>
      <c r="N1492" s="29">
        <v>0</v>
      </c>
      <c r="O1492" s="29">
        <v>0</v>
      </c>
      <c r="P1492" s="29">
        <v>4429589.0880780006</v>
      </c>
      <c r="Q1492" s="29">
        <v>0</v>
      </c>
      <c r="R1492" s="29">
        <v>43421.13</v>
      </c>
      <c r="S1492" s="1">
        <v>30000</v>
      </c>
      <c r="T1492" s="147">
        <v>96866.14192200001</v>
      </c>
      <c r="U1492" s="28"/>
      <c r="V1492" s="2" t="s">
        <v>1153</v>
      </c>
      <c r="W1492" s="9">
        <v>4369137.0699999994</v>
      </c>
      <c r="X1492" s="9">
        <v>0</v>
      </c>
      <c r="Y1492" s="9">
        <v>0</v>
      </c>
      <c r="Z1492" s="9">
        <v>0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9">
        <v>0</v>
      </c>
      <c r="AH1492" s="9">
        <v>4038266.62</v>
      </c>
      <c r="AI1492" s="9">
        <v>0</v>
      </c>
      <c r="AJ1492" s="9">
        <v>218456.85</v>
      </c>
      <c r="AK1492" s="9">
        <v>30000</v>
      </c>
      <c r="AL1492" s="9">
        <v>82413.600000000006</v>
      </c>
      <c r="AN1492" s="28">
        <f t="shared" si="441"/>
        <v>230739.29000000097</v>
      </c>
      <c r="AO1492" s="12">
        <f t="shared" si="433"/>
        <v>-175035.72</v>
      </c>
      <c r="AP1492" s="12">
        <f t="shared" si="433"/>
        <v>0</v>
      </c>
      <c r="AQ1492" s="12">
        <f t="shared" si="433"/>
        <v>14452.541922000004</v>
      </c>
      <c r="AR1492" s="12">
        <f t="shared" si="442"/>
        <v>391322.46807800094</v>
      </c>
      <c r="BB1492" s="28" t="e">
        <f>+#REF!-'Прил 2 оконч'!E1492</f>
        <v>#REF!</v>
      </c>
    </row>
    <row r="1493" spans="1:54" ht="15" customHeight="1" x14ac:dyDescent="0.25">
      <c r="A1493" s="5">
        <f t="shared" si="439"/>
        <v>1465</v>
      </c>
      <c r="B1493" s="23">
        <f t="shared" si="440"/>
        <v>210</v>
      </c>
      <c r="C1493" s="14" t="s">
        <v>205</v>
      </c>
      <c r="D1493" s="3" t="s">
        <v>206</v>
      </c>
      <c r="E1493" s="27">
        <f t="shared" si="438"/>
        <v>3484232.02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29"/>
      <c r="L1493" s="29">
        <v>0</v>
      </c>
      <c r="M1493" s="29">
        <v>0</v>
      </c>
      <c r="N1493" s="29">
        <v>0</v>
      </c>
      <c r="O1493" s="29">
        <v>0</v>
      </c>
      <c r="P1493" s="29">
        <v>3034605.8147470802</v>
      </c>
      <c r="Q1493" s="29">
        <v>0</v>
      </c>
      <c r="R1493" s="29">
        <v>348423.20200000005</v>
      </c>
      <c r="S1493" s="1">
        <v>34842.320200000002</v>
      </c>
      <c r="T1493" s="147">
        <v>66360.683052919994</v>
      </c>
      <c r="U1493" s="28"/>
      <c r="V1493" s="2" t="s">
        <v>206</v>
      </c>
      <c r="W1493" s="9">
        <v>3309455.75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9">
        <v>0</v>
      </c>
      <c r="AH1493" s="9">
        <v>3051703.3</v>
      </c>
      <c r="AI1493" s="9">
        <v>0</v>
      </c>
      <c r="AJ1493" s="9">
        <v>165472.79</v>
      </c>
      <c r="AK1493" s="9">
        <v>30000</v>
      </c>
      <c r="AL1493" s="9">
        <v>62279.66</v>
      </c>
      <c r="AN1493" s="28">
        <f t="shared" si="441"/>
        <v>174776.27000000002</v>
      </c>
      <c r="AO1493" s="12">
        <f t="shared" si="433"/>
        <v>182950.41200000004</v>
      </c>
      <c r="AP1493" s="12">
        <f t="shared" si="433"/>
        <v>4842.3202000000019</v>
      </c>
      <c r="AQ1493" s="12">
        <f t="shared" si="433"/>
        <v>4081.0230529199907</v>
      </c>
      <c r="AR1493" s="12">
        <f t="shared" si="442"/>
        <v>-17097.485252920014</v>
      </c>
      <c r="BB1493" s="28" t="e">
        <f>+#REF!-'Прил 2 оконч'!E1493</f>
        <v>#REF!</v>
      </c>
    </row>
    <row r="1494" spans="1:54" ht="15" customHeight="1" x14ac:dyDescent="0.25">
      <c r="A1494" s="5">
        <f t="shared" si="439"/>
        <v>1466</v>
      </c>
      <c r="B1494" s="23">
        <f t="shared" si="440"/>
        <v>211</v>
      </c>
      <c r="C1494" s="14" t="s">
        <v>205</v>
      </c>
      <c r="D1494" s="3" t="s">
        <v>1154</v>
      </c>
      <c r="E1494" s="27">
        <f t="shared" si="438"/>
        <v>11357521.590000002</v>
      </c>
      <c r="F1494" s="29">
        <v>1997262.2301660001</v>
      </c>
      <c r="G1494" s="29">
        <v>712163.26183799992</v>
      </c>
      <c r="H1494" s="29">
        <v>266918.66930400004</v>
      </c>
      <c r="I1494" s="29">
        <v>1132270.2136620001</v>
      </c>
      <c r="J1494" s="29">
        <v>0</v>
      </c>
      <c r="K1494" s="29"/>
      <c r="L1494" s="29">
        <v>367095.358014</v>
      </c>
      <c r="M1494" s="29">
        <v>0</v>
      </c>
      <c r="N1494" s="29">
        <v>2451230.9340540003</v>
      </c>
      <c r="O1494" s="29">
        <v>0</v>
      </c>
      <c r="P1494" s="29">
        <v>0</v>
      </c>
      <c r="Q1494" s="29">
        <v>3988969.7407980002</v>
      </c>
      <c r="R1494" s="29">
        <v>159433.22</v>
      </c>
      <c r="S1494" s="1">
        <v>43469.11</v>
      </c>
      <c r="T1494" s="147">
        <v>238708.85216400001</v>
      </c>
      <c r="U1494" s="28"/>
      <c r="V1494" s="2" t="s">
        <v>1154</v>
      </c>
      <c r="W1494" s="9">
        <v>10759308.189999999</v>
      </c>
      <c r="X1494" s="9">
        <v>1829832.1</v>
      </c>
      <c r="Y1494" s="9">
        <v>668927.49</v>
      </c>
      <c r="Z1494" s="9">
        <v>257977.49</v>
      </c>
      <c r="AA1494" s="9">
        <v>1033641.76</v>
      </c>
      <c r="AB1494" s="9">
        <v>0</v>
      </c>
      <c r="AC1494" s="9">
        <v>0</v>
      </c>
      <c r="AD1494" s="9">
        <v>334737.5</v>
      </c>
      <c r="AE1494" s="9">
        <v>0</v>
      </c>
      <c r="AF1494" s="9">
        <v>2255404.5</v>
      </c>
      <c r="AG1494" s="9">
        <v>0</v>
      </c>
      <c r="AH1494" s="9">
        <v>0</v>
      </c>
      <c r="AI1494" s="9">
        <v>3606995.1</v>
      </c>
      <c r="AJ1494" s="9">
        <v>537965.41</v>
      </c>
      <c r="AK1494" s="9">
        <v>30000</v>
      </c>
      <c r="AL1494" s="9">
        <v>203826.84000000003</v>
      </c>
      <c r="AN1494" s="28">
        <f t="shared" si="441"/>
        <v>598213.40000000224</v>
      </c>
      <c r="AO1494" s="12">
        <f t="shared" ref="AO1494:AQ1549" si="443">+R1494-AJ1494</f>
        <v>-378532.19000000006</v>
      </c>
      <c r="AP1494" s="12">
        <f t="shared" si="443"/>
        <v>13469.11</v>
      </c>
      <c r="AQ1494" s="12">
        <f t="shared" si="443"/>
        <v>34882.012163999985</v>
      </c>
      <c r="AR1494" s="12">
        <f t="shared" si="442"/>
        <v>928394.46783600235</v>
      </c>
      <c r="BB1494" s="28" t="e">
        <f>+#REF!-'Прил 2 оконч'!E1494</f>
        <v>#REF!</v>
      </c>
    </row>
    <row r="1495" spans="1:54" ht="15" customHeight="1" x14ac:dyDescent="0.25">
      <c r="A1495" s="5">
        <f t="shared" si="439"/>
        <v>1467</v>
      </c>
      <c r="B1495" s="23">
        <f t="shared" si="440"/>
        <v>212</v>
      </c>
      <c r="C1495" s="14" t="s">
        <v>205</v>
      </c>
      <c r="D1495" s="3" t="s">
        <v>207</v>
      </c>
      <c r="E1495" s="27">
        <f t="shared" si="438"/>
        <v>3602841.12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/>
      <c r="L1495" s="29">
        <v>0</v>
      </c>
      <c r="M1495" s="29">
        <v>0</v>
      </c>
      <c r="N1495" s="29">
        <v>0</v>
      </c>
      <c r="O1495" s="29">
        <v>0</v>
      </c>
      <c r="P1495" s="29">
        <v>3137908.88482848</v>
      </c>
      <c r="Q1495" s="29">
        <v>0</v>
      </c>
      <c r="R1495" s="29">
        <v>360284.11200000002</v>
      </c>
      <c r="S1495" s="1">
        <v>36028.411200000002</v>
      </c>
      <c r="T1495" s="147">
        <v>68619.711971519995</v>
      </c>
      <c r="U1495" s="28"/>
      <c r="V1495" s="2" t="s">
        <v>207</v>
      </c>
      <c r="W1495" s="9">
        <v>3422115.1700000004</v>
      </c>
      <c r="X1495" s="9">
        <v>0</v>
      </c>
      <c r="Y1495" s="9">
        <v>0</v>
      </c>
      <c r="Z1495" s="9">
        <v>0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9">
        <v>0</v>
      </c>
      <c r="AH1495" s="9">
        <v>3156589.23</v>
      </c>
      <c r="AI1495" s="9">
        <v>0</v>
      </c>
      <c r="AJ1495" s="9">
        <v>171105.76</v>
      </c>
      <c r="AK1495" s="9">
        <v>30000</v>
      </c>
      <c r="AL1495" s="9">
        <v>64420.18</v>
      </c>
      <c r="AN1495" s="28">
        <f t="shared" si="441"/>
        <v>180725.94999999972</v>
      </c>
      <c r="AO1495" s="12">
        <f t="shared" si="443"/>
        <v>189178.35200000001</v>
      </c>
      <c r="AP1495" s="12">
        <f t="shared" si="443"/>
        <v>6028.4112000000023</v>
      </c>
      <c r="AQ1495" s="12">
        <f t="shared" si="443"/>
        <v>4199.5319715199948</v>
      </c>
      <c r="AR1495" s="12">
        <f t="shared" si="442"/>
        <v>-18680.34517152029</v>
      </c>
      <c r="BB1495" s="28" t="e">
        <f>+#REF!-'Прил 2 оконч'!E1495</f>
        <v>#REF!</v>
      </c>
    </row>
    <row r="1496" spans="1:54" ht="15" customHeight="1" x14ac:dyDescent="0.25">
      <c r="A1496" s="5">
        <f t="shared" si="439"/>
        <v>1468</v>
      </c>
      <c r="B1496" s="23">
        <f t="shared" si="440"/>
        <v>213</v>
      </c>
      <c r="C1496" s="14" t="s">
        <v>205</v>
      </c>
      <c r="D1496" s="3" t="s">
        <v>1155</v>
      </c>
      <c r="E1496" s="27">
        <f t="shared" si="438"/>
        <v>5688932.8200000003</v>
      </c>
      <c r="F1496" s="29">
        <v>988647.16876799997</v>
      </c>
      <c r="G1496" s="29">
        <v>345888.88072200003</v>
      </c>
      <c r="H1496" s="29">
        <v>127367.27564400001</v>
      </c>
      <c r="I1496" s="29">
        <v>558197.03146199998</v>
      </c>
      <c r="J1496" s="29">
        <v>0</v>
      </c>
      <c r="K1496" s="29"/>
      <c r="L1496" s="29">
        <v>183876.454356</v>
      </c>
      <c r="M1496" s="29">
        <v>0</v>
      </c>
      <c r="N1496" s="29">
        <v>1211777.1480359999</v>
      </c>
      <c r="O1496" s="29">
        <v>0</v>
      </c>
      <c r="P1496" s="29">
        <v>0</v>
      </c>
      <c r="Q1496" s="29">
        <v>1980696.7731600001</v>
      </c>
      <c r="R1496" s="29">
        <v>131844.07</v>
      </c>
      <c r="S1496" s="1">
        <v>42628.57</v>
      </c>
      <c r="T1496" s="147">
        <v>118009.447852</v>
      </c>
      <c r="U1496" s="28"/>
      <c r="V1496" s="2" t="s">
        <v>1155</v>
      </c>
      <c r="W1496" s="9">
        <v>5389290.3499999996</v>
      </c>
      <c r="X1496" s="9">
        <v>913866.49</v>
      </c>
      <c r="Y1496" s="9">
        <v>334080.06</v>
      </c>
      <c r="Z1496" s="9">
        <v>128840.77</v>
      </c>
      <c r="AA1496" s="9">
        <v>516228.01</v>
      </c>
      <c r="AB1496" s="9">
        <v>0</v>
      </c>
      <c r="AC1496" s="9">
        <v>0</v>
      </c>
      <c r="AD1496" s="9">
        <v>167176.75</v>
      </c>
      <c r="AE1496" s="9">
        <v>0</v>
      </c>
      <c r="AF1496" s="9">
        <v>1126408.57</v>
      </c>
      <c r="AG1496" s="9">
        <v>0</v>
      </c>
      <c r="AH1496" s="9">
        <v>0</v>
      </c>
      <c r="AI1496" s="9">
        <v>1801428.66</v>
      </c>
      <c r="AJ1496" s="9">
        <v>269464.52</v>
      </c>
      <c r="AK1496" s="9">
        <v>30000</v>
      </c>
      <c r="AL1496" s="9">
        <v>101796.51999999999</v>
      </c>
      <c r="AN1496" s="28">
        <f t="shared" si="441"/>
        <v>299642.47000000067</v>
      </c>
      <c r="AO1496" s="12">
        <f t="shared" si="443"/>
        <v>-137620.45000000001</v>
      </c>
      <c r="AP1496" s="12">
        <f t="shared" si="443"/>
        <v>12628.57</v>
      </c>
      <c r="AQ1496" s="12">
        <f t="shared" si="443"/>
        <v>16212.927852000008</v>
      </c>
      <c r="AR1496" s="12">
        <f t="shared" si="442"/>
        <v>408421.42214800068</v>
      </c>
      <c r="BB1496" s="28" t="e">
        <f>+#REF!-'Прил 2 оконч'!E1496</f>
        <v>#REF!</v>
      </c>
    </row>
    <row r="1497" spans="1:54" ht="15" customHeight="1" x14ac:dyDescent="0.25">
      <c r="A1497" s="5">
        <f t="shared" si="439"/>
        <v>1469</v>
      </c>
      <c r="B1497" s="23">
        <f t="shared" si="440"/>
        <v>214</v>
      </c>
      <c r="C1497" s="14" t="s">
        <v>205</v>
      </c>
      <c r="D1497" s="3" t="s">
        <v>208</v>
      </c>
      <c r="E1497" s="27">
        <f t="shared" si="438"/>
        <v>2727937.3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/>
      <c r="L1497" s="29">
        <v>0</v>
      </c>
      <c r="M1497" s="29">
        <v>0</v>
      </c>
      <c r="N1497" s="29">
        <v>0</v>
      </c>
      <c r="O1497" s="29">
        <v>0</v>
      </c>
      <c r="P1497" s="29">
        <v>2375907.9031841997</v>
      </c>
      <c r="Q1497" s="29">
        <v>0</v>
      </c>
      <c r="R1497" s="29">
        <v>272793.73</v>
      </c>
      <c r="S1497" s="1">
        <v>27279.373</v>
      </c>
      <c r="T1497" s="147">
        <v>51956.293815799996</v>
      </c>
      <c r="U1497" s="28"/>
      <c r="V1497" s="2" t="s">
        <v>208</v>
      </c>
      <c r="W1497" s="9">
        <v>2591098.34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2382912.56</v>
      </c>
      <c r="AI1497" s="9">
        <v>0</v>
      </c>
      <c r="AJ1497" s="9">
        <v>129554.92</v>
      </c>
      <c r="AK1497" s="9">
        <v>30000</v>
      </c>
      <c r="AL1497" s="9">
        <v>48630.86</v>
      </c>
      <c r="AN1497" s="28">
        <f t="shared" si="441"/>
        <v>136838.95999999996</v>
      </c>
      <c r="AO1497" s="12">
        <f t="shared" si="443"/>
        <v>143238.81</v>
      </c>
      <c r="AP1497" s="12">
        <f t="shared" si="443"/>
        <v>-2720.6270000000004</v>
      </c>
      <c r="AQ1497" s="12">
        <f t="shared" si="443"/>
        <v>3325.4338157999955</v>
      </c>
      <c r="AR1497" s="12">
        <f t="shared" si="442"/>
        <v>-7004.65681580003</v>
      </c>
      <c r="BB1497" s="28" t="e">
        <f>+#REF!-'Прил 2 оконч'!E1497</f>
        <v>#REF!</v>
      </c>
    </row>
    <row r="1498" spans="1:54" ht="15" customHeight="1" x14ac:dyDescent="0.25">
      <c r="A1498" s="5">
        <f t="shared" si="439"/>
        <v>1470</v>
      </c>
      <c r="B1498" s="23">
        <f t="shared" si="440"/>
        <v>215</v>
      </c>
      <c r="C1498" s="14" t="s">
        <v>209</v>
      </c>
      <c r="D1498" s="3" t="s">
        <v>1156</v>
      </c>
      <c r="E1498" s="27">
        <f t="shared" si="438"/>
        <v>5360426.8099999996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/>
      <c r="L1498" s="29">
        <v>0</v>
      </c>
      <c r="M1498" s="29">
        <v>0</v>
      </c>
      <c r="N1498" s="29">
        <v>0</v>
      </c>
      <c r="O1498" s="29">
        <v>0</v>
      </c>
      <c r="P1498" s="29">
        <v>2640743.3611019999</v>
      </c>
      <c r="Q1498" s="29">
        <v>2464689.6687839995</v>
      </c>
      <c r="R1498" s="29">
        <v>99204.87</v>
      </c>
      <c r="S1498" s="1">
        <v>44143.43</v>
      </c>
      <c r="T1498" s="147">
        <v>111645.48011400003</v>
      </c>
      <c r="U1498" s="28"/>
      <c r="V1498" s="2" t="s">
        <v>1156</v>
      </c>
      <c r="W1498" s="9">
        <v>5154253.68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9">
        <v>0</v>
      </c>
      <c r="AH1498" s="9">
        <v>2475295.37</v>
      </c>
      <c r="AI1498" s="9">
        <v>2293914.81</v>
      </c>
      <c r="AJ1498" s="9">
        <v>257712.68</v>
      </c>
      <c r="AK1498" s="9">
        <v>30000</v>
      </c>
      <c r="AL1498" s="9">
        <v>97330.82</v>
      </c>
      <c r="AN1498" s="28">
        <f t="shared" si="441"/>
        <v>206173.12999999989</v>
      </c>
      <c r="AO1498" s="12">
        <f t="shared" si="443"/>
        <v>-158507.81</v>
      </c>
      <c r="AP1498" s="12">
        <f t="shared" si="443"/>
        <v>14143.43</v>
      </c>
      <c r="AQ1498" s="12">
        <f t="shared" si="443"/>
        <v>14314.660114000028</v>
      </c>
      <c r="AR1498" s="12">
        <f t="shared" si="442"/>
        <v>336222.84988599987</v>
      </c>
      <c r="BB1498" s="28" t="e">
        <f>+#REF!-'Прил 2 оконч'!E1498</f>
        <v>#REF!</v>
      </c>
    </row>
    <row r="1499" spans="1:54" ht="15" customHeight="1" x14ac:dyDescent="0.25">
      <c r="A1499" s="5">
        <f t="shared" si="439"/>
        <v>1471</v>
      </c>
      <c r="B1499" s="23">
        <f t="shared" si="440"/>
        <v>216</v>
      </c>
      <c r="C1499" s="113" t="s">
        <v>599</v>
      </c>
      <c r="D1499" s="3" t="s">
        <v>603</v>
      </c>
      <c r="E1499" s="27">
        <f t="shared" si="438"/>
        <v>1865966.0654482848</v>
      </c>
      <c r="F1499" s="29"/>
      <c r="G1499" s="29"/>
      <c r="H1499" s="29"/>
      <c r="I1499" s="29">
        <v>1570389.5768170147</v>
      </c>
      <c r="J1499" s="29">
        <v>0</v>
      </c>
      <c r="K1499" s="29"/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242575.58850827703</v>
      </c>
      <c r="S1499" s="1">
        <v>18659.66065448285</v>
      </c>
      <c r="T1499" s="147">
        <v>34341.239468510234</v>
      </c>
      <c r="U1499" s="28"/>
      <c r="V1499" s="2" t="s">
        <v>603</v>
      </c>
      <c r="W1499" s="9">
        <v>1439716.9301568528</v>
      </c>
      <c r="X1499" s="9">
        <v>0</v>
      </c>
      <c r="Y1499" s="9">
        <v>0</v>
      </c>
      <c r="Z1499" s="9">
        <v>0</v>
      </c>
      <c r="AA1499" s="9">
        <v>1245713.33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138580.8801568528</v>
      </c>
      <c r="AK1499" s="9">
        <v>30000</v>
      </c>
      <c r="AL1499" s="9">
        <v>25422.720000000001</v>
      </c>
      <c r="AN1499" s="28">
        <f t="shared" si="441"/>
        <v>426249.13529143203</v>
      </c>
      <c r="AO1499" s="12">
        <f t="shared" si="443"/>
        <v>103994.70835142423</v>
      </c>
      <c r="AP1499" s="12">
        <f t="shared" si="443"/>
        <v>-11340.33934551715</v>
      </c>
      <c r="AQ1499" s="12">
        <f t="shared" si="443"/>
        <v>8918.5194685102324</v>
      </c>
      <c r="AR1499" s="12">
        <f t="shared" si="442"/>
        <v>324676.24681701476</v>
      </c>
      <c r="BB1499" s="28" t="e">
        <f>+#REF!-'Прил 2 оконч'!E1499</f>
        <v>#REF!</v>
      </c>
    </row>
    <row r="1500" spans="1:54" ht="15" customHeight="1" x14ac:dyDescent="0.25">
      <c r="A1500" s="5">
        <f t="shared" si="439"/>
        <v>1472</v>
      </c>
      <c r="B1500" s="23">
        <f t="shared" si="440"/>
        <v>217</v>
      </c>
      <c r="C1500" s="113" t="s">
        <v>599</v>
      </c>
      <c r="D1500" s="3" t="s">
        <v>605</v>
      </c>
      <c r="E1500" s="27">
        <f t="shared" si="438"/>
        <v>2457559.7177459328</v>
      </c>
      <c r="F1500" s="29"/>
      <c r="G1500" s="29"/>
      <c r="H1500" s="29"/>
      <c r="I1500" s="29">
        <v>2068272.428216106</v>
      </c>
      <c r="J1500" s="29">
        <v>0</v>
      </c>
      <c r="K1500" s="29"/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  <c r="R1500" s="29">
        <v>319482.76330697129</v>
      </c>
      <c r="S1500" s="1">
        <v>24575.597177459327</v>
      </c>
      <c r="T1500" s="147">
        <v>45228.929045396151</v>
      </c>
      <c r="U1500" s="28"/>
      <c r="V1500" s="2" t="s">
        <v>605</v>
      </c>
      <c r="W1500" s="9">
        <v>1851680.4902476517</v>
      </c>
      <c r="X1500" s="9">
        <v>0</v>
      </c>
      <c r="Y1500" s="9">
        <v>0</v>
      </c>
      <c r="Z1500" s="9">
        <v>0</v>
      </c>
      <c r="AA1500" s="9">
        <v>1649980.57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0</v>
      </c>
      <c r="AH1500" s="9">
        <v>0</v>
      </c>
      <c r="AI1500" s="9">
        <v>0</v>
      </c>
      <c r="AJ1500" s="9">
        <v>138026.84024765156</v>
      </c>
      <c r="AK1500" s="9">
        <v>30000</v>
      </c>
      <c r="AL1500" s="9">
        <v>33673.08</v>
      </c>
      <c r="AN1500" s="28">
        <f t="shared" si="441"/>
        <v>605879.22749828105</v>
      </c>
      <c r="AO1500" s="12">
        <f t="shared" si="443"/>
        <v>181455.92305931973</v>
      </c>
      <c r="AP1500" s="12">
        <f t="shared" si="443"/>
        <v>-5424.4028225406728</v>
      </c>
      <c r="AQ1500" s="12">
        <f t="shared" si="443"/>
        <v>11555.849045396149</v>
      </c>
      <c r="AR1500" s="12">
        <f t="shared" si="442"/>
        <v>418291.85821610584</v>
      </c>
      <c r="BB1500" s="28" t="e">
        <f>+#REF!-'Прил 2 оконч'!E1500</f>
        <v>#REF!</v>
      </c>
    </row>
    <row r="1501" spans="1:54" ht="15" customHeight="1" x14ac:dyDescent="0.25">
      <c r="A1501" s="5">
        <f t="shared" si="439"/>
        <v>1473</v>
      </c>
      <c r="B1501" s="23">
        <f t="shared" si="440"/>
        <v>218</v>
      </c>
      <c r="C1501" s="113" t="s">
        <v>599</v>
      </c>
      <c r="D1501" s="3" t="s">
        <v>607</v>
      </c>
      <c r="E1501" s="27">
        <f t="shared" si="438"/>
        <v>2386447.4372907174</v>
      </c>
      <c r="F1501" s="29"/>
      <c r="G1501" s="29"/>
      <c r="H1501" s="29"/>
      <c r="I1501" s="29">
        <v>2008424.6174341184</v>
      </c>
      <c r="J1501" s="29">
        <v>0</v>
      </c>
      <c r="K1501" s="29"/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  <c r="R1501" s="29">
        <v>310238.16684779321</v>
      </c>
      <c r="S1501" s="1">
        <v>23864.474372907171</v>
      </c>
      <c r="T1501" s="147">
        <v>43920.178635898366</v>
      </c>
      <c r="U1501" s="28"/>
      <c r="V1501" s="2" t="s">
        <v>607</v>
      </c>
      <c r="W1501" s="9">
        <v>1802613.1031722217</v>
      </c>
      <c r="X1501" s="9">
        <v>0</v>
      </c>
      <c r="Y1501" s="9">
        <v>0</v>
      </c>
      <c r="Z1501" s="9">
        <v>0</v>
      </c>
      <c r="AA1501" s="9">
        <v>1601385.8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138545.96317222147</v>
      </c>
      <c r="AK1501" s="9">
        <v>30000</v>
      </c>
      <c r="AL1501" s="9">
        <v>32681.34</v>
      </c>
      <c r="AN1501" s="28">
        <f t="shared" si="441"/>
        <v>583834.3341184957</v>
      </c>
      <c r="AO1501" s="12">
        <f t="shared" si="443"/>
        <v>171692.20367557174</v>
      </c>
      <c r="AP1501" s="12">
        <f t="shared" si="443"/>
        <v>-6135.5256270928294</v>
      </c>
      <c r="AQ1501" s="12">
        <f t="shared" si="443"/>
        <v>11238.838635898366</v>
      </c>
      <c r="AR1501" s="12">
        <f t="shared" si="442"/>
        <v>407038.81743411842</v>
      </c>
      <c r="BB1501" s="28" t="e">
        <f>+#REF!-'Прил 2 оконч'!E1501</f>
        <v>#REF!</v>
      </c>
    </row>
    <row r="1502" spans="1:54" ht="15" customHeight="1" x14ac:dyDescent="0.25">
      <c r="A1502" s="5">
        <f t="shared" si="439"/>
        <v>1474</v>
      </c>
      <c r="B1502" s="23">
        <f t="shared" si="440"/>
        <v>219</v>
      </c>
      <c r="C1502" s="113" t="s">
        <v>599</v>
      </c>
      <c r="D1502" s="3" t="s">
        <v>609</v>
      </c>
      <c r="E1502" s="27">
        <f t="shared" si="438"/>
        <v>4322718.8353308961</v>
      </c>
      <c r="F1502" s="29"/>
      <c r="G1502" s="29"/>
      <c r="H1502" s="29"/>
      <c r="I1502" s="29">
        <v>3637982.8809391405</v>
      </c>
      <c r="J1502" s="29">
        <v>0</v>
      </c>
      <c r="K1502" s="29"/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561953.44859301648</v>
      </c>
      <c r="S1502" s="1">
        <v>43227.188353308964</v>
      </c>
      <c r="T1502" s="147">
        <v>79555.317445429813</v>
      </c>
      <c r="U1502" s="28"/>
      <c r="V1502" s="2" t="s">
        <v>609</v>
      </c>
      <c r="W1502" s="9">
        <v>3148461.7648691186</v>
      </c>
      <c r="X1502" s="9">
        <v>0</v>
      </c>
      <c r="Y1502" s="9">
        <v>0</v>
      </c>
      <c r="Z1502" s="9">
        <v>0</v>
      </c>
      <c r="AA1502" s="9">
        <v>2924542.48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134234.74486911876</v>
      </c>
      <c r="AK1502" s="9">
        <v>30000</v>
      </c>
      <c r="AL1502" s="9">
        <v>59684.54</v>
      </c>
      <c r="AN1502" s="28">
        <f t="shared" si="441"/>
        <v>1174257.0704617775</v>
      </c>
      <c r="AO1502" s="12">
        <f t="shared" si="443"/>
        <v>427718.70372389769</v>
      </c>
      <c r="AP1502" s="12">
        <f t="shared" si="443"/>
        <v>13227.188353308964</v>
      </c>
      <c r="AQ1502" s="12">
        <f t="shared" si="443"/>
        <v>19870.777445429812</v>
      </c>
      <c r="AR1502" s="12">
        <f t="shared" si="442"/>
        <v>713440.40093914105</v>
      </c>
      <c r="BB1502" s="28" t="e">
        <f>+#REF!-'Прил 2 оконч'!E1502</f>
        <v>#REF!</v>
      </c>
    </row>
    <row r="1503" spans="1:54" ht="15" customHeight="1" x14ac:dyDescent="0.25">
      <c r="A1503" s="5">
        <f t="shared" si="439"/>
        <v>1475</v>
      </c>
      <c r="B1503" s="23">
        <f t="shared" si="440"/>
        <v>220</v>
      </c>
      <c r="C1503" s="113" t="s">
        <v>599</v>
      </c>
      <c r="D1503" s="3" t="s">
        <v>611</v>
      </c>
      <c r="E1503" s="27">
        <f t="shared" si="438"/>
        <v>2428106.1207346949</v>
      </c>
      <c r="F1503" s="29"/>
      <c r="G1503" s="29"/>
      <c r="H1503" s="29"/>
      <c r="I1503" s="29">
        <v>2043484.3987858361</v>
      </c>
      <c r="J1503" s="29">
        <v>0</v>
      </c>
      <c r="K1503" s="29"/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315653.79569551029</v>
      </c>
      <c r="S1503" s="1">
        <v>24281.061207346946</v>
      </c>
      <c r="T1503" s="147">
        <v>44686.865046001316</v>
      </c>
      <c r="U1503" s="28"/>
      <c r="V1503" s="2" t="s">
        <v>611</v>
      </c>
      <c r="W1503" s="9">
        <v>1831756.8930087034</v>
      </c>
      <c r="X1503" s="9">
        <v>0</v>
      </c>
      <c r="Y1503" s="9">
        <v>0</v>
      </c>
      <c r="Z1503" s="9">
        <v>0</v>
      </c>
      <c r="AA1503" s="9">
        <v>1629853.37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138641.20300870313</v>
      </c>
      <c r="AK1503" s="9">
        <v>30000</v>
      </c>
      <c r="AL1503" s="9">
        <v>33262.32</v>
      </c>
      <c r="AN1503" s="28">
        <f t="shared" si="441"/>
        <v>596349.22772599151</v>
      </c>
      <c r="AO1503" s="12">
        <f t="shared" si="443"/>
        <v>177012.59268680715</v>
      </c>
      <c r="AP1503" s="12">
        <f t="shared" si="443"/>
        <v>-5718.9387926530544</v>
      </c>
      <c r="AQ1503" s="12">
        <f t="shared" si="443"/>
        <v>11424.545046001316</v>
      </c>
      <c r="AR1503" s="12">
        <f t="shared" si="442"/>
        <v>413631.02878583607</v>
      </c>
      <c r="BB1503" s="28" t="e">
        <f>+#REF!-'Прил 2 оконч'!E1503</f>
        <v>#REF!</v>
      </c>
    </row>
    <row r="1504" spans="1:54" ht="15" customHeight="1" x14ac:dyDescent="0.25">
      <c r="A1504" s="5">
        <f t="shared" si="439"/>
        <v>1476</v>
      </c>
      <c r="B1504" s="23">
        <f t="shared" si="440"/>
        <v>221</v>
      </c>
      <c r="C1504" s="113" t="s">
        <v>599</v>
      </c>
      <c r="D1504" s="3" t="s">
        <v>614</v>
      </c>
      <c r="E1504" s="27">
        <f t="shared" si="438"/>
        <v>1887148.4468604771</v>
      </c>
      <c r="F1504" s="29"/>
      <c r="G1504" s="29"/>
      <c r="H1504" s="29"/>
      <c r="I1504" s="29">
        <v>1588216.5842839901</v>
      </c>
      <c r="J1504" s="29">
        <v>0</v>
      </c>
      <c r="K1504" s="29"/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9">
        <v>245329.298091862</v>
      </c>
      <c r="S1504" s="1">
        <v>18871.484468604769</v>
      </c>
      <c r="T1504" s="147">
        <v>34731.080016020227</v>
      </c>
      <c r="U1504" s="28"/>
      <c r="V1504" s="2" t="s">
        <v>614</v>
      </c>
      <c r="W1504" s="9">
        <v>2531022.7000000002</v>
      </c>
      <c r="X1504" s="9">
        <v>0</v>
      </c>
      <c r="Y1504" s="9">
        <v>0</v>
      </c>
      <c r="Z1504" s="9">
        <v>831589.67</v>
      </c>
      <c r="AA1504" s="9">
        <v>1273128.22</v>
      </c>
      <c r="AB1504" s="9">
        <v>0</v>
      </c>
      <c r="AC1504" s="9">
        <v>0</v>
      </c>
      <c r="AD1504" s="9">
        <v>169254.94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180642.27</v>
      </c>
      <c r="AK1504" s="9">
        <v>30000</v>
      </c>
      <c r="AL1504" s="9">
        <v>46407.6</v>
      </c>
      <c r="AN1504" s="28">
        <f t="shared" si="441"/>
        <v>-643874.25313952309</v>
      </c>
      <c r="AO1504" s="12">
        <f t="shared" si="443"/>
        <v>64687.028091862012</v>
      </c>
      <c r="AP1504" s="12">
        <f t="shared" si="443"/>
        <v>-11128.515531395231</v>
      </c>
      <c r="AQ1504" s="12">
        <f t="shared" si="443"/>
        <v>-11676.519983979771</v>
      </c>
      <c r="AR1504" s="12">
        <f t="shared" si="442"/>
        <v>-685756.2457160101</v>
      </c>
      <c r="BB1504" s="28" t="e">
        <f>+#REF!-'Прил 2 оконч'!E1504</f>
        <v>#REF!</v>
      </c>
    </row>
    <row r="1505" spans="1:54" ht="15" customHeight="1" x14ac:dyDescent="0.25">
      <c r="A1505" s="5">
        <f t="shared" si="439"/>
        <v>1477</v>
      </c>
      <c r="B1505" s="23">
        <f t="shared" si="440"/>
        <v>222</v>
      </c>
      <c r="C1505" s="14" t="s">
        <v>212</v>
      </c>
      <c r="D1505" s="3" t="s">
        <v>1157</v>
      </c>
      <c r="E1505" s="27">
        <f>SUBTOTAL(9,F1505:T1505)</f>
        <v>5222768.3885239996</v>
      </c>
      <c r="F1505" s="29">
        <v>1032653.29</v>
      </c>
      <c r="G1505" s="29">
        <v>444541.8</v>
      </c>
      <c r="H1505" s="29">
        <v>758098.38</v>
      </c>
      <c r="I1505" s="29">
        <v>627792.72</v>
      </c>
      <c r="J1505" s="29">
        <v>0</v>
      </c>
      <c r="K1505" s="29"/>
      <c r="L1505" s="29">
        <v>154817.788524</v>
      </c>
      <c r="M1505" s="29">
        <v>0</v>
      </c>
      <c r="N1505" s="29">
        <v>2009344.97</v>
      </c>
      <c r="O1505" s="29">
        <v>0</v>
      </c>
      <c r="P1505" s="29">
        <v>0</v>
      </c>
      <c r="Q1505" s="29">
        <v>0</v>
      </c>
      <c r="R1505" s="29">
        <v>149326.93</v>
      </c>
      <c r="S1505" s="29">
        <v>10000</v>
      </c>
      <c r="T1505" s="147">
        <v>36192.51</v>
      </c>
      <c r="U1505" s="28"/>
      <c r="V1505" s="2" t="s">
        <v>1157</v>
      </c>
      <c r="W1505" s="9">
        <v>5229823.49</v>
      </c>
      <c r="X1505" s="9">
        <v>1205179.1599999999</v>
      </c>
      <c r="Y1505" s="9">
        <v>612644.76</v>
      </c>
      <c r="Z1505" s="9">
        <v>235757.93</v>
      </c>
      <c r="AA1505" s="9">
        <v>380157.96</v>
      </c>
      <c r="AB1505" s="9">
        <v>0</v>
      </c>
      <c r="AC1505" s="9">
        <v>0</v>
      </c>
      <c r="AD1505" s="9">
        <v>140785.26999999999</v>
      </c>
      <c r="AE1505" s="9">
        <v>0</v>
      </c>
      <c r="AF1505" s="9">
        <v>2374961.56</v>
      </c>
      <c r="AG1505" s="9">
        <v>0</v>
      </c>
      <c r="AH1505" s="9">
        <v>0</v>
      </c>
      <c r="AI1505" s="9">
        <v>0</v>
      </c>
      <c r="AJ1505" s="9">
        <v>149326.93</v>
      </c>
      <c r="AK1505" s="9">
        <v>30000</v>
      </c>
      <c r="AL1505" s="9">
        <v>101009.91999999998</v>
      </c>
      <c r="AN1505" s="28">
        <f t="shared" si="441"/>
        <v>-7055.1014760006219</v>
      </c>
      <c r="AO1505" s="12">
        <f t="shared" si="443"/>
        <v>0</v>
      </c>
      <c r="AP1505" s="12">
        <f t="shared" si="443"/>
        <v>-20000</v>
      </c>
      <c r="AQ1505" s="12">
        <f t="shared" si="443"/>
        <v>-64817.409999999982</v>
      </c>
      <c r="AR1505" s="12">
        <f t="shared" si="442"/>
        <v>77762.308523999352</v>
      </c>
      <c r="BB1505" s="28" t="e">
        <f>+#REF!-'Прил 2 оконч'!E1505</f>
        <v>#REF!</v>
      </c>
    </row>
    <row r="1506" spans="1:54" x14ac:dyDescent="0.25">
      <c r="A1506" s="5">
        <f t="shared" si="439"/>
        <v>1478</v>
      </c>
      <c r="B1506" s="23">
        <f t="shared" si="440"/>
        <v>223</v>
      </c>
      <c r="C1506" s="14" t="s">
        <v>619</v>
      </c>
      <c r="D1506" s="3" t="s">
        <v>940</v>
      </c>
      <c r="E1506" s="27">
        <f t="shared" si="438"/>
        <v>24399375.708956141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29"/>
      <c r="L1506" s="29">
        <v>0</v>
      </c>
      <c r="M1506" s="29">
        <v>0</v>
      </c>
      <c r="N1506" s="29">
        <v>0</v>
      </c>
      <c r="O1506" s="29">
        <v>0</v>
      </c>
      <c r="P1506" s="29">
        <v>10229706.1</v>
      </c>
      <c r="Q1506" s="29">
        <v>13577874.103206001</v>
      </c>
      <c r="R1506" s="29">
        <v>258631.32</v>
      </c>
      <c r="S1506" s="29">
        <v>39488.83</v>
      </c>
      <c r="T1506" s="147">
        <v>293675.35575013998</v>
      </c>
      <c r="U1506" s="28"/>
      <c r="V1506" s="2" t="s">
        <v>940</v>
      </c>
      <c r="W1506" s="9">
        <v>8669720.0700000003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4041975.96</v>
      </c>
      <c r="AI1506" s="9">
        <v>4171491.03</v>
      </c>
      <c r="AJ1506" s="9">
        <v>258631.32</v>
      </c>
      <c r="AK1506" s="9">
        <v>30000</v>
      </c>
      <c r="AL1506" s="9">
        <v>167621.76000000001</v>
      </c>
      <c r="AN1506" s="28">
        <f t="shared" si="441"/>
        <v>15729655.638956141</v>
      </c>
      <c r="AO1506" s="12">
        <f t="shared" si="443"/>
        <v>0</v>
      </c>
      <c r="AP1506" s="12">
        <f t="shared" si="443"/>
        <v>9488.8300000000017</v>
      </c>
      <c r="AQ1506" s="12">
        <f t="shared" si="443"/>
        <v>126053.59575013997</v>
      </c>
      <c r="AR1506" s="12">
        <f t="shared" si="442"/>
        <v>15594113.213206001</v>
      </c>
      <c r="BB1506" s="28" t="e">
        <f>+#REF!-'Прил 2 оконч'!E1506</f>
        <v>#REF!</v>
      </c>
    </row>
    <row r="1507" spans="1:54" ht="15" customHeight="1" x14ac:dyDescent="0.25">
      <c r="A1507" s="5">
        <f t="shared" si="439"/>
        <v>1479</v>
      </c>
      <c r="B1507" s="23">
        <f t="shared" si="440"/>
        <v>224</v>
      </c>
      <c r="C1507" s="14" t="s">
        <v>218</v>
      </c>
      <c r="D1507" s="3" t="s">
        <v>1158</v>
      </c>
      <c r="E1507" s="27">
        <f t="shared" si="438"/>
        <v>12707902.899999999</v>
      </c>
      <c r="F1507" s="29">
        <v>1605537.212916</v>
      </c>
      <c r="G1507" s="29">
        <v>570618.1761840001</v>
      </c>
      <c r="H1507" s="29">
        <v>213299.74654800002</v>
      </c>
      <c r="I1507" s="29">
        <v>908269.89691199991</v>
      </c>
      <c r="J1507" s="29">
        <v>0</v>
      </c>
      <c r="K1507" s="29"/>
      <c r="L1507" s="29">
        <v>300335.20729799999</v>
      </c>
      <c r="M1507" s="29">
        <v>0</v>
      </c>
      <c r="N1507" s="29">
        <v>1958735.1200339999</v>
      </c>
      <c r="O1507" s="29">
        <v>0</v>
      </c>
      <c r="P1507" s="29">
        <v>3424528.096374</v>
      </c>
      <c r="Q1507" s="29">
        <v>3192509.3269440001</v>
      </c>
      <c r="R1507" s="29">
        <v>223710.41</v>
      </c>
      <c r="S1507" s="1">
        <v>44142.64</v>
      </c>
      <c r="T1507" s="147">
        <v>266217.06679000007</v>
      </c>
      <c r="U1507" s="28"/>
      <c r="V1507" s="2" t="s">
        <v>1158</v>
      </c>
      <c r="W1507" s="9">
        <v>12078861.43</v>
      </c>
      <c r="X1507" s="9">
        <v>1478195.44</v>
      </c>
      <c r="Y1507" s="9">
        <v>540382.16</v>
      </c>
      <c r="Z1507" s="9">
        <v>208400.24</v>
      </c>
      <c r="AA1507" s="9">
        <v>835006.51</v>
      </c>
      <c r="AB1507" s="9">
        <v>0</v>
      </c>
      <c r="AC1507" s="9">
        <v>0</v>
      </c>
      <c r="AD1507" s="9">
        <v>273966.99</v>
      </c>
      <c r="AE1507" s="9">
        <v>0</v>
      </c>
      <c r="AF1507" s="9">
        <v>1821985.08</v>
      </c>
      <c r="AG1507" s="9">
        <v>0</v>
      </c>
      <c r="AH1507" s="9">
        <v>3144241.53</v>
      </c>
      <c r="AI1507" s="9">
        <v>2913842.06</v>
      </c>
      <c r="AJ1507" s="9">
        <v>603943.07999999996</v>
      </c>
      <c r="AK1507" s="9">
        <v>30000</v>
      </c>
      <c r="AL1507" s="9">
        <v>228898.34</v>
      </c>
      <c r="AN1507" s="28">
        <f t="shared" si="441"/>
        <v>629041.46999999881</v>
      </c>
      <c r="AO1507" s="12">
        <f t="shared" si="443"/>
        <v>-380232.66999999993</v>
      </c>
      <c r="AP1507" s="12">
        <f t="shared" si="443"/>
        <v>14142.64</v>
      </c>
      <c r="AQ1507" s="12">
        <f t="shared" si="443"/>
        <v>37318.726790000073</v>
      </c>
      <c r="AR1507" s="12">
        <f t="shared" si="442"/>
        <v>957812.77320999862</v>
      </c>
      <c r="BB1507" s="28" t="e">
        <f>+#REF!-'Прил 2 оконч'!E1507</f>
        <v>#REF!</v>
      </c>
    </row>
    <row r="1508" spans="1:54" ht="15" customHeight="1" x14ac:dyDescent="0.25">
      <c r="A1508" s="5">
        <f t="shared" si="439"/>
        <v>1480</v>
      </c>
      <c r="B1508" s="23">
        <f t="shared" si="440"/>
        <v>225</v>
      </c>
      <c r="C1508" s="14" t="s">
        <v>1159</v>
      </c>
      <c r="D1508" s="3" t="s">
        <v>1160</v>
      </c>
      <c r="E1508" s="27">
        <f t="shared" si="438"/>
        <v>8813276.2199999988</v>
      </c>
      <c r="F1508" s="29">
        <v>1262011.3380420001</v>
      </c>
      <c r="G1508" s="29">
        <v>0</v>
      </c>
      <c r="H1508" s="29">
        <v>163741.24069799998</v>
      </c>
      <c r="I1508" s="29">
        <v>0</v>
      </c>
      <c r="J1508" s="29">
        <v>0</v>
      </c>
      <c r="K1508" s="29"/>
      <c r="L1508" s="29">
        <v>237443.10029999999</v>
      </c>
      <c r="M1508" s="29">
        <v>0</v>
      </c>
      <c r="N1508" s="29">
        <v>1543425.1088339998</v>
      </c>
      <c r="O1508" s="29">
        <v>0</v>
      </c>
      <c r="P1508" s="29">
        <v>2703418.3069739998</v>
      </c>
      <c r="Q1508" s="29">
        <v>2519368.552344</v>
      </c>
      <c r="R1508" s="29">
        <v>155823.53</v>
      </c>
      <c r="S1508" s="1">
        <v>43710.97</v>
      </c>
      <c r="T1508" s="147">
        <v>184334.07280800003</v>
      </c>
      <c r="U1508" s="28"/>
      <c r="V1508" s="2" t="s">
        <v>1160</v>
      </c>
      <c r="W1508" s="9">
        <v>8378446.5199999996</v>
      </c>
      <c r="X1508" s="9">
        <v>1167298.98</v>
      </c>
      <c r="Y1508" s="9">
        <v>0</v>
      </c>
      <c r="Z1508" s="9">
        <v>164569.15</v>
      </c>
      <c r="AA1508" s="9">
        <v>0</v>
      </c>
      <c r="AB1508" s="9">
        <v>0</v>
      </c>
      <c r="AC1508" s="9">
        <v>0</v>
      </c>
      <c r="AD1508" s="9">
        <v>216345.81</v>
      </c>
      <c r="AE1508" s="9">
        <v>0</v>
      </c>
      <c r="AF1508" s="9">
        <v>1438782.2</v>
      </c>
      <c r="AG1508" s="9">
        <v>0</v>
      </c>
      <c r="AH1508" s="9">
        <v>2482939.52</v>
      </c>
      <c r="AI1508" s="9">
        <v>2300998.04</v>
      </c>
      <c r="AJ1508" s="9">
        <v>418922.33999999997</v>
      </c>
      <c r="AK1508" s="9">
        <v>30000</v>
      </c>
      <c r="AL1508" s="9">
        <v>158590.47999999998</v>
      </c>
      <c r="AN1508" s="28">
        <f t="shared" si="441"/>
        <v>434829.69999999925</v>
      </c>
      <c r="AO1508" s="12">
        <f t="shared" si="443"/>
        <v>-263098.80999999994</v>
      </c>
      <c r="AP1508" s="12">
        <f t="shared" si="443"/>
        <v>13710.970000000001</v>
      </c>
      <c r="AQ1508" s="12">
        <f t="shared" si="443"/>
        <v>25743.592808000045</v>
      </c>
      <c r="AR1508" s="12">
        <f t="shared" si="442"/>
        <v>658473.94719199918</v>
      </c>
      <c r="BB1508" s="28" t="e">
        <f>+#REF!-'Прил 2 оконч'!E1508</f>
        <v>#REF!</v>
      </c>
    </row>
    <row r="1509" spans="1:54" ht="15" customHeight="1" x14ac:dyDescent="0.25">
      <c r="A1509" s="5">
        <f t="shared" si="439"/>
        <v>1481</v>
      </c>
      <c r="B1509" s="23">
        <f t="shared" si="440"/>
        <v>226</v>
      </c>
      <c r="C1509" s="14" t="s">
        <v>221</v>
      </c>
      <c r="D1509" s="3" t="s">
        <v>223</v>
      </c>
      <c r="E1509" s="27">
        <f t="shared" si="438"/>
        <v>4403774.9999999991</v>
      </c>
      <c r="F1509" s="29">
        <v>1122806.3492099999</v>
      </c>
      <c r="G1509" s="29">
        <v>0</v>
      </c>
      <c r="H1509" s="29">
        <v>154820.78303999998</v>
      </c>
      <c r="I1509" s="29">
        <v>0</v>
      </c>
      <c r="J1509" s="29">
        <v>0</v>
      </c>
      <c r="K1509" s="29"/>
      <c r="L1509" s="29">
        <v>271668.65669999999</v>
      </c>
      <c r="M1509" s="29">
        <v>0</v>
      </c>
      <c r="N1509" s="29">
        <v>0</v>
      </c>
      <c r="O1509" s="29">
        <v>0</v>
      </c>
      <c r="P1509" s="29">
        <v>2335815.8873700001</v>
      </c>
      <c r="Q1509" s="29">
        <v>0</v>
      </c>
      <c r="R1509" s="29">
        <v>389666.05</v>
      </c>
      <c r="S1509" s="1">
        <v>44037.75</v>
      </c>
      <c r="T1509" s="147">
        <v>84959.523680000013</v>
      </c>
      <c r="U1509" s="28"/>
      <c r="V1509" s="2" t="s">
        <v>223</v>
      </c>
      <c r="W1509" s="9">
        <v>4234396.1399999997</v>
      </c>
      <c r="X1509" s="9">
        <v>1120270.8799999999</v>
      </c>
      <c r="Y1509" s="9">
        <v>0</v>
      </c>
      <c r="Z1509" s="9">
        <v>157943.19</v>
      </c>
      <c r="AA1509" s="9">
        <v>0</v>
      </c>
      <c r="AB1509" s="9">
        <v>0</v>
      </c>
      <c r="AC1509" s="9">
        <v>0</v>
      </c>
      <c r="AD1509" s="9">
        <v>251694.24</v>
      </c>
      <c r="AE1509" s="9">
        <v>0</v>
      </c>
      <c r="AF1509" s="9">
        <v>0</v>
      </c>
      <c r="AG1509" s="9">
        <v>0</v>
      </c>
      <c r="AH1509" s="9">
        <v>2382914.4900000002</v>
      </c>
      <c r="AI1509" s="9">
        <v>0</v>
      </c>
      <c r="AJ1509" s="9">
        <v>211719.8</v>
      </c>
      <c r="AK1509" s="9">
        <v>30000</v>
      </c>
      <c r="AL1509" s="9">
        <v>79853.540000000008</v>
      </c>
      <c r="AN1509" s="28">
        <f t="shared" si="441"/>
        <v>169378.8599999994</v>
      </c>
      <c r="AO1509" s="12">
        <f t="shared" si="443"/>
        <v>177946.25</v>
      </c>
      <c r="AP1509" s="12">
        <f t="shared" si="443"/>
        <v>14037.75</v>
      </c>
      <c r="AQ1509" s="12">
        <f t="shared" si="443"/>
        <v>5105.9836800000048</v>
      </c>
      <c r="AR1509" s="12">
        <f t="shared" si="442"/>
        <v>-27711.123680000601</v>
      </c>
      <c r="BB1509" s="28" t="e">
        <f>+#REF!-'Прил 2 оконч'!E1509</f>
        <v>#REF!</v>
      </c>
    </row>
    <row r="1510" spans="1:54" ht="15" customHeight="1" x14ac:dyDescent="0.25">
      <c r="A1510" s="5">
        <f t="shared" si="439"/>
        <v>1482</v>
      </c>
      <c r="B1510" s="23">
        <f t="shared" si="440"/>
        <v>227</v>
      </c>
      <c r="C1510" s="14" t="s">
        <v>226</v>
      </c>
      <c r="D1510" s="3" t="s">
        <v>1161</v>
      </c>
      <c r="E1510" s="27">
        <f t="shared" si="438"/>
        <v>11233683.770000001</v>
      </c>
      <c r="F1510" s="29">
        <v>1420546.358238</v>
      </c>
      <c r="G1510" s="29">
        <v>517181.36110199994</v>
      </c>
      <c r="H1510" s="29">
        <v>188238.78893400004</v>
      </c>
      <c r="I1510" s="29">
        <v>795821.290194</v>
      </c>
      <c r="J1510" s="29">
        <v>0</v>
      </c>
      <c r="K1510" s="29"/>
      <c r="L1510" s="29">
        <v>280575.91304399999</v>
      </c>
      <c r="M1510" s="29">
        <v>0</v>
      </c>
      <c r="N1510" s="29">
        <v>1726992.5017379997</v>
      </c>
      <c r="O1510" s="29">
        <v>0</v>
      </c>
      <c r="P1510" s="29">
        <v>3022892.8947839998</v>
      </c>
      <c r="Q1510" s="29">
        <v>2795707.9689839999</v>
      </c>
      <c r="R1510" s="29">
        <v>206561.83</v>
      </c>
      <c r="S1510" s="1">
        <v>44128.81</v>
      </c>
      <c r="T1510" s="147">
        <v>235036.05298199999</v>
      </c>
      <c r="U1510" s="28"/>
      <c r="V1510" s="2" t="s">
        <v>1161</v>
      </c>
      <c r="W1510" s="9">
        <v>10801616.57</v>
      </c>
      <c r="X1510" s="9">
        <v>1319992.46</v>
      </c>
      <c r="Y1510" s="9">
        <v>482546.24</v>
      </c>
      <c r="Z1510" s="9">
        <v>186099.16</v>
      </c>
      <c r="AA1510" s="9">
        <v>745640.23</v>
      </c>
      <c r="AB1510" s="9">
        <v>0</v>
      </c>
      <c r="AC1510" s="9">
        <v>0</v>
      </c>
      <c r="AD1510" s="9">
        <v>255911.95</v>
      </c>
      <c r="AE1510" s="9">
        <v>0</v>
      </c>
      <c r="AF1510" s="9">
        <v>1626989</v>
      </c>
      <c r="AG1510" s="9">
        <v>0</v>
      </c>
      <c r="AH1510" s="9">
        <v>2807733.12</v>
      </c>
      <c r="AI1510" s="9">
        <v>2601992.85</v>
      </c>
      <c r="AJ1510" s="9">
        <v>540080.84000000008</v>
      </c>
      <c r="AK1510" s="9">
        <v>30000</v>
      </c>
      <c r="AL1510" s="9">
        <v>204630.72</v>
      </c>
      <c r="AN1510" s="28">
        <f t="shared" si="441"/>
        <v>432067.20000000112</v>
      </c>
      <c r="AO1510" s="12">
        <f t="shared" si="443"/>
        <v>-333519.01000000013</v>
      </c>
      <c r="AP1510" s="12">
        <f t="shared" si="443"/>
        <v>14128.809999999998</v>
      </c>
      <c r="AQ1510" s="12">
        <f t="shared" si="443"/>
        <v>30405.332981999993</v>
      </c>
      <c r="AR1510" s="12">
        <f t="shared" si="442"/>
        <v>721052.06701800134</v>
      </c>
      <c r="BB1510" s="28" t="e">
        <f>+#REF!-'Прил 2 оконч'!E1510</f>
        <v>#REF!</v>
      </c>
    </row>
    <row r="1511" spans="1:54" ht="15" customHeight="1" x14ac:dyDescent="0.25">
      <c r="A1511" s="5">
        <f t="shared" si="439"/>
        <v>1483</v>
      </c>
      <c r="B1511" s="23">
        <f t="shared" si="440"/>
        <v>228</v>
      </c>
      <c r="C1511" s="14" t="s">
        <v>226</v>
      </c>
      <c r="D1511" s="3" t="s">
        <v>946</v>
      </c>
      <c r="E1511" s="27">
        <f t="shared" si="438"/>
        <v>2878609.75</v>
      </c>
      <c r="F1511" s="29">
        <v>0</v>
      </c>
      <c r="G1511" s="29">
        <v>0</v>
      </c>
      <c r="H1511" s="29">
        <v>0</v>
      </c>
      <c r="I1511" s="29">
        <v>0</v>
      </c>
      <c r="J1511" s="29">
        <v>0</v>
      </c>
      <c r="K1511" s="29"/>
      <c r="L1511" s="29">
        <v>0</v>
      </c>
      <c r="M1511" s="29">
        <v>0</v>
      </c>
      <c r="N1511" s="29">
        <v>0</v>
      </c>
      <c r="O1511" s="29">
        <v>0</v>
      </c>
      <c r="P1511" s="29">
        <v>2758542.0907902862</v>
      </c>
      <c r="Q1511" s="29">
        <v>0</v>
      </c>
      <c r="R1511" s="29">
        <v>49743.930676184158</v>
      </c>
      <c r="S1511" s="1">
        <v>10000</v>
      </c>
      <c r="T1511" s="147">
        <v>60323.728533529669</v>
      </c>
      <c r="U1511" s="28"/>
      <c r="V1511" s="2" t="s">
        <v>946</v>
      </c>
      <c r="W1511" s="9">
        <v>2767892</v>
      </c>
      <c r="X1511" s="9">
        <v>0</v>
      </c>
      <c r="Y1511" s="9">
        <v>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0</v>
      </c>
      <c r="AH1511" s="9">
        <v>2547507.46</v>
      </c>
      <c r="AI1511" s="9">
        <v>0</v>
      </c>
      <c r="AJ1511" s="9">
        <v>138394.6</v>
      </c>
      <c r="AK1511" s="9">
        <v>30000</v>
      </c>
      <c r="AL1511" s="9">
        <v>51989.94</v>
      </c>
      <c r="AN1511" s="28">
        <f t="shared" si="441"/>
        <v>110717.75</v>
      </c>
      <c r="AO1511" s="12">
        <f t="shared" si="443"/>
        <v>-88650.669323815848</v>
      </c>
      <c r="AP1511" s="12">
        <f t="shared" si="443"/>
        <v>-20000</v>
      </c>
      <c r="AQ1511" s="12">
        <f t="shared" si="443"/>
        <v>8333.7885335296669</v>
      </c>
      <c r="AR1511" s="12">
        <f t="shared" si="442"/>
        <v>211034.63079028617</v>
      </c>
      <c r="BB1511" s="28" t="e">
        <f>+#REF!-'Прил 2 оконч'!E1511</f>
        <v>#REF!</v>
      </c>
    </row>
    <row r="1512" spans="1:54" ht="15" customHeight="1" x14ac:dyDescent="0.25">
      <c r="A1512" s="5">
        <f t="shared" si="439"/>
        <v>1484</v>
      </c>
      <c r="B1512" s="23">
        <f t="shared" si="440"/>
        <v>229</v>
      </c>
      <c r="C1512" s="14" t="s">
        <v>226</v>
      </c>
      <c r="D1512" s="3" t="s">
        <v>1162</v>
      </c>
      <c r="E1512" s="27">
        <f t="shared" si="438"/>
        <v>17509680.649999999</v>
      </c>
      <c r="F1512" s="29">
        <v>2221984.2448439999</v>
      </c>
      <c r="G1512" s="29">
        <v>819729.28085999994</v>
      </c>
      <c r="H1512" s="29">
        <v>299964.05367599998</v>
      </c>
      <c r="I1512" s="29">
        <v>1249442.7868020001</v>
      </c>
      <c r="J1512" s="29">
        <v>0</v>
      </c>
      <c r="K1512" s="29"/>
      <c r="L1512" s="29">
        <v>437327.13137400005</v>
      </c>
      <c r="M1512" s="29">
        <v>0</v>
      </c>
      <c r="N1512" s="29">
        <v>2721289.4903879995</v>
      </c>
      <c r="O1512" s="29">
        <v>0</v>
      </c>
      <c r="P1512" s="29">
        <v>4741374.0230219997</v>
      </c>
      <c r="Q1512" s="29">
        <v>4385580.8882760014</v>
      </c>
      <c r="R1512" s="29">
        <v>218361.87</v>
      </c>
      <c r="S1512" s="1">
        <v>45567.81</v>
      </c>
      <c r="T1512" s="147">
        <v>369059.07075800002</v>
      </c>
      <c r="U1512" s="28"/>
      <c r="V1512" s="2" t="s">
        <v>1162</v>
      </c>
      <c r="W1512" s="9">
        <v>16836227.57</v>
      </c>
      <c r="X1512" s="9">
        <v>2059603.73</v>
      </c>
      <c r="Y1512" s="9">
        <v>752924.01</v>
      </c>
      <c r="Z1512" s="9">
        <v>290373.27</v>
      </c>
      <c r="AA1512" s="9">
        <v>1163433.44</v>
      </c>
      <c r="AB1512" s="9">
        <v>0</v>
      </c>
      <c r="AC1512" s="9">
        <v>0</v>
      </c>
      <c r="AD1512" s="9">
        <v>399303.22</v>
      </c>
      <c r="AE1512" s="9">
        <v>0</v>
      </c>
      <c r="AF1512" s="9">
        <v>2538614.96</v>
      </c>
      <c r="AG1512" s="9">
        <v>0</v>
      </c>
      <c r="AH1512" s="9">
        <v>4380947.42</v>
      </c>
      <c r="AI1512" s="9">
        <v>4059927.83</v>
      </c>
      <c r="AJ1512" s="9">
        <v>841811.37</v>
      </c>
      <c r="AK1512" s="9">
        <v>30000</v>
      </c>
      <c r="AL1512" s="9">
        <v>319288.32000000001</v>
      </c>
      <c r="AN1512" s="28">
        <f t="shared" si="441"/>
        <v>673453.07999999821</v>
      </c>
      <c r="AO1512" s="12">
        <f t="shared" si="443"/>
        <v>-623449.5</v>
      </c>
      <c r="AP1512" s="12">
        <f t="shared" si="443"/>
        <v>15567.809999999998</v>
      </c>
      <c r="AQ1512" s="12">
        <f t="shared" si="443"/>
        <v>49770.750758000009</v>
      </c>
      <c r="AR1512" s="12">
        <f t="shared" si="442"/>
        <v>1231564.0192419982</v>
      </c>
      <c r="BB1512" s="28" t="e">
        <f>+#REF!-'Прил 2 оконч'!E1512</f>
        <v>#REF!</v>
      </c>
    </row>
    <row r="1513" spans="1:54" ht="15" customHeight="1" x14ac:dyDescent="0.25">
      <c r="A1513" s="5">
        <f t="shared" si="439"/>
        <v>1485</v>
      </c>
      <c r="B1513" s="23">
        <f t="shared" si="440"/>
        <v>230</v>
      </c>
      <c r="C1513" s="14" t="s">
        <v>228</v>
      </c>
      <c r="D1513" s="3" t="s">
        <v>1163</v>
      </c>
      <c r="E1513" s="27">
        <f t="shared" si="438"/>
        <v>1744852.93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/>
      <c r="L1513" s="29">
        <v>0</v>
      </c>
      <c r="M1513" s="29">
        <v>0</v>
      </c>
      <c r="N1513" s="29">
        <v>1632095.6034521514</v>
      </c>
      <c r="O1513" s="29">
        <v>0</v>
      </c>
      <c r="P1513" s="29">
        <v>0</v>
      </c>
      <c r="Q1513" s="29">
        <v>0</v>
      </c>
      <c r="R1513" s="29">
        <v>47066.701252655272</v>
      </c>
      <c r="S1513" s="1">
        <v>30000</v>
      </c>
      <c r="T1513" s="147">
        <v>35690.625295193175</v>
      </c>
      <c r="U1513" s="28"/>
      <c r="V1513" s="2" t="s">
        <v>1163</v>
      </c>
      <c r="W1513" s="9">
        <v>1724318.04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1575940.1</v>
      </c>
      <c r="AG1513" s="9">
        <v>0</v>
      </c>
      <c r="AH1513" s="9">
        <v>0</v>
      </c>
      <c r="AI1513" s="9">
        <v>0</v>
      </c>
      <c r="AJ1513" s="9">
        <v>86215.9</v>
      </c>
      <c r="AK1513" s="9">
        <v>30000</v>
      </c>
      <c r="AL1513" s="9">
        <v>32162.04</v>
      </c>
      <c r="AN1513" s="28">
        <f t="shared" si="441"/>
        <v>20534.889999999898</v>
      </c>
      <c r="AO1513" s="12">
        <f t="shared" si="443"/>
        <v>-39149.198747344723</v>
      </c>
      <c r="AP1513" s="12">
        <f t="shared" si="443"/>
        <v>0</v>
      </c>
      <c r="AQ1513" s="12">
        <f t="shared" si="443"/>
        <v>3528.5852951931738</v>
      </c>
      <c r="AR1513" s="12">
        <f t="shared" si="442"/>
        <v>56155.503452151446</v>
      </c>
      <c r="BB1513" s="28" t="e">
        <f>+#REF!-'Прил 2 оконч'!E1513</f>
        <v>#REF!</v>
      </c>
    </row>
    <row r="1514" spans="1:54" ht="15" customHeight="1" x14ac:dyDescent="0.25">
      <c r="A1514" s="5">
        <f t="shared" si="439"/>
        <v>1486</v>
      </c>
      <c r="B1514" s="23">
        <f t="shared" si="440"/>
        <v>231</v>
      </c>
      <c r="C1514" s="14" t="s">
        <v>56</v>
      </c>
      <c r="D1514" s="3" t="s">
        <v>1164</v>
      </c>
      <c r="E1514" s="27">
        <f t="shared" si="438"/>
        <v>23517143.800000001</v>
      </c>
      <c r="F1514" s="29">
        <v>3661472.2518719994</v>
      </c>
      <c r="G1514" s="29">
        <v>1317876.0443460001</v>
      </c>
      <c r="H1514" s="29">
        <v>1401977.6916540002</v>
      </c>
      <c r="I1514" s="29">
        <v>886159.65735600004</v>
      </c>
      <c r="J1514" s="29">
        <v>0</v>
      </c>
      <c r="K1514" s="29"/>
      <c r="L1514" s="29">
        <v>124380.97009799999</v>
      </c>
      <c r="M1514" s="29">
        <v>0</v>
      </c>
      <c r="N1514" s="29">
        <v>6856026.5788080012</v>
      </c>
      <c r="O1514" s="29">
        <v>848379.40495800006</v>
      </c>
      <c r="P1514" s="29">
        <v>3566453.5386839998</v>
      </c>
      <c r="Q1514" s="29">
        <v>3838143.5148840002</v>
      </c>
      <c r="R1514" s="29">
        <v>460066.39</v>
      </c>
      <c r="S1514" s="29">
        <v>64159.31</v>
      </c>
      <c r="T1514" s="147">
        <v>492048.44734000007</v>
      </c>
      <c r="U1514" s="28"/>
      <c r="V1514" s="2" t="s">
        <v>1164</v>
      </c>
      <c r="W1514" s="9">
        <v>9642067.8499999996</v>
      </c>
      <c r="X1514" s="9">
        <v>1891081.31</v>
      </c>
      <c r="Y1514" s="9">
        <v>1031934.44</v>
      </c>
      <c r="Z1514" s="9">
        <v>434842.06</v>
      </c>
      <c r="AA1514" s="9">
        <v>645217.02</v>
      </c>
      <c r="AB1514" s="9">
        <v>0</v>
      </c>
      <c r="AC1514" s="9">
        <v>0</v>
      </c>
      <c r="AD1514" s="9">
        <v>113412.13</v>
      </c>
      <c r="AE1514" s="9">
        <v>0</v>
      </c>
      <c r="AF1514" s="9">
        <v>1730818.67</v>
      </c>
      <c r="AG1514" s="9">
        <v>817163.64</v>
      </c>
      <c r="AH1514" s="9">
        <v>1108676.5</v>
      </c>
      <c r="AI1514" s="9">
        <v>1195815.6499999999</v>
      </c>
      <c r="AJ1514" s="9">
        <v>460066.39</v>
      </c>
      <c r="AK1514" s="9">
        <v>30000</v>
      </c>
      <c r="AL1514" s="9">
        <v>183040.03999999998</v>
      </c>
      <c r="AN1514" s="28">
        <f t="shared" si="441"/>
        <v>13875075.950000001</v>
      </c>
      <c r="AO1514" s="12">
        <f t="shared" si="443"/>
        <v>0</v>
      </c>
      <c r="AP1514" s="12">
        <f t="shared" si="443"/>
        <v>34159.31</v>
      </c>
      <c r="AQ1514" s="12">
        <f t="shared" si="443"/>
        <v>309008.40734000009</v>
      </c>
      <c r="AR1514" s="12">
        <f t="shared" si="442"/>
        <v>13531908.232660001</v>
      </c>
      <c r="BB1514" s="28" t="e">
        <f>+#REF!-'Прил 2 оконч'!E1514</f>
        <v>#REF!</v>
      </c>
    </row>
    <row r="1515" spans="1:54" ht="15" customHeight="1" x14ac:dyDescent="0.25">
      <c r="A1515" s="5">
        <f t="shared" si="439"/>
        <v>1487</v>
      </c>
      <c r="B1515" s="23">
        <f t="shared" si="440"/>
        <v>232</v>
      </c>
      <c r="C1515" s="14" t="s">
        <v>56</v>
      </c>
      <c r="D1515" s="3" t="s">
        <v>1471</v>
      </c>
      <c r="E1515" s="27">
        <f t="shared" si="438"/>
        <v>32445103.894780267</v>
      </c>
      <c r="F1515" s="29"/>
      <c r="G1515" s="29"/>
      <c r="H1515" s="29"/>
      <c r="I1515" s="29"/>
      <c r="J1515" s="1"/>
      <c r="K1515" s="1"/>
      <c r="L1515" s="29"/>
      <c r="M1515" s="1"/>
      <c r="N1515" s="29">
        <v>28575700.804288771</v>
      </c>
      <c r="O1515" s="29"/>
      <c r="P1515" s="29"/>
      <c r="Q1515" s="29"/>
      <c r="R1515" s="29">
        <v>2920059.3505302239</v>
      </c>
      <c r="S1515" s="1">
        <v>324451.03894780268</v>
      </c>
      <c r="T1515" s="147">
        <v>624892.70101346797</v>
      </c>
      <c r="U1515" s="28"/>
      <c r="V1515" s="2"/>
      <c r="AN1515" s="28"/>
      <c r="AO1515" s="12"/>
      <c r="AP1515" s="12"/>
      <c r="AQ1515" s="12"/>
      <c r="AR1515" s="12"/>
      <c r="BB1515" s="28"/>
    </row>
    <row r="1516" spans="1:54" ht="15" customHeight="1" x14ac:dyDescent="0.25">
      <c r="A1516" s="5">
        <f t="shared" si="439"/>
        <v>1488</v>
      </c>
      <c r="B1516" s="23">
        <f t="shared" si="440"/>
        <v>233</v>
      </c>
      <c r="C1516" s="14" t="s">
        <v>56</v>
      </c>
      <c r="D1516" s="3" t="s">
        <v>1165</v>
      </c>
      <c r="E1516" s="27">
        <f t="shared" si="438"/>
        <v>63008068.420000002</v>
      </c>
      <c r="F1516" s="29">
        <v>10289263.558588</v>
      </c>
      <c r="G1516" s="29">
        <v>3743156.0614419999</v>
      </c>
      <c r="H1516" s="29">
        <v>3946478.5112620001</v>
      </c>
      <c r="I1516" s="29">
        <v>2525477.5150359999</v>
      </c>
      <c r="J1516" s="29">
        <v>0</v>
      </c>
      <c r="K1516" s="29"/>
      <c r="L1516" s="29">
        <v>347116.72035600001</v>
      </c>
      <c r="M1516" s="29">
        <v>0</v>
      </c>
      <c r="N1516" s="29">
        <v>19311206.205424</v>
      </c>
      <c r="O1516" s="29">
        <v>0</v>
      </c>
      <c r="P1516" s="29">
        <v>10034931.104254002</v>
      </c>
      <c r="Q1516" s="29">
        <v>10831078.675998004</v>
      </c>
      <c r="R1516" s="29">
        <v>572156.82000000007</v>
      </c>
      <c r="S1516" s="29">
        <v>72629</v>
      </c>
      <c r="T1516" s="147">
        <v>1334574.2476400002</v>
      </c>
      <c r="U1516" s="28"/>
      <c r="V1516" s="2" t="s">
        <v>1165</v>
      </c>
      <c r="W1516" s="9">
        <v>23862194.780000001</v>
      </c>
      <c r="X1516" s="9">
        <v>5288022.58</v>
      </c>
      <c r="Y1516" s="9">
        <v>2885593.82</v>
      </c>
      <c r="Z1516" s="9">
        <v>1215946.98</v>
      </c>
      <c r="AA1516" s="9">
        <v>1804217.63</v>
      </c>
      <c r="AB1516" s="9">
        <v>0</v>
      </c>
      <c r="AC1516" s="9">
        <v>0</v>
      </c>
      <c r="AD1516" s="9">
        <v>317133.84999999998</v>
      </c>
      <c r="AE1516" s="9">
        <v>0</v>
      </c>
      <c r="AF1516" s="9">
        <v>4839880.83</v>
      </c>
      <c r="AG1516" s="9">
        <v>0</v>
      </c>
      <c r="AH1516" s="9">
        <v>3100187.37</v>
      </c>
      <c r="AI1516" s="9">
        <v>3343854.18</v>
      </c>
      <c r="AJ1516" s="9">
        <v>572156.82000000007</v>
      </c>
      <c r="AK1516" s="9">
        <v>30000</v>
      </c>
      <c r="AL1516" s="9">
        <v>465200.72</v>
      </c>
      <c r="AN1516" s="28">
        <f t="shared" si="441"/>
        <v>39145873.640000001</v>
      </c>
      <c r="AO1516" s="12">
        <f t="shared" si="443"/>
        <v>0</v>
      </c>
      <c r="AP1516" s="12">
        <f t="shared" si="443"/>
        <v>42629</v>
      </c>
      <c r="AQ1516" s="12">
        <f t="shared" si="443"/>
        <v>869373.52764000022</v>
      </c>
      <c r="AR1516" s="12">
        <f t="shared" si="442"/>
        <v>38233871.112360001</v>
      </c>
      <c r="BB1516" s="28" t="e">
        <f>+#REF!-'Прил 2 оконч'!E1516</f>
        <v>#REF!</v>
      </c>
    </row>
    <row r="1517" spans="1:54" ht="15" customHeight="1" x14ac:dyDescent="0.25">
      <c r="A1517" s="5">
        <f t="shared" ref="A1517:A1580" si="444">A1516+1</f>
        <v>1489</v>
      </c>
      <c r="B1517" s="23">
        <f t="shared" si="440"/>
        <v>234</v>
      </c>
      <c r="C1517" s="14" t="s">
        <v>56</v>
      </c>
      <c r="D1517" s="3" t="s">
        <v>1167</v>
      </c>
      <c r="E1517" s="27">
        <f t="shared" si="438"/>
        <v>64553057.020000003</v>
      </c>
      <c r="F1517" s="29">
        <v>10537075.366258001</v>
      </c>
      <c r="G1517" s="29">
        <v>3835013.4758320004</v>
      </c>
      <c r="H1517" s="29">
        <v>4042843.3866100004</v>
      </c>
      <c r="I1517" s="29">
        <v>2587058.6111860005</v>
      </c>
      <c r="J1517" s="29">
        <v>0</v>
      </c>
      <c r="K1517" s="29"/>
      <c r="L1517" s="29">
        <v>355628.19171599997</v>
      </c>
      <c r="M1517" s="29">
        <v>0</v>
      </c>
      <c r="N1517" s="29">
        <v>19695633.831831999</v>
      </c>
      <c r="O1517" s="29">
        <v>0</v>
      </c>
      <c r="P1517" s="29">
        <v>10278986.262244001</v>
      </c>
      <c r="Q1517" s="29">
        <v>11095009.757790001</v>
      </c>
      <c r="R1517" s="29">
        <v>686396.29</v>
      </c>
      <c r="S1517" s="29">
        <v>74254.350000000006</v>
      </c>
      <c r="T1517" s="147">
        <v>1365157.4965319997</v>
      </c>
      <c r="U1517" s="28"/>
      <c r="V1517" s="2" t="s">
        <v>1386</v>
      </c>
      <c r="W1517" s="9">
        <v>24547517.370000001</v>
      </c>
      <c r="X1517" s="9">
        <v>5417854.7000000002</v>
      </c>
      <c r="Y1517" s="9">
        <v>2956441.24</v>
      </c>
      <c r="Z1517" s="9">
        <v>1245801.04</v>
      </c>
      <c r="AA1517" s="9">
        <v>1848514.97</v>
      </c>
      <c r="AB1517" s="9">
        <v>0</v>
      </c>
      <c r="AC1517" s="9">
        <v>0</v>
      </c>
      <c r="AD1517" s="9">
        <v>324920.15999999997</v>
      </c>
      <c r="AE1517" s="9">
        <v>0</v>
      </c>
      <c r="AF1517" s="9">
        <v>4958710.1500000004</v>
      </c>
      <c r="AG1517" s="9">
        <v>0</v>
      </c>
      <c r="AH1517" s="9">
        <v>3176303.52</v>
      </c>
      <c r="AI1517" s="9">
        <v>3425952.88</v>
      </c>
      <c r="AJ1517" s="9">
        <v>686396.29</v>
      </c>
      <c r="AK1517" s="9">
        <v>30000</v>
      </c>
      <c r="AL1517" s="9">
        <v>476622.42000000004</v>
      </c>
      <c r="AN1517" s="28">
        <f t="shared" si="441"/>
        <v>40005539.650000006</v>
      </c>
      <c r="AO1517" s="12">
        <f t="shared" si="443"/>
        <v>0</v>
      </c>
      <c r="AP1517" s="12">
        <f t="shared" si="443"/>
        <v>44254.350000000006</v>
      </c>
      <c r="AQ1517" s="12">
        <f t="shared" si="443"/>
        <v>888535.07653199963</v>
      </c>
      <c r="AR1517" s="12">
        <f t="shared" si="442"/>
        <v>39072750.223468006</v>
      </c>
      <c r="BB1517" s="28" t="e">
        <f>+#REF!-'Прил 2 оконч'!E1517</f>
        <v>#REF!</v>
      </c>
    </row>
    <row r="1518" spans="1:54" ht="15" customHeight="1" x14ac:dyDescent="0.25">
      <c r="A1518" s="5">
        <f t="shared" si="444"/>
        <v>1490</v>
      </c>
      <c r="B1518" s="23">
        <f t="shared" si="440"/>
        <v>235</v>
      </c>
      <c r="C1518" s="14" t="s">
        <v>56</v>
      </c>
      <c r="D1518" s="3" t="s">
        <v>1168</v>
      </c>
      <c r="E1518" s="27">
        <f t="shared" si="438"/>
        <v>24547091.719999999</v>
      </c>
      <c r="F1518" s="29">
        <v>3823646.7931139995</v>
      </c>
      <c r="G1518" s="29">
        <v>1377432.691104</v>
      </c>
      <c r="H1518" s="29">
        <v>1464223.795434</v>
      </c>
      <c r="I1518" s="29">
        <v>926339.45652600005</v>
      </c>
      <c r="J1518" s="29">
        <v>0</v>
      </c>
      <c r="K1518" s="29"/>
      <c r="L1518" s="29">
        <v>129828.30785400001</v>
      </c>
      <c r="M1518" s="29">
        <v>0</v>
      </c>
      <c r="N1518" s="29">
        <v>7205871.6359640006</v>
      </c>
      <c r="O1518" s="29">
        <v>887837.01690000005</v>
      </c>
      <c r="P1518" s="29">
        <v>3723413.4532499993</v>
      </c>
      <c r="Q1518" s="29">
        <v>4008332.672693999</v>
      </c>
      <c r="R1518" s="29">
        <v>421405.55000000005</v>
      </c>
      <c r="S1518" s="29">
        <v>63836.770000000004</v>
      </c>
      <c r="T1518" s="147">
        <v>514923.57715999999</v>
      </c>
      <c r="U1518" s="28"/>
      <c r="V1518" s="2" t="s">
        <v>1168</v>
      </c>
      <c r="W1518" s="9">
        <v>10005538.48</v>
      </c>
      <c r="X1518" s="9">
        <v>1974173.89</v>
      </c>
      <c r="Y1518" s="9">
        <v>1077276.79</v>
      </c>
      <c r="Z1518" s="9">
        <v>453948.66</v>
      </c>
      <c r="AA1518" s="9">
        <v>673567.33</v>
      </c>
      <c r="AB1518" s="9">
        <v>0</v>
      </c>
      <c r="AC1518" s="9">
        <v>0</v>
      </c>
      <c r="AD1518" s="9">
        <v>118395.36</v>
      </c>
      <c r="AE1518" s="9">
        <v>0</v>
      </c>
      <c r="AF1518" s="9">
        <v>1806869.44</v>
      </c>
      <c r="AG1518" s="9">
        <v>853069.13</v>
      </c>
      <c r="AH1518" s="9">
        <v>1157390.8400000001</v>
      </c>
      <c r="AI1518" s="9">
        <v>1248358.81</v>
      </c>
      <c r="AJ1518" s="9">
        <v>421405.55000000005</v>
      </c>
      <c r="AK1518" s="9">
        <v>30000</v>
      </c>
      <c r="AL1518" s="9">
        <v>191082.68</v>
      </c>
      <c r="AN1518" s="28">
        <f t="shared" si="441"/>
        <v>14541553.239999998</v>
      </c>
      <c r="AO1518" s="12">
        <f t="shared" si="443"/>
        <v>0</v>
      </c>
      <c r="AP1518" s="12">
        <f t="shared" si="443"/>
        <v>33836.770000000004</v>
      </c>
      <c r="AQ1518" s="12">
        <f t="shared" si="443"/>
        <v>323840.89715999999</v>
      </c>
      <c r="AR1518" s="12">
        <f t="shared" si="442"/>
        <v>14183875.57284</v>
      </c>
      <c r="BB1518" s="28" t="e">
        <f>+#REF!-'Прил 2 оконч'!E1518</f>
        <v>#REF!</v>
      </c>
    </row>
    <row r="1519" spans="1:54" ht="15" customHeight="1" x14ac:dyDescent="0.25">
      <c r="A1519" s="5">
        <f t="shared" si="444"/>
        <v>1491</v>
      </c>
      <c r="B1519" s="23">
        <f t="shared" si="440"/>
        <v>236</v>
      </c>
      <c r="C1519" s="14" t="s">
        <v>56</v>
      </c>
      <c r="D1519" s="3" t="s">
        <v>1169</v>
      </c>
      <c r="E1519" s="27">
        <f t="shared" si="438"/>
        <v>58415569.579999998</v>
      </c>
      <c r="F1519" s="29">
        <v>9150018.9223740008</v>
      </c>
      <c r="G1519" s="29">
        <v>3322771.2370799994</v>
      </c>
      <c r="H1519" s="29">
        <v>3507760.1149860001</v>
      </c>
      <c r="I1519" s="29">
        <v>2240831.5174499997</v>
      </c>
      <c r="J1519" s="29">
        <v>0</v>
      </c>
      <c r="K1519" s="29"/>
      <c r="L1519" s="29">
        <v>308956.957092</v>
      </c>
      <c r="M1519" s="29">
        <v>0</v>
      </c>
      <c r="N1519" s="29">
        <v>17090431.012025997</v>
      </c>
      <c r="O1519" s="29">
        <v>2174763.3641519998</v>
      </c>
      <c r="P1519" s="29">
        <v>8910518.0415660013</v>
      </c>
      <c r="Q1519" s="29">
        <v>9620247.9809520002</v>
      </c>
      <c r="R1519" s="29">
        <v>780893.53</v>
      </c>
      <c r="S1519" s="29">
        <v>76634.820000000007</v>
      </c>
      <c r="T1519" s="147">
        <v>1231742.0823220001</v>
      </c>
      <c r="U1519" s="28"/>
      <c r="V1519" s="2" t="s">
        <v>1169</v>
      </c>
      <c r="W1519" s="9">
        <v>23588588.640000001</v>
      </c>
      <c r="X1519" s="9">
        <v>4706563.2300000004</v>
      </c>
      <c r="Y1519" s="9">
        <v>2568300.2599999998</v>
      </c>
      <c r="Z1519" s="9">
        <v>1082244.1200000001</v>
      </c>
      <c r="AA1519" s="9">
        <v>1605829.82</v>
      </c>
      <c r="AB1519" s="9">
        <v>0</v>
      </c>
      <c r="AC1519" s="9">
        <v>0</v>
      </c>
      <c r="AD1519" s="9">
        <v>282262.51</v>
      </c>
      <c r="AE1519" s="9">
        <v>0</v>
      </c>
      <c r="AF1519" s="9">
        <v>4307698.1900000004</v>
      </c>
      <c r="AG1519" s="9">
        <v>2033774.15</v>
      </c>
      <c r="AH1519" s="9">
        <v>2759297.57</v>
      </c>
      <c r="AI1519" s="9">
        <v>2976171.32</v>
      </c>
      <c r="AJ1519" s="9">
        <v>780893.53</v>
      </c>
      <c r="AK1519" s="9">
        <v>30000</v>
      </c>
      <c r="AL1519" s="9">
        <v>455553.94</v>
      </c>
      <c r="AN1519" s="28">
        <f t="shared" si="441"/>
        <v>34826980.939999998</v>
      </c>
      <c r="AO1519" s="12">
        <f t="shared" si="443"/>
        <v>0</v>
      </c>
      <c r="AP1519" s="12">
        <f t="shared" si="443"/>
        <v>46634.820000000007</v>
      </c>
      <c r="AQ1519" s="12">
        <f t="shared" si="443"/>
        <v>776188.14232200012</v>
      </c>
      <c r="AR1519" s="12">
        <f t="shared" si="442"/>
        <v>34004157.977678001</v>
      </c>
      <c r="BB1519" s="28" t="e">
        <f>+#REF!-'Прил 2 оконч'!E1519</f>
        <v>#REF!</v>
      </c>
    </row>
    <row r="1520" spans="1:54" ht="15" customHeight="1" x14ac:dyDescent="0.25">
      <c r="A1520" s="5">
        <f t="shared" si="444"/>
        <v>1492</v>
      </c>
      <c r="B1520" s="23">
        <f t="shared" ref="B1520:B1583" si="445">B1519+1</f>
        <v>237</v>
      </c>
      <c r="C1520" s="14" t="s">
        <v>56</v>
      </c>
      <c r="D1520" s="3" t="s">
        <v>1170</v>
      </c>
      <c r="E1520" s="27">
        <f t="shared" si="438"/>
        <v>23375883.600000001</v>
      </c>
      <c r="F1520" s="29">
        <v>3639720.4511280004</v>
      </c>
      <c r="G1520" s="29">
        <v>1310198.586234</v>
      </c>
      <c r="H1520" s="29">
        <v>1393886.8533300001</v>
      </c>
      <c r="I1520" s="29">
        <v>881139.78326399997</v>
      </c>
      <c r="J1520" s="29">
        <v>0</v>
      </c>
      <c r="K1520" s="29"/>
      <c r="L1520" s="29">
        <v>123633.848142</v>
      </c>
      <c r="M1520" s="29">
        <v>0</v>
      </c>
      <c r="N1520" s="29">
        <v>6816774.9733499996</v>
      </c>
      <c r="O1520" s="29">
        <v>840779.69661599991</v>
      </c>
      <c r="P1520" s="29">
        <v>3546979.2826500004</v>
      </c>
      <c r="Q1520" s="29">
        <v>3815904.5950200004</v>
      </c>
      <c r="R1520" s="29">
        <v>455993.49</v>
      </c>
      <c r="S1520" s="29">
        <v>61706.92</v>
      </c>
      <c r="T1520" s="147">
        <v>489165.12026600004</v>
      </c>
      <c r="U1520" s="28"/>
      <c r="V1520" s="2" t="s">
        <v>1170</v>
      </c>
      <c r="W1520" s="9">
        <v>9582841.5099999998</v>
      </c>
      <c r="X1520" s="9">
        <v>1879684.94</v>
      </c>
      <c r="Y1520" s="9">
        <v>1025715.59</v>
      </c>
      <c r="Z1520" s="9">
        <v>432221.54</v>
      </c>
      <c r="AA1520" s="9">
        <v>641328.71</v>
      </c>
      <c r="AB1520" s="9">
        <v>0</v>
      </c>
      <c r="AC1520" s="9">
        <v>0</v>
      </c>
      <c r="AD1520" s="9">
        <v>112728.67</v>
      </c>
      <c r="AE1520" s="9">
        <v>0</v>
      </c>
      <c r="AF1520" s="9">
        <v>1720388.1</v>
      </c>
      <c r="AG1520" s="9">
        <v>812239.1</v>
      </c>
      <c r="AH1520" s="9">
        <v>1101995.2</v>
      </c>
      <c r="AI1520" s="9">
        <v>1188609.21</v>
      </c>
      <c r="AJ1520" s="9">
        <v>455993.49</v>
      </c>
      <c r="AK1520" s="9">
        <v>30000</v>
      </c>
      <c r="AL1520" s="9">
        <v>181936.96</v>
      </c>
      <c r="AN1520" s="28">
        <f t="shared" si="441"/>
        <v>13793042.090000002</v>
      </c>
      <c r="AO1520" s="12">
        <f t="shared" si="443"/>
        <v>0</v>
      </c>
      <c r="AP1520" s="12">
        <f t="shared" si="443"/>
        <v>31706.92</v>
      </c>
      <c r="AQ1520" s="12">
        <f t="shared" si="443"/>
        <v>307228.16026600008</v>
      </c>
      <c r="AR1520" s="12">
        <f t="shared" si="442"/>
        <v>13454107.009734001</v>
      </c>
      <c r="BB1520" s="28" t="e">
        <f>+#REF!-'Прил 2 оконч'!E1520</f>
        <v>#REF!</v>
      </c>
    </row>
    <row r="1521" spans="1:54" ht="15" customHeight="1" x14ac:dyDescent="0.25">
      <c r="A1521" s="5">
        <f t="shared" si="444"/>
        <v>1493</v>
      </c>
      <c r="B1521" s="23">
        <f t="shared" si="445"/>
        <v>238</v>
      </c>
      <c r="C1521" s="14" t="s">
        <v>231</v>
      </c>
      <c r="D1521" s="3" t="s">
        <v>1171</v>
      </c>
      <c r="E1521" s="27">
        <f t="shared" si="438"/>
        <v>10184821.33</v>
      </c>
      <c r="F1521" s="29">
        <v>1278935.0996519998</v>
      </c>
      <c r="G1521" s="29">
        <v>449218.853496</v>
      </c>
      <c r="H1521" s="29">
        <v>167537.48453399999</v>
      </c>
      <c r="I1521" s="29">
        <v>714557.88625200011</v>
      </c>
      <c r="J1521" s="29">
        <v>0</v>
      </c>
      <c r="K1521" s="29"/>
      <c r="L1521" s="29">
        <v>297716.53241400002</v>
      </c>
      <c r="M1521" s="29">
        <v>0</v>
      </c>
      <c r="N1521" s="29">
        <v>1557923.46906</v>
      </c>
      <c r="O1521" s="29">
        <v>0</v>
      </c>
      <c r="P1521" s="29">
        <v>2728764.1056900001</v>
      </c>
      <c r="Q1521" s="29">
        <v>2520599.5234980001</v>
      </c>
      <c r="R1521" s="29">
        <v>212645.86</v>
      </c>
      <c r="S1521" s="1">
        <v>44469.61</v>
      </c>
      <c r="T1521" s="147">
        <v>212452.90540400002</v>
      </c>
      <c r="U1521" s="28"/>
      <c r="V1521" s="2" t="s">
        <v>1171</v>
      </c>
      <c r="W1521" s="9">
        <v>10081021.75</v>
      </c>
      <c r="X1521" s="9">
        <v>1209488.8500000001</v>
      </c>
      <c r="Y1521" s="9">
        <v>442405.91</v>
      </c>
      <c r="Z1521" s="9">
        <v>169245.13</v>
      </c>
      <c r="AA1521" s="9">
        <v>695518.4</v>
      </c>
      <c r="AB1521" s="9">
        <v>0</v>
      </c>
      <c r="AC1521" s="9">
        <v>0</v>
      </c>
      <c r="AD1521" s="9">
        <v>271571.99</v>
      </c>
      <c r="AE1521" s="9">
        <v>0</v>
      </c>
      <c r="AF1521" s="9">
        <v>1498192.83</v>
      </c>
      <c r="AG1521" s="9">
        <v>0</v>
      </c>
      <c r="AH1521" s="9">
        <v>2587125.27</v>
      </c>
      <c r="AI1521" s="9">
        <v>2486251.36</v>
      </c>
      <c r="AJ1521" s="9">
        <v>500205.68999999994</v>
      </c>
      <c r="AK1521" s="9">
        <v>30000</v>
      </c>
      <c r="AL1521" s="9">
        <v>191016.32000000001</v>
      </c>
      <c r="AN1521" s="28">
        <f t="shared" si="441"/>
        <v>103799.58000000007</v>
      </c>
      <c r="AO1521" s="12">
        <f t="shared" si="443"/>
        <v>-287559.82999999996</v>
      </c>
      <c r="AP1521" s="12">
        <f t="shared" si="443"/>
        <v>14469.61</v>
      </c>
      <c r="AQ1521" s="12">
        <f t="shared" si="443"/>
        <v>21436.585404000012</v>
      </c>
      <c r="AR1521" s="12">
        <f t="shared" si="442"/>
        <v>355453.21459600003</v>
      </c>
      <c r="BB1521" s="28" t="e">
        <f>+#REF!-'Прил 2 оконч'!E1521</f>
        <v>#REF!</v>
      </c>
    </row>
    <row r="1522" spans="1:54" ht="15" customHeight="1" x14ac:dyDescent="0.25">
      <c r="A1522" s="5">
        <f t="shared" si="444"/>
        <v>1494</v>
      </c>
      <c r="B1522" s="23">
        <f t="shared" si="445"/>
        <v>239</v>
      </c>
      <c r="C1522" s="14" t="s">
        <v>231</v>
      </c>
      <c r="D1522" s="3" t="s">
        <v>1172</v>
      </c>
      <c r="E1522" s="27">
        <f t="shared" si="438"/>
        <v>7727440.5299999993</v>
      </c>
      <c r="F1522" s="29">
        <v>1179779.5800419999</v>
      </c>
      <c r="G1522" s="29">
        <v>413474.41203599999</v>
      </c>
      <c r="H1522" s="29">
        <v>0</v>
      </c>
      <c r="I1522" s="29">
        <v>658863.23546400014</v>
      </c>
      <c r="J1522" s="29">
        <v>0</v>
      </c>
      <c r="K1522" s="29"/>
      <c r="L1522" s="29">
        <v>275473.34585400001</v>
      </c>
      <c r="M1522" s="29">
        <v>0</v>
      </c>
      <c r="N1522" s="29">
        <v>0</v>
      </c>
      <c r="O1522" s="29">
        <v>0</v>
      </c>
      <c r="P1522" s="29">
        <v>2516482.2107879999</v>
      </c>
      <c r="Q1522" s="29">
        <v>2327841.7848420003</v>
      </c>
      <c r="R1522" s="29">
        <v>150193.1</v>
      </c>
      <c r="S1522" s="1">
        <v>44124.020000000004</v>
      </c>
      <c r="T1522" s="147">
        <v>161208.84097400005</v>
      </c>
      <c r="U1522" s="28"/>
      <c r="V1522" s="2" t="s">
        <v>1172</v>
      </c>
      <c r="W1522" s="9">
        <v>7665602.4800000014</v>
      </c>
      <c r="X1522" s="9">
        <v>1118017.3700000001</v>
      </c>
      <c r="Y1522" s="9">
        <v>408947.57</v>
      </c>
      <c r="Z1522" s="9">
        <v>0</v>
      </c>
      <c r="AA1522" s="9">
        <v>642917.61</v>
      </c>
      <c r="AB1522" s="9">
        <v>0</v>
      </c>
      <c r="AC1522" s="9">
        <v>0</v>
      </c>
      <c r="AD1522" s="9">
        <v>251033.47</v>
      </c>
      <c r="AE1522" s="9">
        <v>0</v>
      </c>
      <c r="AF1522" s="9">
        <v>0</v>
      </c>
      <c r="AG1522" s="9">
        <v>0</v>
      </c>
      <c r="AH1522" s="9">
        <v>2391465.64</v>
      </c>
      <c r="AI1522" s="9">
        <v>2298220.64</v>
      </c>
      <c r="AJ1522" s="9">
        <v>379885.86</v>
      </c>
      <c r="AK1522" s="9">
        <v>30000</v>
      </c>
      <c r="AL1522" s="9">
        <v>145114.32</v>
      </c>
      <c r="AN1522" s="28">
        <f t="shared" si="441"/>
        <v>61838.049999997951</v>
      </c>
      <c r="AO1522" s="12">
        <f t="shared" si="443"/>
        <v>-229692.75999999998</v>
      </c>
      <c r="AP1522" s="12">
        <f t="shared" si="443"/>
        <v>14124.020000000004</v>
      </c>
      <c r="AQ1522" s="12">
        <f t="shared" si="443"/>
        <v>16094.520974000043</v>
      </c>
      <c r="AR1522" s="12">
        <f t="shared" si="442"/>
        <v>261312.2690259979</v>
      </c>
      <c r="BB1522" s="28" t="e">
        <f>+#REF!-'Прил 2 оконч'!E1522</f>
        <v>#REF!</v>
      </c>
    </row>
    <row r="1523" spans="1:54" ht="15" customHeight="1" x14ac:dyDescent="0.25">
      <c r="A1523" s="5">
        <f t="shared" si="444"/>
        <v>1495</v>
      </c>
      <c r="B1523" s="23">
        <f t="shared" si="445"/>
        <v>240</v>
      </c>
      <c r="C1523" s="14" t="s">
        <v>231</v>
      </c>
      <c r="D1523" s="3" t="s">
        <v>1173</v>
      </c>
      <c r="E1523" s="27">
        <f t="shared" si="438"/>
        <v>9471090.8300000019</v>
      </c>
      <c r="F1523" s="29">
        <v>1188230.2411980003</v>
      </c>
      <c r="G1523" s="29">
        <v>418084.14648</v>
      </c>
      <c r="H1523" s="29">
        <v>155535.45461999997</v>
      </c>
      <c r="I1523" s="29">
        <v>664679.65220999997</v>
      </c>
      <c r="J1523" s="29">
        <v>0</v>
      </c>
      <c r="K1523" s="29"/>
      <c r="L1523" s="29">
        <v>276853.20121199999</v>
      </c>
      <c r="M1523" s="29">
        <v>0</v>
      </c>
      <c r="N1523" s="29">
        <v>1442948.9000220001</v>
      </c>
      <c r="O1523" s="29">
        <v>0</v>
      </c>
      <c r="P1523" s="29">
        <v>2531101.1541060004</v>
      </c>
      <c r="Q1523" s="29">
        <v>2339303.7841319996</v>
      </c>
      <c r="R1523" s="29">
        <v>213065.57</v>
      </c>
      <c r="S1523" s="1">
        <v>44110.96</v>
      </c>
      <c r="T1523" s="147">
        <v>197177.76601999998</v>
      </c>
      <c r="U1523" s="28"/>
      <c r="V1523" s="2" t="s">
        <v>1173</v>
      </c>
      <c r="W1523" s="9">
        <v>9374565.2599999998</v>
      </c>
      <c r="X1523" s="9">
        <v>1124464.23</v>
      </c>
      <c r="Y1523" s="9">
        <v>411305.67</v>
      </c>
      <c r="Z1523" s="9">
        <v>157347.53</v>
      </c>
      <c r="AA1523" s="9">
        <v>646624.87</v>
      </c>
      <c r="AB1523" s="9">
        <v>0</v>
      </c>
      <c r="AC1523" s="9">
        <v>0</v>
      </c>
      <c r="AD1523" s="9">
        <v>252481.01</v>
      </c>
      <c r="AE1523" s="9">
        <v>0</v>
      </c>
      <c r="AF1523" s="9">
        <v>1392872.88</v>
      </c>
      <c r="AG1523" s="9">
        <v>0</v>
      </c>
      <c r="AH1523" s="9">
        <v>2405255.59</v>
      </c>
      <c r="AI1523" s="9">
        <v>2311472.89</v>
      </c>
      <c r="AJ1523" s="9">
        <v>465152.32999999996</v>
      </c>
      <c r="AK1523" s="9">
        <v>30000</v>
      </c>
      <c r="AL1523" s="9">
        <v>177588.26</v>
      </c>
      <c r="AN1523" s="28">
        <f t="shared" si="441"/>
        <v>96525.570000002161</v>
      </c>
      <c r="AO1523" s="12">
        <f t="shared" si="443"/>
        <v>-252086.75999999995</v>
      </c>
      <c r="AP1523" s="12">
        <f t="shared" si="443"/>
        <v>14110.96</v>
      </c>
      <c r="AQ1523" s="12">
        <f t="shared" si="443"/>
        <v>19589.506019999972</v>
      </c>
      <c r="AR1523" s="12">
        <f t="shared" si="442"/>
        <v>314911.86398000212</v>
      </c>
      <c r="BB1523" s="28" t="e">
        <f>+#REF!-'Прил 2 оконч'!E1523</f>
        <v>#REF!</v>
      </c>
    </row>
    <row r="1524" spans="1:54" ht="15" customHeight="1" x14ac:dyDescent="0.25">
      <c r="A1524" s="5">
        <f t="shared" si="444"/>
        <v>1496</v>
      </c>
      <c r="B1524" s="23">
        <f t="shared" si="445"/>
        <v>241</v>
      </c>
      <c r="C1524" s="14" t="s">
        <v>234</v>
      </c>
      <c r="D1524" s="3" t="s">
        <v>960</v>
      </c>
      <c r="E1524" s="27">
        <f t="shared" si="438"/>
        <v>7115646.1300000008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/>
      <c r="L1524" s="29">
        <v>0</v>
      </c>
      <c r="M1524" s="29">
        <v>0</v>
      </c>
      <c r="N1524" s="29">
        <v>1560093.2796959998</v>
      </c>
      <c r="O1524" s="29">
        <v>0</v>
      </c>
      <c r="P1524" s="29">
        <v>2731158.6616020002</v>
      </c>
      <c r="Q1524" s="29">
        <v>2523199.5462659998</v>
      </c>
      <c r="R1524" s="29">
        <v>125896.19</v>
      </c>
      <c r="S1524" s="1">
        <v>26280.2</v>
      </c>
      <c r="T1524" s="147">
        <v>149018.25243600001</v>
      </c>
      <c r="U1524" s="28"/>
      <c r="V1524" s="2" t="s">
        <v>960</v>
      </c>
      <c r="W1524" s="9">
        <v>7005590.3399999999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1492810.03</v>
      </c>
      <c r="AG1524" s="9">
        <v>0</v>
      </c>
      <c r="AH1524" s="9">
        <v>2577676.36</v>
      </c>
      <c r="AI1524" s="9">
        <v>2422318.2000000002</v>
      </c>
      <c r="AJ1524" s="9">
        <v>350279.53</v>
      </c>
      <c r="AK1524" s="9">
        <v>30000</v>
      </c>
      <c r="AL1524" s="9">
        <v>132506.22</v>
      </c>
      <c r="AN1524" s="28">
        <f t="shared" si="441"/>
        <v>110055.79000000097</v>
      </c>
      <c r="AO1524" s="12">
        <f t="shared" si="443"/>
        <v>-224383.34000000003</v>
      </c>
      <c r="AP1524" s="12">
        <f t="shared" si="443"/>
        <v>-3719.7999999999993</v>
      </c>
      <c r="AQ1524" s="12">
        <f t="shared" si="443"/>
        <v>16512.032436000009</v>
      </c>
      <c r="AR1524" s="12">
        <f t="shared" si="442"/>
        <v>321646.89756400097</v>
      </c>
      <c r="BB1524" s="28" t="e">
        <f>+#REF!-'Прил 2 оконч'!E1524</f>
        <v>#REF!</v>
      </c>
    </row>
    <row r="1525" spans="1:54" ht="15" customHeight="1" x14ac:dyDescent="0.25">
      <c r="A1525" s="5">
        <f t="shared" si="444"/>
        <v>1497</v>
      </c>
      <c r="B1525" s="23">
        <f t="shared" si="445"/>
        <v>242</v>
      </c>
      <c r="C1525" s="14" t="s">
        <v>234</v>
      </c>
      <c r="D1525" s="3" t="s">
        <v>1174</v>
      </c>
      <c r="E1525" s="27">
        <f t="shared" si="438"/>
        <v>1926767.12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/>
      <c r="L1525" s="29">
        <v>0</v>
      </c>
      <c r="M1525" s="29">
        <v>0</v>
      </c>
      <c r="N1525" s="29">
        <v>1807223.9426220001</v>
      </c>
      <c r="O1525" s="29">
        <v>0</v>
      </c>
      <c r="P1525" s="29">
        <v>0</v>
      </c>
      <c r="Q1525" s="29">
        <v>0</v>
      </c>
      <c r="R1525" s="29">
        <v>50022.85</v>
      </c>
      <c r="S1525" s="1">
        <v>30000</v>
      </c>
      <c r="T1525" s="147">
        <v>39520.327378000002</v>
      </c>
      <c r="U1525" s="28"/>
      <c r="V1525" s="2" t="s">
        <v>1174</v>
      </c>
      <c r="W1525" s="9">
        <v>1886326.6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1726770.07</v>
      </c>
      <c r="AG1525" s="9">
        <v>0</v>
      </c>
      <c r="AH1525" s="9">
        <v>0</v>
      </c>
      <c r="AI1525" s="9">
        <v>0</v>
      </c>
      <c r="AJ1525" s="9">
        <v>94316.33</v>
      </c>
      <c r="AK1525" s="9">
        <v>30000</v>
      </c>
      <c r="AL1525" s="9">
        <v>35240.199999999997</v>
      </c>
      <c r="AN1525" s="28">
        <f t="shared" si="441"/>
        <v>40440.520000000019</v>
      </c>
      <c r="AO1525" s="12">
        <f t="shared" si="443"/>
        <v>-44293.48</v>
      </c>
      <c r="AP1525" s="12">
        <f t="shared" si="443"/>
        <v>0</v>
      </c>
      <c r="AQ1525" s="12">
        <f t="shared" si="443"/>
        <v>4280.1273780000047</v>
      </c>
      <c r="AR1525" s="12">
        <f t="shared" si="442"/>
        <v>80453.872622000024</v>
      </c>
      <c r="BB1525" s="28" t="e">
        <f>+#REF!-'Прил 2 оконч'!E1525</f>
        <v>#REF!</v>
      </c>
    </row>
    <row r="1526" spans="1:54" ht="15" customHeight="1" x14ac:dyDescent="0.25">
      <c r="A1526" s="5">
        <f t="shared" si="444"/>
        <v>1498</v>
      </c>
      <c r="B1526" s="23">
        <f t="shared" si="445"/>
        <v>243</v>
      </c>
      <c r="C1526" s="14" t="s">
        <v>234</v>
      </c>
      <c r="D1526" s="3" t="s">
        <v>635</v>
      </c>
      <c r="E1526" s="27">
        <f t="shared" si="438"/>
        <v>2607627.0699999998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/>
      <c r="L1526" s="29">
        <v>0</v>
      </c>
      <c r="M1526" s="29">
        <v>0</v>
      </c>
      <c r="N1526" s="29">
        <v>0</v>
      </c>
      <c r="O1526" s="29">
        <v>0</v>
      </c>
      <c r="P1526" s="29">
        <v>2492824.2915659999</v>
      </c>
      <c r="Q1526" s="29">
        <v>0</v>
      </c>
      <c r="R1526" s="29">
        <v>50289.760000000002</v>
      </c>
      <c r="S1526" s="1">
        <v>10000</v>
      </c>
      <c r="T1526" s="147">
        <v>54513.018434000005</v>
      </c>
      <c r="U1526" s="28"/>
      <c r="V1526" s="2" t="s">
        <v>635</v>
      </c>
      <c r="W1526" s="9">
        <v>2554382.0499999998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9">
        <v>0</v>
      </c>
      <c r="AH1526" s="9">
        <v>2348729.69</v>
      </c>
      <c r="AI1526" s="9">
        <v>0</v>
      </c>
      <c r="AJ1526" s="9">
        <v>127719.1</v>
      </c>
      <c r="AK1526" s="9">
        <v>30000</v>
      </c>
      <c r="AL1526" s="9">
        <v>47933.26</v>
      </c>
      <c r="AN1526" s="28">
        <f t="shared" si="441"/>
        <v>53245.020000000019</v>
      </c>
      <c r="AO1526" s="12">
        <f t="shared" si="443"/>
        <v>-77429.34</v>
      </c>
      <c r="AP1526" s="12">
        <f t="shared" si="443"/>
        <v>-20000</v>
      </c>
      <c r="AQ1526" s="12">
        <f t="shared" si="443"/>
        <v>6579.758434000003</v>
      </c>
      <c r="AR1526" s="12">
        <f t="shared" si="442"/>
        <v>144094.60156600003</v>
      </c>
      <c r="BB1526" s="28" t="e">
        <f>+#REF!-'Прил 2 оконч'!E1526</f>
        <v>#REF!</v>
      </c>
    </row>
    <row r="1527" spans="1:54" ht="15" customHeight="1" x14ac:dyDescent="0.25">
      <c r="A1527" s="5">
        <f t="shared" si="444"/>
        <v>1499</v>
      </c>
      <c r="B1527" s="23">
        <f t="shared" si="445"/>
        <v>244</v>
      </c>
      <c r="C1527" s="14" t="s">
        <v>234</v>
      </c>
      <c r="D1527" s="3" t="s">
        <v>1175</v>
      </c>
      <c r="E1527" s="27">
        <f t="shared" si="438"/>
        <v>6075893.3900000006</v>
      </c>
      <c r="F1527" s="29">
        <v>1174910.301306</v>
      </c>
      <c r="G1527" s="29">
        <v>411524.24817000004</v>
      </c>
      <c r="H1527" s="29">
        <v>151450.739076</v>
      </c>
      <c r="I1527" s="29">
        <v>0</v>
      </c>
      <c r="J1527" s="29">
        <v>0</v>
      </c>
      <c r="K1527" s="29"/>
      <c r="L1527" s="29">
        <v>274424.65852200001</v>
      </c>
      <c r="M1527" s="29">
        <v>0</v>
      </c>
      <c r="N1527" s="29">
        <v>1424552.5900619999</v>
      </c>
      <c r="O1527" s="29">
        <v>0</v>
      </c>
      <c r="P1527" s="29">
        <v>0</v>
      </c>
      <c r="Q1527" s="29">
        <v>2316191.6497020004</v>
      </c>
      <c r="R1527" s="29">
        <v>152930.03</v>
      </c>
      <c r="S1527" s="1">
        <v>44101.53</v>
      </c>
      <c r="T1527" s="147">
        <v>125807.64316200001</v>
      </c>
      <c r="U1527" s="28"/>
      <c r="V1527" s="2" t="s">
        <v>1175</v>
      </c>
      <c r="W1527" s="9">
        <v>5969440.2999999998</v>
      </c>
      <c r="X1527" s="9">
        <v>1110623.3400000001</v>
      </c>
      <c r="Y1527" s="9">
        <v>406214.12</v>
      </c>
      <c r="Z1527" s="9">
        <v>155536.59</v>
      </c>
      <c r="AA1527" s="9">
        <v>0</v>
      </c>
      <c r="AB1527" s="9">
        <v>0</v>
      </c>
      <c r="AC1527" s="9">
        <v>0</v>
      </c>
      <c r="AD1527" s="9">
        <v>249783.42</v>
      </c>
      <c r="AE1527" s="9">
        <v>0</v>
      </c>
      <c r="AF1527" s="9">
        <v>1374938.44</v>
      </c>
      <c r="AG1527" s="9">
        <v>0</v>
      </c>
      <c r="AH1527" s="9">
        <v>0</v>
      </c>
      <c r="AI1527" s="9">
        <v>2231053.0299999998</v>
      </c>
      <c r="AJ1527" s="9">
        <v>298472</v>
      </c>
      <c r="AK1527" s="9">
        <v>30000</v>
      </c>
      <c r="AL1527" s="9">
        <v>112819.36</v>
      </c>
      <c r="AN1527" s="28">
        <f t="shared" si="441"/>
        <v>106453.09000000078</v>
      </c>
      <c r="AO1527" s="12">
        <f t="shared" si="443"/>
        <v>-145541.97</v>
      </c>
      <c r="AP1527" s="12">
        <f t="shared" si="443"/>
        <v>14101.529999999999</v>
      </c>
      <c r="AQ1527" s="12">
        <f t="shared" si="443"/>
        <v>12988.283162000007</v>
      </c>
      <c r="AR1527" s="12">
        <f t="shared" si="442"/>
        <v>224905.24683800078</v>
      </c>
      <c r="BB1527" s="28" t="e">
        <f>+#REF!-'Прил 2 оконч'!E1527</f>
        <v>#REF!</v>
      </c>
    </row>
    <row r="1528" spans="1:54" ht="15" customHeight="1" x14ac:dyDescent="0.25">
      <c r="A1528" s="5">
        <f t="shared" si="444"/>
        <v>1500</v>
      </c>
      <c r="B1528" s="23">
        <f t="shared" si="445"/>
        <v>245</v>
      </c>
      <c r="C1528" s="14" t="s">
        <v>234</v>
      </c>
      <c r="D1528" s="3" t="s">
        <v>962</v>
      </c>
      <c r="E1528" s="27">
        <f t="shared" si="438"/>
        <v>3895868.3399999994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/>
      <c r="L1528" s="29">
        <v>0</v>
      </c>
      <c r="M1528" s="29">
        <v>0</v>
      </c>
      <c r="N1528" s="29">
        <v>1407240.4123259999</v>
      </c>
      <c r="O1528" s="29">
        <v>0</v>
      </c>
      <c r="P1528" s="29">
        <v>0</v>
      </c>
      <c r="Q1528" s="29">
        <v>2288492.7485699998</v>
      </c>
      <c r="R1528" s="29">
        <v>97703.05</v>
      </c>
      <c r="S1528" s="1">
        <v>21613.93</v>
      </c>
      <c r="T1528" s="147">
        <v>80818.199103999999</v>
      </c>
      <c r="U1528" s="28"/>
      <c r="V1528" s="2" t="s">
        <v>962</v>
      </c>
      <c r="W1528" s="9">
        <v>3845329.0999999996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1354916.26</v>
      </c>
      <c r="AG1528" s="9">
        <v>0</v>
      </c>
      <c r="AH1528" s="9">
        <v>0</v>
      </c>
      <c r="AI1528" s="9">
        <v>2198563.92</v>
      </c>
      <c r="AJ1528" s="9">
        <v>189328.9</v>
      </c>
      <c r="AK1528" s="9">
        <v>30000</v>
      </c>
      <c r="AL1528" s="9">
        <v>72520.02</v>
      </c>
      <c r="AN1528" s="28">
        <f t="shared" si="441"/>
        <v>50539.239999999758</v>
      </c>
      <c r="AO1528" s="12">
        <f t="shared" si="443"/>
        <v>-91625.849999999991</v>
      </c>
      <c r="AP1528" s="12">
        <f t="shared" si="443"/>
        <v>-8386.07</v>
      </c>
      <c r="AQ1528" s="12">
        <f t="shared" si="443"/>
        <v>8298.1791039999953</v>
      </c>
      <c r="AR1528" s="12">
        <f t="shared" si="442"/>
        <v>142252.98089599976</v>
      </c>
      <c r="BB1528" s="28" t="e">
        <f>+#REF!-'Прил 2 оконч'!E1528</f>
        <v>#REF!</v>
      </c>
    </row>
    <row r="1529" spans="1:54" ht="15" customHeight="1" x14ac:dyDescent="0.25">
      <c r="A1529" s="5">
        <f t="shared" si="444"/>
        <v>1501</v>
      </c>
      <c r="B1529" s="23">
        <f t="shared" si="445"/>
        <v>246</v>
      </c>
      <c r="C1529" s="14" t="s">
        <v>234</v>
      </c>
      <c r="D1529" s="3" t="s">
        <v>1176</v>
      </c>
      <c r="E1529" s="27">
        <f t="shared" si="438"/>
        <v>5985463.75</v>
      </c>
      <c r="F1529" s="29">
        <v>1156990.1389619999</v>
      </c>
      <c r="G1529" s="29">
        <v>404973.23554800003</v>
      </c>
      <c r="H1529" s="29">
        <v>148943.47780200001</v>
      </c>
      <c r="I1529" s="29">
        <v>0</v>
      </c>
      <c r="J1529" s="29">
        <v>0</v>
      </c>
      <c r="K1529" s="29"/>
      <c r="L1529" s="29">
        <v>270340.30505999998</v>
      </c>
      <c r="M1529" s="29">
        <v>0</v>
      </c>
      <c r="N1529" s="29">
        <v>1402464.63882</v>
      </c>
      <c r="O1529" s="29">
        <v>0</v>
      </c>
      <c r="P1529" s="29">
        <v>0</v>
      </c>
      <c r="Q1529" s="29">
        <v>2280848.9137559999</v>
      </c>
      <c r="R1529" s="29">
        <v>152910.39999999999</v>
      </c>
      <c r="S1529" s="1">
        <v>44120.17</v>
      </c>
      <c r="T1529" s="147">
        <v>123872.470052</v>
      </c>
      <c r="U1529" s="28"/>
      <c r="V1529" s="2" t="s">
        <v>1176</v>
      </c>
      <c r="W1529" s="9">
        <v>5877512.9500000002</v>
      </c>
      <c r="X1529" s="9">
        <v>1094005.6399999999</v>
      </c>
      <c r="Y1529" s="9">
        <v>400136.14</v>
      </c>
      <c r="Z1529" s="9">
        <v>153209.37</v>
      </c>
      <c r="AA1529" s="9">
        <v>0</v>
      </c>
      <c r="AB1529" s="9">
        <v>0</v>
      </c>
      <c r="AC1529" s="9">
        <v>0</v>
      </c>
      <c r="AD1529" s="9">
        <v>246046.03</v>
      </c>
      <c r="AE1529" s="9">
        <v>0</v>
      </c>
      <c r="AF1529" s="9">
        <v>1354365.92</v>
      </c>
      <c r="AG1529" s="9">
        <v>0</v>
      </c>
      <c r="AH1529" s="9">
        <v>0</v>
      </c>
      <c r="AI1529" s="9">
        <v>2197670.91</v>
      </c>
      <c r="AJ1529" s="9">
        <v>290947.65999999997</v>
      </c>
      <c r="AK1529" s="9">
        <v>30000</v>
      </c>
      <c r="AL1529" s="9">
        <v>111131.28</v>
      </c>
      <c r="AN1529" s="28">
        <f t="shared" si="441"/>
        <v>107950.79999999981</v>
      </c>
      <c r="AO1529" s="12">
        <f t="shared" si="443"/>
        <v>-138037.25999999998</v>
      </c>
      <c r="AP1529" s="12">
        <f t="shared" si="443"/>
        <v>14120.169999999998</v>
      </c>
      <c r="AQ1529" s="12">
        <f t="shared" si="443"/>
        <v>12741.190052000005</v>
      </c>
      <c r="AR1529" s="12">
        <f t="shared" si="442"/>
        <v>219126.69994799979</v>
      </c>
      <c r="BB1529" s="28" t="e">
        <f>+#REF!-'Прил 2 оконч'!E1529</f>
        <v>#REF!</v>
      </c>
    </row>
    <row r="1530" spans="1:54" ht="15" customHeight="1" x14ac:dyDescent="0.25">
      <c r="A1530" s="5">
        <f t="shared" si="444"/>
        <v>1502</v>
      </c>
      <c r="B1530" s="23">
        <f t="shared" si="445"/>
        <v>247</v>
      </c>
      <c r="C1530" s="14" t="s">
        <v>234</v>
      </c>
      <c r="D1530" s="3" t="s">
        <v>1177</v>
      </c>
      <c r="E1530" s="27">
        <f t="shared" si="438"/>
        <v>6169989.0800000001</v>
      </c>
      <c r="F1530" s="29">
        <v>1193361.099714</v>
      </c>
      <c r="G1530" s="29">
        <v>416649.71460000001</v>
      </c>
      <c r="H1530" s="29">
        <v>153926.68515</v>
      </c>
      <c r="I1530" s="29">
        <v>0</v>
      </c>
      <c r="J1530" s="29">
        <v>0</v>
      </c>
      <c r="K1530" s="29"/>
      <c r="L1530" s="29">
        <v>278674.60089</v>
      </c>
      <c r="M1530" s="29">
        <v>0</v>
      </c>
      <c r="N1530" s="29">
        <v>1456165.0691699998</v>
      </c>
      <c r="O1530" s="29">
        <v>0</v>
      </c>
      <c r="P1530" s="29">
        <v>0</v>
      </c>
      <c r="Q1530" s="29">
        <v>2359036.6268279999</v>
      </c>
      <c r="R1530" s="29">
        <v>139928.29</v>
      </c>
      <c r="S1530" s="1">
        <v>44148.47</v>
      </c>
      <c r="T1530" s="147">
        <v>128098.523648</v>
      </c>
      <c r="U1530" s="28"/>
      <c r="V1530" s="2" t="s">
        <v>1177</v>
      </c>
      <c r="W1530" s="9">
        <v>6058710.2600000007</v>
      </c>
      <c r="X1530" s="9">
        <v>1127914.73</v>
      </c>
      <c r="Y1530" s="9">
        <v>412538.49</v>
      </c>
      <c r="Z1530" s="9">
        <v>157958.14000000001</v>
      </c>
      <c r="AA1530" s="9">
        <v>0</v>
      </c>
      <c r="AB1530" s="9">
        <v>0</v>
      </c>
      <c r="AC1530" s="9">
        <v>0</v>
      </c>
      <c r="AD1530" s="9">
        <v>253672.32000000001</v>
      </c>
      <c r="AE1530" s="9">
        <v>0</v>
      </c>
      <c r="AF1530" s="9">
        <v>1396344.97</v>
      </c>
      <c r="AG1530" s="9">
        <v>0</v>
      </c>
      <c r="AH1530" s="9">
        <v>0</v>
      </c>
      <c r="AI1530" s="9">
        <v>2265788.5</v>
      </c>
      <c r="AJ1530" s="9">
        <v>299917.25</v>
      </c>
      <c r="AK1530" s="9">
        <v>30000</v>
      </c>
      <c r="AL1530" s="9">
        <v>114575.86</v>
      </c>
      <c r="AN1530" s="28">
        <f t="shared" si="441"/>
        <v>111278.81999999937</v>
      </c>
      <c r="AO1530" s="12">
        <f t="shared" si="443"/>
        <v>-159988.96</v>
      </c>
      <c r="AP1530" s="12">
        <f t="shared" si="443"/>
        <v>14148.470000000001</v>
      </c>
      <c r="AQ1530" s="12">
        <f t="shared" si="443"/>
        <v>13522.663648000002</v>
      </c>
      <c r="AR1530" s="12">
        <f t="shared" si="442"/>
        <v>243596.64635199931</v>
      </c>
      <c r="BB1530" s="28" t="e">
        <f>+#REF!-'Прил 2 оконч'!E1530</f>
        <v>#REF!</v>
      </c>
    </row>
    <row r="1531" spans="1:54" ht="15" customHeight="1" x14ac:dyDescent="0.25">
      <c r="A1531" s="5">
        <f t="shared" si="444"/>
        <v>1503</v>
      </c>
      <c r="B1531" s="23">
        <f t="shared" si="445"/>
        <v>248</v>
      </c>
      <c r="C1531" s="14" t="s">
        <v>640</v>
      </c>
      <c r="D1531" s="3" t="s">
        <v>1178</v>
      </c>
      <c r="E1531" s="27">
        <f t="shared" ref="E1531:E1591" si="446">SUM(F1531:T1531)</f>
        <v>6786610.1600000001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/>
      <c r="L1531" s="29">
        <v>0</v>
      </c>
      <c r="M1531" s="29">
        <v>0</v>
      </c>
      <c r="N1531" s="29">
        <v>0</v>
      </c>
      <c r="O1531" s="29">
        <v>0</v>
      </c>
      <c r="P1531" s="29">
        <v>6465920.0051880004</v>
      </c>
      <c r="Q1531" s="29">
        <v>0</v>
      </c>
      <c r="R1531" s="29">
        <v>126266.58</v>
      </c>
      <c r="S1531" s="29">
        <v>53027</v>
      </c>
      <c r="T1531" s="147">
        <v>141396.57481200001</v>
      </c>
      <c r="U1531" s="28"/>
      <c r="V1531" s="2" t="s">
        <v>1178</v>
      </c>
      <c r="W1531" s="9">
        <v>2192700.96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9">
        <v>0</v>
      </c>
      <c r="AH1531" s="9">
        <v>1995705.7</v>
      </c>
      <c r="AI1531" s="9">
        <v>0</v>
      </c>
      <c r="AJ1531" s="9">
        <v>126266.58</v>
      </c>
      <c r="AK1531" s="9">
        <v>30000</v>
      </c>
      <c r="AL1531" s="9">
        <v>40728.68</v>
      </c>
      <c r="AN1531" s="28">
        <f t="shared" si="441"/>
        <v>4593909.2</v>
      </c>
      <c r="AO1531" s="12">
        <f t="shared" si="443"/>
        <v>0</v>
      </c>
      <c r="AP1531" s="12">
        <f t="shared" si="443"/>
        <v>23027</v>
      </c>
      <c r="AQ1531" s="12">
        <f t="shared" si="443"/>
        <v>100667.89481200001</v>
      </c>
      <c r="AR1531" s="12">
        <f t="shared" si="442"/>
        <v>4470214.3051880002</v>
      </c>
      <c r="BB1531" s="28" t="e">
        <f>+#REF!-'Прил 2 оконч'!E1531</f>
        <v>#REF!</v>
      </c>
    </row>
    <row r="1532" spans="1:54" ht="15" customHeight="1" x14ac:dyDescent="0.25">
      <c r="A1532" s="5">
        <f t="shared" si="444"/>
        <v>1504</v>
      </c>
      <c r="B1532" s="23">
        <f t="shared" si="445"/>
        <v>249</v>
      </c>
      <c r="C1532" s="14" t="s">
        <v>59</v>
      </c>
      <c r="D1532" s="3" t="s">
        <v>1179</v>
      </c>
      <c r="E1532" s="27">
        <f t="shared" si="446"/>
        <v>10733651.529999999</v>
      </c>
      <c r="F1532" s="29">
        <v>1355204.0619180002</v>
      </c>
      <c r="G1532" s="29">
        <v>479777.97735</v>
      </c>
      <c r="H1532" s="29">
        <v>179378.290098</v>
      </c>
      <c r="I1532" s="29">
        <v>759188.76923399989</v>
      </c>
      <c r="J1532" s="29">
        <v>0</v>
      </c>
      <c r="K1532" s="29"/>
      <c r="L1532" s="29">
        <v>284343.63069000002</v>
      </c>
      <c r="M1532" s="29">
        <v>0</v>
      </c>
      <c r="N1532" s="29">
        <v>1648517.2662</v>
      </c>
      <c r="O1532" s="29">
        <v>0</v>
      </c>
      <c r="P1532" s="29">
        <v>2884823.7963300003</v>
      </c>
      <c r="Q1532" s="29">
        <v>2667994.2102240003</v>
      </c>
      <c r="R1532" s="29">
        <v>206593.55</v>
      </c>
      <c r="S1532" s="1">
        <v>43481.440000000002</v>
      </c>
      <c r="T1532" s="147">
        <v>224348.53795600001</v>
      </c>
      <c r="U1532" s="28"/>
      <c r="V1532" s="2" t="s">
        <v>1179</v>
      </c>
      <c r="W1532" s="9">
        <v>10320817.49</v>
      </c>
      <c r="X1532" s="9">
        <v>1259060.73</v>
      </c>
      <c r="Y1532" s="9">
        <v>460273.27</v>
      </c>
      <c r="Z1532" s="9">
        <v>177510.47</v>
      </c>
      <c r="AA1532" s="9">
        <v>711224.37</v>
      </c>
      <c r="AB1532" s="9">
        <v>0</v>
      </c>
      <c r="AC1532" s="9">
        <v>0</v>
      </c>
      <c r="AD1532" s="9">
        <v>259310.65</v>
      </c>
      <c r="AE1532" s="9">
        <v>0</v>
      </c>
      <c r="AF1532" s="9">
        <v>1551886.88</v>
      </c>
      <c r="AG1532" s="9">
        <v>0</v>
      </c>
      <c r="AH1532" s="9">
        <v>2678130.89</v>
      </c>
      <c r="AI1532" s="9">
        <v>2481883.81</v>
      </c>
      <c r="AJ1532" s="9">
        <v>516040.88</v>
      </c>
      <c r="AK1532" s="9">
        <v>30000</v>
      </c>
      <c r="AL1532" s="9">
        <v>195495.53999999998</v>
      </c>
      <c r="AN1532" s="28">
        <f t="shared" si="441"/>
        <v>412834.03999999911</v>
      </c>
      <c r="AO1532" s="12">
        <f t="shared" si="443"/>
        <v>-309447.33</v>
      </c>
      <c r="AP1532" s="12">
        <f t="shared" si="443"/>
        <v>13481.440000000002</v>
      </c>
      <c r="AQ1532" s="12">
        <f t="shared" si="443"/>
        <v>28852.997956000036</v>
      </c>
      <c r="AR1532" s="12">
        <f t="shared" si="442"/>
        <v>679946.9320439992</v>
      </c>
      <c r="BB1532" s="28" t="e">
        <f>+#REF!-'Прил 2 оконч'!E1532</f>
        <v>#REF!</v>
      </c>
    </row>
    <row r="1533" spans="1:54" ht="15" customHeight="1" x14ac:dyDescent="0.25">
      <c r="A1533" s="5">
        <f t="shared" si="444"/>
        <v>1505</v>
      </c>
      <c r="B1533" s="23">
        <f t="shared" si="445"/>
        <v>250</v>
      </c>
      <c r="C1533" s="14" t="s">
        <v>59</v>
      </c>
      <c r="D1533" s="3" t="s">
        <v>1180</v>
      </c>
      <c r="E1533" s="27">
        <f t="shared" si="446"/>
        <v>992432.66999999993</v>
      </c>
      <c r="F1533" s="29">
        <v>0</v>
      </c>
      <c r="G1533" s="29">
        <v>0</v>
      </c>
      <c r="H1533" s="29">
        <v>169010.72769</v>
      </c>
      <c r="I1533" s="29">
        <v>746741.08487999998</v>
      </c>
      <c r="J1533" s="29">
        <v>0</v>
      </c>
      <c r="K1533" s="29"/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  <c r="R1533" s="29">
        <v>26655.22</v>
      </c>
      <c r="S1533" s="1">
        <v>30000</v>
      </c>
      <c r="T1533" s="147">
        <v>20025.637429999999</v>
      </c>
      <c r="U1533" s="28"/>
      <c r="V1533" s="2" t="s">
        <v>1180</v>
      </c>
      <c r="W1533" s="9">
        <v>1232694.6499999999</v>
      </c>
      <c r="X1533" s="9">
        <v>0</v>
      </c>
      <c r="Y1533" s="9">
        <v>0</v>
      </c>
      <c r="Z1533" s="9">
        <v>172901.76000000001</v>
      </c>
      <c r="AA1533" s="9">
        <v>692758.81</v>
      </c>
      <c r="AB1533" s="9">
        <v>0</v>
      </c>
      <c r="AC1533" s="9">
        <v>0</v>
      </c>
      <c r="AD1533" s="9">
        <v>252578.16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61634.720000000001</v>
      </c>
      <c r="AK1533" s="9">
        <v>30000</v>
      </c>
      <c r="AL1533" s="9">
        <v>22821.200000000001</v>
      </c>
      <c r="AN1533" s="28">
        <f t="shared" si="441"/>
        <v>-240261.97999999998</v>
      </c>
      <c r="AO1533" s="12">
        <f t="shared" si="443"/>
        <v>-34979.5</v>
      </c>
      <c r="AP1533" s="12">
        <f t="shared" si="443"/>
        <v>0</v>
      </c>
      <c r="AQ1533" s="12">
        <f t="shared" si="443"/>
        <v>-2795.5625700000019</v>
      </c>
      <c r="AR1533" s="12">
        <f t="shared" si="442"/>
        <v>-202486.91742999997</v>
      </c>
      <c r="BB1533" s="28" t="e">
        <f>+#REF!-'Прил 2 оконч'!E1533</f>
        <v>#REF!</v>
      </c>
    </row>
    <row r="1534" spans="1:54" ht="15" customHeight="1" x14ac:dyDescent="0.25">
      <c r="A1534" s="5">
        <f t="shared" si="444"/>
        <v>1506</v>
      </c>
      <c r="B1534" s="23">
        <f t="shared" si="445"/>
        <v>251</v>
      </c>
      <c r="C1534" s="14" t="s">
        <v>59</v>
      </c>
      <c r="D1534" s="3" t="s">
        <v>1181</v>
      </c>
      <c r="E1534" s="27">
        <f t="shared" si="446"/>
        <v>10994396.730000002</v>
      </c>
      <c r="F1534" s="29">
        <v>1388737.0043820001</v>
      </c>
      <c r="G1534" s="29">
        <v>492033.35701800004</v>
      </c>
      <c r="H1534" s="29">
        <v>184148.08435799999</v>
      </c>
      <c r="I1534" s="29">
        <v>778128.78935400001</v>
      </c>
      <c r="J1534" s="29">
        <v>0</v>
      </c>
      <c r="K1534" s="29"/>
      <c r="L1534" s="29">
        <v>291251.00050199998</v>
      </c>
      <c r="M1534" s="29">
        <v>0</v>
      </c>
      <c r="N1534" s="29">
        <v>1689791.14017</v>
      </c>
      <c r="O1534" s="29">
        <v>0</v>
      </c>
      <c r="P1534" s="29">
        <v>2956091.593938</v>
      </c>
      <c r="Q1534" s="29">
        <v>2734131.9126240001</v>
      </c>
      <c r="R1534" s="29">
        <v>206752.8</v>
      </c>
      <c r="S1534" s="1">
        <v>43404.32</v>
      </c>
      <c r="T1534" s="147">
        <v>229926.72765399999</v>
      </c>
      <c r="U1534" s="28"/>
      <c r="V1534" s="2" t="s">
        <v>1181</v>
      </c>
      <c r="W1534" s="9">
        <v>10571533.999999998</v>
      </c>
      <c r="X1534" s="9">
        <v>1289740.1000000001</v>
      </c>
      <c r="Y1534" s="9">
        <v>471488.7</v>
      </c>
      <c r="Z1534" s="9">
        <v>181835.84</v>
      </c>
      <c r="AA1534" s="9">
        <v>728554.69</v>
      </c>
      <c r="AB1534" s="9">
        <v>0</v>
      </c>
      <c r="AC1534" s="9">
        <v>0</v>
      </c>
      <c r="AD1534" s="9">
        <v>265629.26</v>
      </c>
      <c r="AE1534" s="9">
        <v>0</v>
      </c>
      <c r="AF1534" s="9">
        <v>1589701.5</v>
      </c>
      <c r="AG1534" s="9">
        <v>0</v>
      </c>
      <c r="AH1534" s="9">
        <v>2743388.55</v>
      </c>
      <c r="AI1534" s="9">
        <v>2542359.54</v>
      </c>
      <c r="AJ1534" s="9">
        <v>528576.70000000007</v>
      </c>
      <c r="AK1534" s="9">
        <v>30000</v>
      </c>
      <c r="AL1534" s="9">
        <v>200259.12</v>
      </c>
      <c r="AN1534" s="28">
        <f t="shared" si="441"/>
        <v>422862.73000000417</v>
      </c>
      <c r="AO1534" s="12">
        <f t="shared" si="443"/>
        <v>-321823.90000000008</v>
      </c>
      <c r="AP1534" s="12">
        <f t="shared" si="443"/>
        <v>13404.32</v>
      </c>
      <c r="AQ1534" s="12">
        <f t="shared" si="443"/>
        <v>29667.607653999992</v>
      </c>
      <c r="AR1534" s="12">
        <f t="shared" si="442"/>
        <v>701614.70234600431</v>
      </c>
      <c r="BB1534" s="28" t="e">
        <f>+#REF!-'Прил 2 оконч'!E1534</f>
        <v>#REF!</v>
      </c>
    </row>
    <row r="1535" spans="1:54" ht="15" customHeight="1" x14ac:dyDescent="0.25">
      <c r="A1535" s="5">
        <f t="shared" si="444"/>
        <v>1507</v>
      </c>
      <c r="B1535" s="23">
        <f t="shared" si="445"/>
        <v>252</v>
      </c>
      <c r="C1535" s="14" t="s">
        <v>59</v>
      </c>
      <c r="D1535" s="3" t="s">
        <v>1182</v>
      </c>
      <c r="E1535" s="27">
        <f t="shared" si="446"/>
        <v>10503075.220000003</v>
      </c>
      <c r="F1535" s="29">
        <v>1325347.9740899999</v>
      </c>
      <c r="G1535" s="29">
        <v>468737.56872600003</v>
      </c>
      <c r="H1535" s="29">
        <v>174988.55472000001</v>
      </c>
      <c r="I1535" s="29">
        <v>742237.16645400005</v>
      </c>
      <c r="J1535" s="29">
        <v>0</v>
      </c>
      <c r="K1535" s="29"/>
      <c r="L1535" s="29">
        <v>278235.47371200001</v>
      </c>
      <c r="M1535" s="29">
        <v>0</v>
      </c>
      <c r="N1535" s="29">
        <v>1609398.7783020001</v>
      </c>
      <c r="O1535" s="29">
        <v>0</v>
      </c>
      <c r="P1535" s="29">
        <v>2818936.1849460001</v>
      </c>
      <c r="Q1535" s="29">
        <v>2607252.9975240002</v>
      </c>
      <c r="R1535" s="29">
        <v>214869.4</v>
      </c>
      <c r="S1535" s="1">
        <v>43841.729999999996</v>
      </c>
      <c r="T1535" s="147">
        <v>219229.39152600002</v>
      </c>
      <c r="U1535" s="28"/>
      <c r="V1535" s="2" t="s">
        <v>1182</v>
      </c>
      <c r="W1535" s="9">
        <v>10099109.5</v>
      </c>
      <c r="X1535" s="9">
        <v>1231931.05</v>
      </c>
      <c r="Y1535" s="9">
        <v>450355.52</v>
      </c>
      <c r="Z1535" s="9">
        <v>173685.55</v>
      </c>
      <c r="AA1535" s="9">
        <v>695899.23</v>
      </c>
      <c r="AB1535" s="9">
        <v>0</v>
      </c>
      <c r="AC1535" s="9">
        <v>0</v>
      </c>
      <c r="AD1535" s="9">
        <v>253723.15</v>
      </c>
      <c r="AE1535" s="9">
        <v>0</v>
      </c>
      <c r="AF1535" s="9">
        <v>1518447.51</v>
      </c>
      <c r="AG1535" s="9">
        <v>0</v>
      </c>
      <c r="AH1535" s="9">
        <v>2620423.7000000002</v>
      </c>
      <c r="AI1535" s="9">
        <v>2428405.2599999998</v>
      </c>
      <c r="AJ1535" s="9">
        <v>504955.47000000003</v>
      </c>
      <c r="AK1535" s="9">
        <v>30000</v>
      </c>
      <c r="AL1535" s="9">
        <v>191283.06</v>
      </c>
      <c r="AN1535" s="28">
        <f t="shared" si="441"/>
        <v>403965.72000000253</v>
      </c>
      <c r="AO1535" s="12">
        <f t="shared" si="443"/>
        <v>-290086.07000000007</v>
      </c>
      <c r="AP1535" s="12">
        <f t="shared" si="443"/>
        <v>13841.729999999996</v>
      </c>
      <c r="AQ1535" s="12">
        <f t="shared" si="443"/>
        <v>27946.331526000024</v>
      </c>
      <c r="AR1535" s="12">
        <f t="shared" si="442"/>
        <v>652263.72847400256</v>
      </c>
      <c r="BB1535" s="28" t="e">
        <f>+#REF!-'Прил 2 оконч'!E1535</f>
        <v>#REF!</v>
      </c>
    </row>
    <row r="1536" spans="1:54" ht="15" customHeight="1" x14ac:dyDescent="0.25">
      <c r="A1536" s="5">
        <f t="shared" si="444"/>
        <v>1508</v>
      </c>
      <c r="B1536" s="23">
        <f t="shared" si="445"/>
        <v>253</v>
      </c>
      <c r="C1536" s="14" t="s">
        <v>59</v>
      </c>
      <c r="D1536" s="3" t="s">
        <v>1183</v>
      </c>
      <c r="E1536" s="27">
        <f t="shared" si="446"/>
        <v>5709484.3799999999</v>
      </c>
      <c r="F1536" s="29">
        <v>1354352.1319019999</v>
      </c>
      <c r="G1536" s="29">
        <v>0</v>
      </c>
      <c r="H1536" s="29">
        <v>176812.90976999997</v>
      </c>
      <c r="I1536" s="29">
        <v>757409.21449200006</v>
      </c>
      <c r="J1536" s="29">
        <v>0</v>
      </c>
      <c r="K1536" s="29"/>
      <c r="L1536" s="29">
        <v>284914.48721399996</v>
      </c>
      <c r="M1536" s="29">
        <v>0</v>
      </c>
      <c r="N1536" s="29">
        <v>0</v>
      </c>
      <c r="O1536" s="29">
        <v>0</v>
      </c>
      <c r="P1536" s="29">
        <v>2885998.2631200003</v>
      </c>
      <c r="Q1536" s="29">
        <v>0</v>
      </c>
      <c r="R1536" s="29">
        <v>100609.45</v>
      </c>
      <c r="S1536" s="1">
        <v>30000</v>
      </c>
      <c r="T1536" s="147">
        <v>119387.92350199999</v>
      </c>
      <c r="U1536" s="28"/>
      <c r="V1536" s="2" t="s">
        <v>1183</v>
      </c>
      <c r="W1536" s="9">
        <v>5489887.1699999999</v>
      </c>
      <c r="X1536" s="9">
        <v>1258181.25</v>
      </c>
      <c r="Y1536" s="9">
        <v>0</v>
      </c>
      <c r="Z1536" s="9">
        <v>177386.46</v>
      </c>
      <c r="AA1536" s="9">
        <v>710727.57</v>
      </c>
      <c r="AB1536" s="9">
        <v>0</v>
      </c>
      <c r="AC1536" s="9">
        <v>0</v>
      </c>
      <c r="AD1536" s="9">
        <v>259129.52</v>
      </c>
      <c r="AE1536" s="9">
        <v>0</v>
      </c>
      <c r="AF1536" s="9">
        <v>0</v>
      </c>
      <c r="AG1536" s="9">
        <v>0</v>
      </c>
      <c r="AH1536" s="9">
        <v>2676260.14</v>
      </c>
      <c r="AI1536" s="9">
        <v>0</v>
      </c>
      <c r="AJ1536" s="9">
        <v>274494.37</v>
      </c>
      <c r="AK1536" s="9">
        <v>30000</v>
      </c>
      <c r="AL1536" s="9">
        <v>103707.86</v>
      </c>
      <c r="AN1536" s="28">
        <f t="shared" si="441"/>
        <v>219597.20999999996</v>
      </c>
      <c r="AO1536" s="12">
        <f t="shared" si="443"/>
        <v>-173884.91999999998</v>
      </c>
      <c r="AP1536" s="12">
        <f t="shared" si="443"/>
        <v>0</v>
      </c>
      <c r="AQ1536" s="12">
        <f t="shared" si="443"/>
        <v>15680.06350199999</v>
      </c>
      <c r="AR1536" s="12">
        <f t="shared" si="442"/>
        <v>377802.06649799994</v>
      </c>
      <c r="BB1536" s="28" t="e">
        <f>+#REF!-'Прил 2 оконч'!E1536</f>
        <v>#REF!</v>
      </c>
    </row>
    <row r="1537" spans="1:54" ht="15" customHeight="1" x14ac:dyDescent="0.25">
      <c r="A1537" s="5">
        <f t="shared" si="444"/>
        <v>1509</v>
      </c>
      <c r="B1537" s="23">
        <f t="shared" si="445"/>
        <v>254</v>
      </c>
      <c r="C1537" s="14" t="s">
        <v>59</v>
      </c>
      <c r="D1537" s="3" t="s">
        <v>1184</v>
      </c>
      <c r="E1537" s="27">
        <f t="shared" si="446"/>
        <v>8846673.0099999979</v>
      </c>
      <c r="F1537" s="29">
        <v>1330171.5913500001</v>
      </c>
      <c r="G1537" s="29">
        <v>469192.84280399996</v>
      </c>
      <c r="H1537" s="29">
        <v>174600.57896399999</v>
      </c>
      <c r="I1537" s="29">
        <v>744324.11902799993</v>
      </c>
      <c r="J1537" s="29">
        <v>0</v>
      </c>
      <c r="K1537" s="29"/>
      <c r="L1537" s="29">
        <v>279662.61502200004</v>
      </c>
      <c r="M1537" s="29">
        <v>0</v>
      </c>
      <c r="N1537" s="29">
        <v>0</v>
      </c>
      <c r="O1537" s="29">
        <v>0</v>
      </c>
      <c r="P1537" s="29">
        <v>2831128.5329879997</v>
      </c>
      <c r="Q1537" s="29">
        <v>2619094.1358119999</v>
      </c>
      <c r="R1537" s="29">
        <v>169640.27</v>
      </c>
      <c r="S1537" s="1">
        <v>44113.86</v>
      </c>
      <c r="T1537" s="147">
        <v>184744.46403200005</v>
      </c>
      <c r="U1537" s="28"/>
      <c r="V1537" s="2" t="s">
        <v>1184</v>
      </c>
      <c r="W1537" s="9">
        <v>8506417.0299999993</v>
      </c>
      <c r="X1537" s="9">
        <v>1237522.71</v>
      </c>
      <c r="Y1537" s="9">
        <v>452399.66</v>
      </c>
      <c r="Z1537" s="9">
        <v>174473.89</v>
      </c>
      <c r="AA1537" s="9">
        <v>699057.88</v>
      </c>
      <c r="AB1537" s="9">
        <v>0</v>
      </c>
      <c r="AC1537" s="9">
        <v>0</v>
      </c>
      <c r="AD1537" s="9">
        <v>254874.79</v>
      </c>
      <c r="AE1537" s="9">
        <v>0</v>
      </c>
      <c r="AF1537" s="9">
        <v>0</v>
      </c>
      <c r="AG1537" s="9">
        <v>0</v>
      </c>
      <c r="AH1537" s="9">
        <v>2632317.6800000002</v>
      </c>
      <c r="AI1537" s="9">
        <v>2439427.66</v>
      </c>
      <c r="AJ1537" s="9">
        <v>425320.86</v>
      </c>
      <c r="AK1537" s="9">
        <v>30000</v>
      </c>
      <c r="AL1537" s="9">
        <v>161021.9</v>
      </c>
      <c r="AN1537" s="28">
        <f t="shared" si="441"/>
        <v>340255.97999999858</v>
      </c>
      <c r="AO1537" s="12">
        <f t="shared" si="443"/>
        <v>-255680.59</v>
      </c>
      <c r="AP1537" s="12">
        <f t="shared" si="443"/>
        <v>14113.86</v>
      </c>
      <c r="AQ1537" s="12">
        <f t="shared" si="443"/>
        <v>23722.564032000053</v>
      </c>
      <c r="AR1537" s="12">
        <f t="shared" si="442"/>
        <v>558100.14596799854</v>
      </c>
      <c r="BB1537" s="28" t="e">
        <f>+#REF!-'Прил 2 оконч'!E1537</f>
        <v>#REF!</v>
      </c>
    </row>
    <row r="1538" spans="1:54" ht="15" customHeight="1" x14ac:dyDescent="0.25">
      <c r="A1538" s="5">
        <f t="shared" si="444"/>
        <v>1510</v>
      </c>
      <c r="B1538" s="23">
        <f t="shared" si="445"/>
        <v>255</v>
      </c>
      <c r="C1538" s="14" t="s">
        <v>59</v>
      </c>
      <c r="D1538" s="3" t="s">
        <v>1185</v>
      </c>
      <c r="E1538" s="27">
        <f t="shared" si="446"/>
        <v>9402863.0899999999</v>
      </c>
      <c r="F1538" s="29">
        <v>1415707.7683979999</v>
      </c>
      <c r="G1538" s="29">
        <v>500567.97226800001</v>
      </c>
      <c r="H1538" s="29">
        <v>186667.20626400001</v>
      </c>
      <c r="I1538" s="29">
        <v>792714.67556400003</v>
      </c>
      <c r="J1538" s="29">
        <v>0</v>
      </c>
      <c r="K1538" s="29"/>
      <c r="L1538" s="29">
        <v>297244.99400400004</v>
      </c>
      <c r="M1538" s="29">
        <v>0</v>
      </c>
      <c r="N1538" s="29">
        <v>0</v>
      </c>
      <c r="O1538" s="29">
        <v>0</v>
      </c>
      <c r="P1538" s="29">
        <v>3015072.9706859998</v>
      </c>
      <c r="Q1538" s="29">
        <v>2788906.356474</v>
      </c>
      <c r="R1538" s="29">
        <v>165032.57999999999</v>
      </c>
      <c r="S1538" s="1">
        <v>44204.979999999996</v>
      </c>
      <c r="T1538" s="147">
        <v>196743.586342</v>
      </c>
      <c r="U1538" s="28"/>
      <c r="V1538" s="2" t="s">
        <v>1185</v>
      </c>
      <c r="W1538" s="9">
        <v>9041215.2300000004</v>
      </c>
      <c r="X1538" s="9">
        <v>1315615.6399999999</v>
      </c>
      <c r="Y1538" s="9">
        <v>480947.99</v>
      </c>
      <c r="Z1538" s="9">
        <v>185483.95</v>
      </c>
      <c r="AA1538" s="9">
        <v>743171.39</v>
      </c>
      <c r="AB1538" s="9">
        <v>0</v>
      </c>
      <c r="AC1538" s="9">
        <v>0</v>
      </c>
      <c r="AD1538" s="9">
        <v>270958.46000000002</v>
      </c>
      <c r="AE1538" s="9">
        <v>0</v>
      </c>
      <c r="AF1538" s="9">
        <v>0</v>
      </c>
      <c r="AG1538" s="9">
        <v>0</v>
      </c>
      <c r="AH1538" s="9">
        <v>2798428.07</v>
      </c>
      <c r="AI1538" s="9">
        <v>2593365.88</v>
      </c>
      <c r="AJ1538" s="9">
        <v>452060.76999999996</v>
      </c>
      <c r="AK1538" s="9">
        <v>30000</v>
      </c>
      <c r="AL1538" s="9">
        <v>171183.08</v>
      </c>
      <c r="AN1538" s="28">
        <f t="shared" si="441"/>
        <v>361647.8599999994</v>
      </c>
      <c r="AO1538" s="12">
        <f t="shared" si="443"/>
        <v>-287028.18999999994</v>
      </c>
      <c r="AP1538" s="12">
        <f t="shared" si="443"/>
        <v>14204.979999999996</v>
      </c>
      <c r="AQ1538" s="12">
        <f t="shared" si="443"/>
        <v>25560.506342000008</v>
      </c>
      <c r="AR1538" s="12">
        <f t="shared" si="442"/>
        <v>608910.56365799939</v>
      </c>
      <c r="BB1538" s="28" t="e">
        <f>+#REF!-'Прил 2 оконч'!E1538</f>
        <v>#REF!</v>
      </c>
    </row>
    <row r="1539" spans="1:54" ht="15" customHeight="1" x14ac:dyDescent="0.25">
      <c r="A1539" s="5">
        <f t="shared" si="444"/>
        <v>1511</v>
      </c>
      <c r="B1539" s="23">
        <f t="shared" si="445"/>
        <v>256</v>
      </c>
      <c r="C1539" s="14" t="s">
        <v>59</v>
      </c>
      <c r="D1539" s="3" t="s">
        <v>646</v>
      </c>
      <c r="E1539" s="27">
        <f t="shared" si="446"/>
        <v>10862057.870000001</v>
      </c>
      <c r="F1539" s="29">
        <v>0</v>
      </c>
      <c r="G1539" s="29">
        <v>4131978.851978879</v>
      </c>
      <c r="H1539" s="29">
        <v>4914820.1777068805</v>
      </c>
      <c r="I1539" s="29">
        <v>0</v>
      </c>
      <c r="J1539" s="29">
        <v>0</v>
      </c>
      <c r="K1539" s="29"/>
      <c r="L1539" s="29">
        <v>455373.75956604001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9">
        <v>1043471.2283000001</v>
      </c>
      <c r="S1539" s="1">
        <v>108620.5787</v>
      </c>
      <c r="T1539" s="147">
        <v>207793.27374819998</v>
      </c>
      <c r="U1539" s="28"/>
      <c r="V1539" s="2" t="s">
        <v>646</v>
      </c>
      <c r="W1539" s="9">
        <v>6341672.9400000004</v>
      </c>
      <c r="X1539" s="9">
        <v>0</v>
      </c>
      <c r="Y1539" s="9">
        <v>4226334.62</v>
      </c>
      <c r="Z1539" s="9">
        <v>1373515.28</v>
      </c>
      <c r="AA1539" s="9">
        <v>0</v>
      </c>
      <c r="AB1539" s="9">
        <v>0</v>
      </c>
      <c r="AC1539" s="9">
        <v>0</v>
      </c>
      <c r="AD1539" s="9">
        <v>422997.02</v>
      </c>
      <c r="AE1539" s="9">
        <v>0</v>
      </c>
      <c r="AF1539" s="9">
        <v>0</v>
      </c>
      <c r="AG1539" s="9">
        <v>0</v>
      </c>
      <c r="AH1539" s="9">
        <v>0</v>
      </c>
      <c r="AI1539" s="9">
        <v>0</v>
      </c>
      <c r="AJ1539" s="9">
        <v>165910.78</v>
      </c>
      <c r="AK1539" s="9">
        <v>30000</v>
      </c>
      <c r="AL1539" s="9">
        <v>122915.24</v>
      </c>
      <c r="AN1539" s="28">
        <f t="shared" si="441"/>
        <v>4520384.9300000006</v>
      </c>
      <c r="AO1539" s="12">
        <f t="shared" si="443"/>
        <v>877560.44830000005</v>
      </c>
      <c r="AP1539" s="12">
        <f t="shared" si="443"/>
        <v>78620.578699999998</v>
      </c>
      <c r="AQ1539" s="12">
        <f t="shared" si="443"/>
        <v>84878.033748199974</v>
      </c>
      <c r="AR1539" s="12">
        <f t="shared" si="442"/>
        <v>3479325.8692518002</v>
      </c>
      <c r="BB1539" s="28" t="e">
        <f>+#REF!-'Прил 2 оконч'!E1539</f>
        <v>#REF!</v>
      </c>
    </row>
    <row r="1540" spans="1:54" ht="15" customHeight="1" x14ac:dyDescent="0.25">
      <c r="A1540" s="5">
        <f t="shared" si="444"/>
        <v>1512</v>
      </c>
      <c r="B1540" s="23">
        <f t="shared" si="445"/>
        <v>257</v>
      </c>
      <c r="C1540" s="14" t="s">
        <v>59</v>
      </c>
      <c r="D1540" s="3" t="s">
        <v>1187</v>
      </c>
      <c r="E1540" s="27">
        <f t="shared" si="446"/>
        <v>5925295.4100000001</v>
      </c>
      <c r="F1540" s="29">
        <v>1337302.2483239998</v>
      </c>
      <c r="G1540" s="29">
        <v>471927.20778000006</v>
      </c>
      <c r="H1540" s="29">
        <v>175701.84647399999</v>
      </c>
      <c r="I1540" s="29">
        <v>748438.76015999995</v>
      </c>
      <c r="J1540" s="29">
        <v>0</v>
      </c>
      <c r="K1540" s="29"/>
      <c r="L1540" s="29">
        <v>281089.75633200002</v>
      </c>
      <c r="M1540" s="29">
        <v>0</v>
      </c>
      <c r="N1540" s="29">
        <v>0</v>
      </c>
      <c r="O1540" s="29">
        <v>0</v>
      </c>
      <c r="P1540" s="29">
        <v>0</v>
      </c>
      <c r="Q1540" s="29">
        <v>2634602.2742340001</v>
      </c>
      <c r="R1540" s="29">
        <v>114511.51</v>
      </c>
      <c r="S1540" s="1">
        <v>38188.26</v>
      </c>
      <c r="T1540" s="147">
        <v>123533.54669600002</v>
      </c>
      <c r="U1540" s="28"/>
      <c r="V1540" s="2" t="s">
        <v>1187</v>
      </c>
      <c r="W1540" s="9">
        <v>5697399.3199999994</v>
      </c>
      <c r="X1540" s="9">
        <v>1241552.77</v>
      </c>
      <c r="Y1540" s="9">
        <v>453872.91</v>
      </c>
      <c r="Z1540" s="9">
        <v>175042.09</v>
      </c>
      <c r="AA1540" s="9">
        <v>701334.4</v>
      </c>
      <c r="AB1540" s="9">
        <v>0</v>
      </c>
      <c r="AC1540" s="9">
        <v>0</v>
      </c>
      <c r="AD1540" s="9">
        <v>255704.81</v>
      </c>
      <c r="AE1540" s="9">
        <v>0</v>
      </c>
      <c r="AF1540" s="9">
        <v>0</v>
      </c>
      <c r="AG1540" s="9">
        <v>0</v>
      </c>
      <c r="AH1540" s="9">
        <v>0</v>
      </c>
      <c r="AI1540" s="9">
        <v>2447371.7999999998</v>
      </c>
      <c r="AJ1540" s="9">
        <v>284869.95999999996</v>
      </c>
      <c r="AK1540" s="9">
        <v>30000</v>
      </c>
      <c r="AL1540" s="9">
        <v>107650.58</v>
      </c>
      <c r="AN1540" s="28">
        <f t="shared" si="441"/>
        <v>227896.09000000078</v>
      </c>
      <c r="AO1540" s="12">
        <f t="shared" si="443"/>
        <v>-170358.44999999995</v>
      </c>
      <c r="AP1540" s="12">
        <f t="shared" si="443"/>
        <v>8188.260000000002</v>
      </c>
      <c r="AQ1540" s="12">
        <f t="shared" si="443"/>
        <v>15882.966696000018</v>
      </c>
      <c r="AR1540" s="12">
        <f t="shared" si="442"/>
        <v>374183.31330400071</v>
      </c>
      <c r="BB1540" s="28" t="e">
        <f>+#REF!-'Прил 2 оконч'!E1540</f>
        <v>#REF!</v>
      </c>
    </row>
    <row r="1541" spans="1:54" ht="15" customHeight="1" x14ac:dyDescent="0.25">
      <c r="A1541" s="5">
        <f t="shared" si="444"/>
        <v>1513</v>
      </c>
      <c r="B1541" s="23">
        <f t="shared" si="445"/>
        <v>258</v>
      </c>
      <c r="C1541" s="14" t="s">
        <v>59</v>
      </c>
      <c r="D1541" s="3" t="s">
        <v>1188</v>
      </c>
      <c r="E1541" s="27">
        <f t="shared" si="446"/>
        <v>5896415.0000000009</v>
      </c>
      <c r="F1541" s="29">
        <v>1330650.097392</v>
      </c>
      <c r="G1541" s="29">
        <v>483644.34766200004</v>
      </c>
      <c r="H1541" s="29">
        <v>174783.72395399999</v>
      </c>
      <c r="I1541" s="29">
        <v>744681.07316399994</v>
      </c>
      <c r="J1541" s="29">
        <v>0</v>
      </c>
      <c r="K1541" s="29"/>
      <c r="L1541" s="29">
        <v>279719.69675999996</v>
      </c>
      <c r="M1541" s="29">
        <v>0</v>
      </c>
      <c r="N1541" s="29">
        <v>0</v>
      </c>
      <c r="O1541" s="29">
        <v>0</v>
      </c>
      <c r="P1541" s="29">
        <v>0</v>
      </c>
      <c r="Q1541" s="29">
        <v>2621492.6746259998</v>
      </c>
      <c r="R1541" s="29">
        <v>100032.99</v>
      </c>
      <c r="S1541" s="1">
        <v>38184.979999999996</v>
      </c>
      <c r="T1541" s="147">
        <v>123225.41644199999</v>
      </c>
      <c r="U1541" s="28"/>
      <c r="V1541" s="2" t="s">
        <v>1188</v>
      </c>
      <c r="W1541" s="9">
        <v>5669629.7199999997</v>
      </c>
      <c r="X1541" s="9">
        <v>1235467.6200000001</v>
      </c>
      <c r="Y1541" s="9">
        <v>451648.37</v>
      </c>
      <c r="Z1541" s="9">
        <v>174184.15</v>
      </c>
      <c r="AA1541" s="9">
        <v>697896.98</v>
      </c>
      <c r="AB1541" s="9">
        <v>0</v>
      </c>
      <c r="AC1541" s="9">
        <v>0</v>
      </c>
      <c r="AD1541" s="9">
        <v>254451.53</v>
      </c>
      <c r="AE1541" s="9">
        <v>0</v>
      </c>
      <c r="AF1541" s="9">
        <v>0</v>
      </c>
      <c r="AG1541" s="9">
        <v>0</v>
      </c>
      <c r="AH1541" s="9">
        <v>0</v>
      </c>
      <c r="AI1541" s="9">
        <v>2435376.62</v>
      </c>
      <c r="AJ1541" s="9">
        <v>283481.49</v>
      </c>
      <c r="AK1541" s="9">
        <v>30000</v>
      </c>
      <c r="AL1541" s="9">
        <v>107122.95999999999</v>
      </c>
      <c r="AN1541" s="28">
        <f t="shared" si="441"/>
        <v>226785.28000000119</v>
      </c>
      <c r="AO1541" s="12">
        <f t="shared" si="443"/>
        <v>-183448.5</v>
      </c>
      <c r="AP1541" s="12">
        <f t="shared" si="443"/>
        <v>8184.9799999999959</v>
      </c>
      <c r="AQ1541" s="12">
        <f t="shared" si="443"/>
        <v>16102.456441999995</v>
      </c>
      <c r="AR1541" s="12">
        <f t="shared" si="442"/>
        <v>385946.34355800122</v>
      </c>
      <c r="BB1541" s="28" t="e">
        <f>+#REF!-'Прил 2 оконч'!E1541</f>
        <v>#REF!</v>
      </c>
    </row>
    <row r="1542" spans="1:54" ht="15" customHeight="1" x14ac:dyDescent="0.25">
      <c r="A1542" s="5">
        <f t="shared" si="444"/>
        <v>1514</v>
      </c>
      <c r="B1542" s="23">
        <f t="shared" si="445"/>
        <v>259</v>
      </c>
      <c r="C1542" s="14" t="s">
        <v>59</v>
      </c>
      <c r="D1542" s="3" t="s">
        <v>1190</v>
      </c>
      <c r="E1542" s="27">
        <f t="shared" si="446"/>
        <v>14974764.26</v>
      </c>
      <c r="F1542" s="29">
        <v>4349966.5649949601</v>
      </c>
      <c r="G1542" s="29">
        <v>2985403.71589782</v>
      </c>
      <c r="H1542" s="29">
        <v>1817269.2196583401</v>
      </c>
      <c r="I1542" s="29">
        <v>1639605.0614672401</v>
      </c>
      <c r="J1542" s="29">
        <v>0</v>
      </c>
      <c r="K1542" s="29"/>
      <c r="L1542" s="29">
        <v>209268.31068528001</v>
      </c>
      <c r="M1542" s="29">
        <v>0</v>
      </c>
      <c r="N1542" s="29">
        <v>2122022.6416493999</v>
      </c>
      <c r="O1542" s="29">
        <v>0</v>
      </c>
      <c r="P1542" s="29">
        <v>0</v>
      </c>
      <c r="Q1542" s="29">
        <v>0</v>
      </c>
      <c r="R1542" s="29">
        <v>1414495.9609999999</v>
      </c>
      <c r="S1542" s="1">
        <v>149747.64259999999</v>
      </c>
      <c r="T1542" s="147">
        <v>286985.14204696001</v>
      </c>
      <c r="U1542" s="28"/>
      <c r="V1542" s="2" t="s">
        <v>1190</v>
      </c>
      <c r="W1542" s="9">
        <v>8791013.2200000007</v>
      </c>
      <c r="X1542" s="9">
        <v>3251655.6</v>
      </c>
      <c r="Y1542" s="9">
        <v>1923002.15</v>
      </c>
      <c r="Z1542" s="9">
        <v>620401.43999999994</v>
      </c>
      <c r="AA1542" s="9">
        <v>827529.86</v>
      </c>
      <c r="AB1542" s="9">
        <v>0</v>
      </c>
      <c r="AC1542" s="9">
        <v>0</v>
      </c>
      <c r="AD1542" s="9">
        <v>194648.61</v>
      </c>
      <c r="AE1542" s="9">
        <v>0</v>
      </c>
      <c r="AF1542" s="9">
        <v>1421878.56</v>
      </c>
      <c r="AG1542" s="9">
        <v>0</v>
      </c>
      <c r="AH1542" s="9">
        <v>0</v>
      </c>
      <c r="AI1542" s="9">
        <v>0</v>
      </c>
      <c r="AJ1542" s="9">
        <v>353751.78</v>
      </c>
      <c r="AK1542" s="9">
        <v>30000</v>
      </c>
      <c r="AL1542" s="9">
        <v>168145.22000000003</v>
      </c>
      <c r="AN1542" s="28">
        <f t="shared" si="441"/>
        <v>6183751.0399999991</v>
      </c>
      <c r="AO1542" s="12">
        <f t="shared" si="443"/>
        <v>1060744.1809999999</v>
      </c>
      <c r="AP1542" s="12">
        <f t="shared" si="443"/>
        <v>119747.64259999999</v>
      </c>
      <c r="AQ1542" s="12">
        <f t="shared" si="443"/>
        <v>118839.92204695998</v>
      </c>
      <c r="AR1542" s="12">
        <f t="shared" si="442"/>
        <v>4884419.294353039</v>
      </c>
      <c r="BB1542" s="28" t="e">
        <f>+#REF!-'Прил 2 оконч'!E1542</f>
        <v>#REF!</v>
      </c>
    </row>
    <row r="1543" spans="1:54" ht="15" customHeight="1" x14ac:dyDescent="0.25">
      <c r="A1543" s="5">
        <f t="shared" si="444"/>
        <v>1515</v>
      </c>
      <c r="B1543" s="23">
        <f t="shared" si="445"/>
        <v>260</v>
      </c>
      <c r="C1543" s="14" t="s">
        <v>59</v>
      </c>
      <c r="D1543" s="3" t="s">
        <v>1191</v>
      </c>
      <c r="E1543" s="27">
        <f t="shared" si="446"/>
        <v>2561332.6</v>
      </c>
      <c r="F1543" s="29">
        <v>0</v>
      </c>
      <c r="G1543" s="29">
        <v>0</v>
      </c>
      <c r="H1543" s="29">
        <v>0</v>
      </c>
      <c r="I1543" s="29">
        <v>0</v>
      </c>
      <c r="J1543" s="29">
        <v>0</v>
      </c>
      <c r="K1543" s="29"/>
      <c r="L1543" s="29">
        <v>0</v>
      </c>
      <c r="M1543" s="29">
        <v>0</v>
      </c>
      <c r="N1543" s="29">
        <v>2255868.0741240005</v>
      </c>
      <c r="O1543" s="29">
        <v>0</v>
      </c>
      <c r="P1543" s="29">
        <v>0</v>
      </c>
      <c r="Q1543" s="29">
        <v>0</v>
      </c>
      <c r="R1543" s="29">
        <v>230519.93400000001</v>
      </c>
      <c r="S1543" s="1">
        <v>25613.326000000001</v>
      </c>
      <c r="T1543" s="147">
        <v>49331.265876000012</v>
      </c>
      <c r="U1543" s="28"/>
      <c r="V1543" s="2" t="s">
        <v>1191</v>
      </c>
      <c r="W1543" s="9">
        <v>1609658.1300000001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1487556.55</v>
      </c>
      <c r="AG1543" s="9">
        <v>0</v>
      </c>
      <c r="AH1543" s="9">
        <v>0</v>
      </c>
      <c r="AI1543" s="9">
        <v>0</v>
      </c>
      <c r="AJ1543" s="9">
        <v>61743.28</v>
      </c>
      <c r="AK1543" s="9">
        <v>30000</v>
      </c>
      <c r="AL1543" s="9">
        <v>30358.3</v>
      </c>
      <c r="AN1543" s="28">
        <f t="shared" si="441"/>
        <v>951674.47</v>
      </c>
      <c r="AO1543" s="12">
        <f t="shared" si="443"/>
        <v>168776.65400000001</v>
      </c>
      <c r="AP1543" s="12">
        <f t="shared" si="443"/>
        <v>-4386.6739999999991</v>
      </c>
      <c r="AQ1543" s="12">
        <f t="shared" si="443"/>
        <v>18972.965876000013</v>
      </c>
      <c r="AR1543" s="12">
        <f t="shared" si="442"/>
        <v>768311.52412399999</v>
      </c>
      <c r="BB1543" s="28" t="e">
        <f>+#REF!-'Прил 2 оконч'!E1543</f>
        <v>#REF!</v>
      </c>
    </row>
    <row r="1544" spans="1:54" ht="15" customHeight="1" x14ac:dyDescent="0.25">
      <c r="A1544" s="5">
        <f t="shared" si="444"/>
        <v>1516</v>
      </c>
      <c r="B1544" s="23">
        <f t="shared" si="445"/>
        <v>261</v>
      </c>
      <c r="C1544" s="14" t="s">
        <v>59</v>
      </c>
      <c r="D1544" s="3" t="s">
        <v>1192</v>
      </c>
      <c r="E1544" s="27">
        <f t="shared" si="446"/>
        <v>2546718.4499999997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/>
      <c r="L1544" s="29">
        <v>0</v>
      </c>
      <c r="M1544" s="29">
        <v>0</v>
      </c>
      <c r="N1544" s="29">
        <v>2242996.8076530001</v>
      </c>
      <c r="O1544" s="29">
        <v>0</v>
      </c>
      <c r="P1544" s="29">
        <v>0</v>
      </c>
      <c r="Q1544" s="29">
        <v>0</v>
      </c>
      <c r="R1544" s="29">
        <v>229204.6605</v>
      </c>
      <c r="S1544" s="1">
        <v>25467.184500000003</v>
      </c>
      <c r="T1544" s="147">
        <v>49049.797347</v>
      </c>
      <c r="U1544" s="28"/>
      <c r="V1544" s="2" t="s">
        <v>1192</v>
      </c>
      <c r="W1544" s="9">
        <v>1600104.29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1478901.28</v>
      </c>
      <c r="AG1544" s="9">
        <v>0</v>
      </c>
      <c r="AH1544" s="9">
        <v>0</v>
      </c>
      <c r="AI1544" s="9">
        <v>0</v>
      </c>
      <c r="AJ1544" s="9">
        <v>61021.35</v>
      </c>
      <c r="AK1544" s="9">
        <v>30000</v>
      </c>
      <c r="AL1544" s="9">
        <v>30181.66</v>
      </c>
      <c r="AN1544" s="28">
        <f t="shared" si="441"/>
        <v>946614.15999999968</v>
      </c>
      <c r="AO1544" s="12">
        <f t="shared" si="443"/>
        <v>168183.31049999999</v>
      </c>
      <c r="AP1544" s="12">
        <f t="shared" si="443"/>
        <v>-4532.815499999997</v>
      </c>
      <c r="AQ1544" s="12">
        <f t="shared" si="443"/>
        <v>18868.137347</v>
      </c>
      <c r="AR1544" s="12">
        <f t="shared" si="442"/>
        <v>764095.52765299974</v>
      </c>
      <c r="BB1544" s="28" t="e">
        <f>+#REF!-'Прил 2 оконч'!E1544</f>
        <v>#REF!</v>
      </c>
    </row>
    <row r="1545" spans="1:54" ht="15" customHeight="1" x14ac:dyDescent="0.25">
      <c r="A1545" s="5">
        <f t="shared" si="444"/>
        <v>1517</v>
      </c>
      <c r="B1545" s="23">
        <f t="shared" si="445"/>
        <v>262</v>
      </c>
      <c r="C1545" s="14" t="s">
        <v>59</v>
      </c>
      <c r="D1545" s="3" t="s">
        <v>1193</v>
      </c>
      <c r="E1545" s="27">
        <f t="shared" si="446"/>
        <v>6074510.7999999998</v>
      </c>
      <c r="F1545" s="29">
        <v>1371661.1389739998</v>
      </c>
      <c r="G1545" s="29">
        <v>484481.01151799998</v>
      </c>
      <c r="H1545" s="29">
        <v>180513.33888</v>
      </c>
      <c r="I1545" s="29">
        <v>767842.92047399993</v>
      </c>
      <c r="J1545" s="29">
        <v>0</v>
      </c>
      <c r="K1545" s="29"/>
      <c r="L1545" s="29">
        <v>288168.37135800003</v>
      </c>
      <c r="M1545" s="29">
        <v>0</v>
      </c>
      <c r="N1545" s="29">
        <v>0</v>
      </c>
      <c r="O1545" s="29">
        <v>0</v>
      </c>
      <c r="P1545" s="29">
        <v>0</v>
      </c>
      <c r="Q1545" s="29">
        <v>2702262.8445959999</v>
      </c>
      <c r="R1545" s="29">
        <v>114682.95</v>
      </c>
      <c r="S1545" s="1">
        <v>38174.85</v>
      </c>
      <c r="T1545" s="147">
        <v>126723.37420000001</v>
      </c>
      <c r="U1545" s="28"/>
      <c r="V1545" s="2" t="s">
        <v>1193</v>
      </c>
      <c r="W1545" s="9">
        <v>5840875.6699999999</v>
      </c>
      <c r="X1545" s="9">
        <v>1272992.79</v>
      </c>
      <c r="Y1545" s="9">
        <v>465366.4</v>
      </c>
      <c r="Z1545" s="9">
        <v>179474.71</v>
      </c>
      <c r="AA1545" s="9">
        <v>719094.38</v>
      </c>
      <c r="AB1545" s="9">
        <v>0</v>
      </c>
      <c r="AC1545" s="9">
        <v>0</v>
      </c>
      <c r="AD1545" s="9">
        <v>262180.03999999998</v>
      </c>
      <c r="AE1545" s="9">
        <v>0</v>
      </c>
      <c r="AF1545" s="9">
        <v>0</v>
      </c>
      <c r="AG1545" s="9">
        <v>0</v>
      </c>
      <c r="AH1545" s="9">
        <v>0</v>
      </c>
      <c r="AI1545" s="9">
        <v>2509346.9300000002</v>
      </c>
      <c r="AJ1545" s="9">
        <v>292043.78000000003</v>
      </c>
      <c r="AK1545" s="9">
        <v>30000</v>
      </c>
      <c r="AL1545" s="9">
        <v>110376.64000000001</v>
      </c>
      <c r="AN1545" s="28">
        <f t="shared" si="441"/>
        <v>233635.12999999989</v>
      </c>
      <c r="AO1545" s="12">
        <f t="shared" si="443"/>
        <v>-177360.83000000002</v>
      </c>
      <c r="AP1545" s="12">
        <f t="shared" si="443"/>
        <v>8174.8499999999985</v>
      </c>
      <c r="AQ1545" s="12">
        <f t="shared" si="443"/>
        <v>16346.734199999992</v>
      </c>
      <c r="AR1545" s="12">
        <f t="shared" si="442"/>
        <v>386474.37579999992</v>
      </c>
      <c r="BB1545" s="28" t="e">
        <f>+#REF!-'Прил 2 оконч'!E1545</f>
        <v>#REF!</v>
      </c>
    </row>
    <row r="1546" spans="1:54" ht="15" customHeight="1" x14ac:dyDescent="0.25">
      <c r="A1546" s="5">
        <f t="shared" si="444"/>
        <v>1518</v>
      </c>
      <c r="B1546" s="23">
        <f t="shared" si="445"/>
        <v>263</v>
      </c>
      <c r="C1546" s="14" t="s">
        <v>59</v>
      </c>
      <c r="D1546" s="3" t="s">
        <v>1194</v>
      </c>
      <c r="E1546" s="27">
        <f t="shared" si="446"/>
        <v>5914465.2599999998</v>
      </c>
      <c r="F1546" s="29">
        <v>1334727.5027940001</v>
      </c>
      <c r="G1546" s="29">
        <v>485164.23089400004</v>
      </c>
      <c r="H1546" s="29">
        <v>175313.27377199999</v>
      </c>
      <c r="I1546" s="29">
        <v>746949.43860599992</v>
      </c>
      <c r="J1546" s="29">
        <v>0</v>
      </c>
      <c r="K1546" s="29"/>
      <c r="L1546" s="29">
        <v>280575.981546</v>
      </c>
      <c r="M1546" s="29">
        <v>0</v>
      </c>
      <c r="N1546" s="29">
        <v>0</v>
      </c>
      <c r="O1546" s="29">
        <v>0</v>
      </c>
      <c r="P1546" s="29">
        <v>0</v>
      </c>
      <c r="Q1546" s="29">
        <v>2628941.5918919998</v>
      </c>
      <c r="R1546" s="29">
        <v>101049.88</v>
      </c>
      <c r="S1546" s="1">
        <v>38152.74</v>
      </c>
      <c r="T1546" s="147">
        <v>123590.62049599999</v>
      </c>
      <c r="U1546" s="28"/>
      <c r="V1546" s="2" t="s">
        <v>1194</v>
      </c>
      <c r="W1546" s="9">
        <v>5686985.7300000004</v>
      </c>
      <c r="X1546" s="9">
        <v>1239270.8400000001</v>
      </c>
      <c r="Y1546" s="9">
        <v>453038.72</v>
      </c>
      <c r="Z1546" s="9">
        <v>174720.37</v>
      </c>
      <c r="AA1546" s="9">
        <v>700045.37</v>
      </c>
      <c r="AB1546" s="9">
        <v>0</v>
      </c>
      <c r="AC1546" s="9">
        <v>0</v>
      </c>
      <c r="AD1546" s="9">
        <v>255234.82</v>
      </c>
      <c r="AE1546" s="9">
        <v>0</v>
      </c>
      <c r="AF1546" s="9">
        <v>0</v>
      </c>
      <c r="AG1546" s="9">
        <v>0</v>
      </c>
      <c r="AH1546" s="9">
        <v>0</v>
      </c>
      <c r="AI1546" s="9">
        <v>2442873.61</v>
      </c>
      <c r="AJ1546" s="9">
        <v>284349.27999999997</v>
      </c>
      <c r="AK1546" s="9">
        <v>30000</v>
      </c>
      <c r="AL1546" s="9">
        <v>107452.72</v>
      </c>
      <c r="AN1546" s="28">
        <f t="shared" si="441"/>
        <v>227479.52999999933</v>
      </c>
      <c r="AO1546" s="12">
        <f t="shared" si="443"/>
        <v>-183299.39999999997</v>
      </c>
      <c r="AP1546" s="12">
        <f t="shared" si="443"/>
        <v>8152.739999999998</v>
      </c>
      <c r="AQ1546" s="12">
        <f t="shared" si="443"/>
        <v>16137.900495999987</v>
      </c>
      <c r="AR1546" s="12">
        <f t="shared" si="442"/>
        <v>386488.28950399929</v>
      </c>
      <c r="BB1546" s="28" t="e">
        <f>+#REF!-'Прил 2 оконч'!E1546</f>
        <v>#REF!</v>
      </c>
    </row>
    <row r="1547" spans="1:54" ht="15" customHeight="1" x14ac:dyDescent="0.25">
      <c r="A1547" s="5">
        <f t="shared" si="444"/>
        <v>1519</v>
      </c>
      <c r="B1547" s="23">
        <f t="shared" si="445"/>
        <v>264</v>
      </c>
      <c r="C1547" s="14" t="s">
        <v>59</v>
      </c>
      <c r="D1547" s="3" t="s">
        <v>1195</v>
      </c>
      <c r="E1547" s="27">
        <f t="shared" si="446"/>
        <v>29885518.550000001</v>
      </c>
      <c r="F1547" s="29">
        <v>6731956.0892438404</v>
      </c>
      <c r="G1547" s="29">
        <v>2468626.27801314</v>
      </c>
      <c r="H1547" s="29">
        <v>2579135.1598849199</v>
      </c>
      <c r="I1547" s="29">
        <v>1614732.13773312</v>
      </c>
      <c r="J1547" s="29">
        <v>0</v>
      </c>
      <c r="K1547" s="29"/>
      <c r="L1547" s="29">
        <v>222240.79473288002</v>
      </c>
      <c r="M1547" s="29">
        <v>0</v>
      </c>
      <c r="N1547" s="29">
        <v>12664980.5522436</v>
      </c>
      <c r="O1547" s="29">
        <v>0</v>
      </c>
      <c r="P1547" s="29">
        <v>0</v>
      </c>
      <c r="Q1547" s="29">
        <v>0</v>
      </c>
      <c r="R1547" s="29">
        <v>2730265.4369999999</v>
      </c>
      <c r="S1547" s="1">
        <v>298855.18550000008</v>
      </c>
      <c r="T1547" s="147">
        <v>574726.9156485002</v>
      </c>
      <c r="U1547" s="28"/>
      <c r="V1547" s="2" t="s">
        <v>1195</v>
      </c>
      <c r="W1547" s="9">
        <v>12281675.939999999</v>
      </c>
      <c r="X1547" s="9">
        <v>3771158.42</v>
      </c>
      <c r="Y1547" s="9">
        <v>2091738.68</v>
      </c>
      <c r="Z1547" s="9">
        <v>881434.66</v>
      </c>
      <c r="AA1547" s="9">
        <v>1307855.8</v>
      </c>
      <c r="AB1547" s="9">
        <v>0</v>
      </c>
      <c r="AC1547" s="9">
        <v>0</v>
      </c>
      <c r="AD1547" s="9">
        <v>206923.89</v>
      </c>
      <c r="AE1547" s="9">
        <v>0</v>
      </c>
      <c r="AF1547" s="9">
        <v>3508396.11</v>
      </c>
      <c r="AG1547" s="9">
        <v>0</v>
      </c>
      <c r="AH1547" s="9">
        <v>0</v>
      </c>
      <c r="AI1547" s="9">
        <v>0</v>
      </c>
      <c r="AJ1547" s="9">
        <v>244015.16</v>
      </c>
      <c r="AK1547" s="9">
        <v>30000</v>
      </c>
      <c r="AL1547" s="9">
        <v>240153.21999999997</v>
      </c>
      <c r="AN1547" s="28">
        <f t="shared" si="441"/>
        <v>17603842.609999999</v>
      </c>
      <c r="AO1547" s="12">
        <f t="shared" si="443"/>
        <v>2486250.2769999998</v>
      </c>
      <c r="AP1547" s="12">
        <f t="shared" si="443"/>
        <v>268855.18550000008</v>
      </c>
      <c r="AQ1547" s="12">
        <f t="shared" si="443"/>
        <v>334573.69564850023</v>
      </c>
      <c r="AR1547" s="12">
        <f t="shared" si="442"/>
        <v>14514163.4518515</v>
      </c>
      <c r="BB1547" s="28" t="e">
        <f>+#REF!-'Прил 2 оконч'!E1547</f>
        <v>#REF!</v>
      </c>
    </row>
    <row r="1548" spans="1:54" ht="15" customHeight="1" x14ac:dyDescent="0.25">
      <c r="A1548" s="5">
        <f t="shared" si="444"/>
        <v>1520</v>
      </c>
      <c r="B1548" s="23">
        <f t="shared" si="445"/>
        <v>265</v>
      </c>
      <c r="C1548" s="14" t="s">
        <v>59</v>
      </c>
      <c r="D1548" s="3" t="s">
        <v>1196</v>
      </c>
      <c r="E1548" s="27">
        <f t="shared" si="446"/>
        <v>2588921.4700000002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/>
      <c r="L1548" s="29">
        <v>0</v>
      </c>
      <c r="M1548" s="29">
        <v>0</v>
      </c>
      <c r="N1548" s="29">
        <v>2280166.6954878005</v>
      </c>
      <c r="O1548" s="29">
        <v>0</v>
      </c>
      <c r="P1548" s="29">
        <v>0</v>
      </c>
      <c r="Q1548" s="29">
        <v>0</v>
      </c>
      <c r="R1548" s="29">
        <v>233002.93230000001</v>
      </c>
      <c r="S1548" s="1">
        <v>25889.214700000004</v>
      </c>
      <c r="T1548" s="147">
        <v>49862.627512200008</v>
      </c>
      <c r="U1548" s="28"/>
      <c r="V1548" s="2" t="s">
        <v>1196</v>
      </c>
      <c r="W1548" s="9">
        <v>1626703.16</v>
      </c>
      <c r="X1548" s="9">
        <v>0</v>
      </c>
      <c r="Y1548" s="9">
        <v>0</v>
      </c>
      <c r="Z1548" s="9">
        <v>0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1503896.13</v>
      </c>
      <c r="AG1548" s="9">
        <v>0</v>
      </c>
      <c r="AH1548" s="9">
        <v>0</v>
      </c>
      <c r="AI1548" s="9">
        <v>0</v>
      </c>
      <c r="AJ1548" s="9">
        <v>62115.270000000004</v>
      </c>
      <c r="AK1548" s="9">
        <v>30000</v>
      </c>
      <c r="AL1548" s="9">
        <v>30691.759999999998</v>
      </c>
      <c r="AN1548" s="28">
        <f t="shared" si="441"/>
        <v>962218.31000000029</v>
      </c>
      <c r="AO1548" s="12">
        <f t="shared" si="443"/>
        <v>170887.66230000003</v>
      </c>
      <c r="AP1548" s="12">
        <f t="shared" si="443"/>
        <v>-4110.7852999999959</v>
      </c>
      <c r="AQ1548" s="12">
        <f t="shared" si="443"/>
        <v>19170.86751220001</v>
      </c>
      <c r="AR1548" s="12">
        <f t="shared" si="442"/>
        <v>776270.56548780028</v>
      </c>
      <c r="BB1548" s="28" t="e">
        <f>+#REF!-'Прил 2 оконч'!E1548</f>
        <v>#REF!</v>
      </c>
    </row>
    <row r="1549" spans="1:54" ht="15" customHeight="1" x14ac:dyDescent="0.25">
      <c r="A1549" s="5">
        <f t="shared" si="444"/>
        <v>1521</v>
      </c>
      <c r="B1549" s="23">
        <f t="shared" si="445"/>
        <v>266</v>
      </c>
      <c r="C1549" s="14" t="s">
        <v>59</v>
      </c>
      <c r="D1549" s="3" t="s">
        <v>1197</v>
      </c>
      <c r="E1549" s="27">
        <f t="shared" si="446"/>
        <v>34868708.160000004</v>
      </c>
      <c r="F1549" s="29">
        <v>5996729.9781097798</v>
      </c>
      <c r="G1549" s="29">
        <v>3648890.3764198199</v>
      </c>
      <c r="H1549" s="29">
        <v>1719410.9272174803</v>
      </c>
      <c r="I1549" s="29">
        <v>1465289.8013577599</v>
      </c>
      <c r="J1549" s="29">
        <v>0</v>
      </c>
      <c r="K1549" s="29"/>
      <c r="L1549" s="29">
        <v>511593.88939176005</v>
      </c>
      <c r="M1549" s="29">
        <v>0</v>
      </c>
      <c r="N1549" s="29">
        <v>17347540.944257997</v>
      </c>
      <c r="O1549" s="29">
        <v>0</v>
      </c>
      <c r="P1549" s="29">
        <v>0</v>
      </c>
      <c r="Q1549" s="29">
        <v>0</v>
      </c>
      <c r="R1549" s="29">
        <v>3159448.9173999997</v>
      </c>
      <c r="S1549" s="1">
        <v>348687.08159999998</v>
      </c>
      <c r="T1549" s="147">
        <v>671116.24424539995</v>
      </c>
      <c r="U1549" s="28"/>
      <c r="V1549" s="2" t="s">
        <v>1197</v>
      </c>
      <c r="W1549" s="9">
        <v>13119096.870000001</v>
      </c>
      <c r="X1549" s="9">
        <v>3007058.46</v>
      </c>
      <c r="Y1549" s="9">
        <v>1527225.52</v>
      </c>
      <c r="Z1549" s="9">
        <v>587714.01</v>
      </c>
      <c r="AA1549" s="9">
        <v>948159.11</v>
      </c>
      <c r="AB1549" s="9">
        <v>0</v>
      </c>
      <c r="AC1549" s="9">
        <v>0</v>
      </c>
      <c r="AD1549" s="9">
        <v>476433.79</v>
      </c>
      <c r="AE1549" s="9">
        <v>0</v>
      </c>
      <c r="AF1549" s="9">
        <v>6045060.5700000003</v>
      </c>
      <c r="AG1549" s="9">
        <v>0</v>
      </c>
      <c r="AH1549" s="9">
        <v>0</v>
      </c>
      <c r="AI1549" s="9">
        <v>0</v>
      </c>
      <c r="AJ1549" s="9">
        <v>240472.95</v>
      </c>
      <c r="AK1549" s="9">
        <v>30000</v>
      </c>
      <c r="AL1549" s="9">
        <v>256972.46000000002</v>
      </c>
      <c r="AN1549" s="28">
        <f t="shared" si="441"/>
        <v>21749611.290000003</v>
      </c>
      <c r="AO1549" s="12">
        <f t="shared" si="443"/>
        <v>2918975.9673999995</v>
      </c>
      <c r="AP1549" s="12">
        <f t="shared" si="443"/>
        <v>318687.08159999998</v>
      </c>
      <c r="AQ1549" s="12">
        <f t="shared" si="443"/>
        <v>414143.78424539993</v>
      </c>
      <c r="AR1549" s="12">
        <f t="shared" si="442"/>
        <v>18097804.456754602</v>
      </c>
      <c r="BB1549" s="28" t="e">
        <f>+#REF!-'Прил 2 оконч'!E1549</f>
        <v>#REF!</v>
      </c>
    </row>
    <row r="1550" spans="1:54" ht="15" customHeight="1" x14ac:dyDescent="0.25">
      <c r="A1550" s="5">
        <f t="shared" si="444"/>
        <v>1522</v>
      </c>
      <c r="B1550" s="23">
        <f t="shared" si="445"/>
        <v>267</v>
      </c>
      <c r="C1550" s="14" t="s">
        <v>59</v>
      </c>
      <c r="D1550" s="3" t="s">
        <v>1198</v>
      </c>
      <c r="E1550" s="27">
        <f t="shared" si="446"/>
        <v>15236078.209999999</v>
      </c>
      <c r="F1550" s="29">
        <v>3432050.5232340605</v>
      </c>
      <c r="G1550" s="29">
        <v>1258542.09075378</v>
      </c>
      <c r="H1550" s="29">
        <v>1314881.1524797198</v>
      </c>
      <c r="I1550" s="29">
        <v>823214.26413408003</v>
      </c>
      <c r="J1550" s="29">
        <v>0</v>
      </c>
      <c r="K1550" s="29"/>
      <c r="L1550" s="29">
        <v>113301.62983020001</v>
      </c>
      <c r="M1550" s="29">
        <v>0</v>
      </c>
      <c r="N1550" s="29">
        <v>6456793.9123547999</v>
      </c>
      <c r="O1550" s="29">
        <v>0</v>
      </c>
      <c r="P1550" s="29">
        <v>0</v>
      </c>
      <c r="Q1550" s="29">
        <v>0</v>
      </c>
      <c r="R1550" s="29">
        <v>1391929.5954999998</v>
      </c>
      <c r="S1550" s="1">
        <v>152360.78209999998</v>
      </c>
      <c r="T1550" s="147">
        <v>293004.25961336005</v>
      </c>
      <c r="U1550" s="28"/>
      <c r="V1550" s="2" t="s">
        <v>1198</v>
      </c>
      <c r="W1550" s="9">
        <v>6382640.7199999988</v>
      </c>
      <c r="X1550" s="9">
        <v>1917973.72</v>
      </c>
      <c r="Y1550" s="9">
        <v>1063837.53</v>
      </c>
      <c r="Z1550" s="9">
        <v>448288.91</v>
      </c>
      <c r="AA1550" s="9">
        <v>665162.48</v>
      </c>
      <c r="AB1550" s="9">
        <v>0</v>
      </c>
      <c r="AC1550" s="9">
        <v>0</v>
      </c>
      <c r="AD1550" s="9">
        <v>105239.45</v>
      </c>
      <c r="AE1550" s="9">
        <v>0</v>
      </c>
      <c r="AF1550" s="9">
        <v>1784335.43</v>
      </c>
      <c r="AG1550" s="9">
        <v>0</v>
      </c>
      <c r="AH1550" s="9">
        <v>0</v>
      </c>
      <c r="AI1550" s="9">
        <v>0</v>
      </c>
      <c r="AJ1550" s="9">
        <v>245663.68000000002</v>
      </c>
      <c r="AK1550" s="9">
        <v>30000</v>
      </c>
      <c r="AL1550" s="9">
        <v>122139.52</v>
      </c>
      <c r="AN1550" s="28">
        <f t="shared" si="441"/>
        <v>8853437.4900000002</v>
      </c>
      <c r="AO1550" s="12">
        <f t="shared" ref="AO1550:AQ1598" si="447">+R1550-AJ1550</f>
        <v>1146265.9154999999</v>
      </c>
      <c r="AP1550" s="12">
        <f t="shared" si="447"/>
        <v>122360.78209999998</v>
      </c>
      <c r="AQ1550" s="12">
        <f t="shared" si="447"/>
        <v>170864.73961336003</v>
      </c>
      <c r="AR1550" s="12">
        <f t="shared" si="442"/>
        <v>7413946.0527866399</v>
      </c>
      <c r="BB1550" s="28" t="e">
        <f>+#REF!-'Прил 2 оконч'!E1550</f>
        <v>#REF!</v>
      </c>
    </row>
    <row r="1551" spans="1:54" ht="15" customHeight="1" x14ac:dyDescent="0.25">
      <c r="A1551" s="5">
        <f t="shared" si="444"/>
        <v>1523</v>
      </c>
      <c r="B1551" s="23">
        <f t="shared" si="445"/>
        <v>268</v>
      </c>
      <c r="C1551" s="14" t="s">
        <v>59</v>
      </c>
      <c r="D1551" s="3" t="s">
        <v>1199</v>
      </c>
      <c r="E1551" s="27">
        <f t="shared" si="446"/>
        <v>10520314.549999999</v>
      </c>
      <c r="F1551" s="29">
        <v>1327626.0668159998</v>
      </c>
      <c r="G1551" s="29">
        <v>483777.69169800001</v>
      </c>
      <c r="H1551" s="29">
        <v>176043.05493599997</v>
      </c>
      <c r="I1551" s="29">
        <v>743827.89053999993</v>
      </c>
      <c r="J1551" s="29">
        <v>0</v>
      </c>
      <c r="K1551" s="29"/>
      <c r="L1551" s="29">
        <v>278692.15697400004</v>
      </c>
      <c r="M1551" s="29">
        <v>0</v>
      </c>
      <c r="N1551" s="29">
        <v>1651344.4905300001</v>
      </c>
      <c r="O1551" s="29">
        <v>0</v>
      </c>
      <c r="P1551" s="29">
        <v>2825967.6020940002</v>
      </c>
      <c r="Q1551" s="29">
        <v>2611797.8997180006</v>
      </c>
      <c r="R1551" s="29">
        <v>162271.04000000001</v>
      </c>
      <c r="S1551" s="1">
        <v>38120.300000000003</v>
      </c>
      <c r="T1551" s="147">
        <v>220846.35669400002</v>
      </c>
      <c r="U1551" s="28"/>
      <c r="V1551" s="2" t="s">
        <v>1199</v>
      </c>
      <c r="W1551" s="9">
        <v>10115685.800000001</v>
      </c>
      <c r="X1551" s="9">
        <v>1233959.43</v>
      </c>
      <c r="Y1551" s="9">
        <v>451097.03</v>
      </c>
      <c r="Z1551" s="9">
        <v>173971.52</v>
      </c>
      <c r="AA1551" s="9">
        <v>697045.03</v>
      </c>
      <c r="AB1551" s="9">
        <v>0</v>
      </c>
      <c r="AC1551" s="9">
        <v>0</v>
      </c>
      <c r="AD1551" s="9">
        <v>254140.91</v>
      </c>
      <c r="AE1551" s="9">
        <v>0</v>
      </c>
      <c r="AF1551" s="9">
        <v>1520947.65</v>
      </c>
      <c r="AG1551" s="9">
        <v>0</v>
      </c>
      <c r="AH1551" s="9">
        <v>2624738.2799999998</v>
      </c>
      <c r="AI1551" s="9">
        <v>2432403.65</v>
      </c>
      <c r="AJ1551" s="9">
        <v>505784.30000000005</v>
      </c>
      <c r="AK1551" s="9">
        <v>30000</v>
      </c>
      <c r="AL1551" s="9">
        <v>191598</v>
      </c>
      <c r="AN1551" s="28">
        <f t="shared" si="441"/>
        <v>404628.74999999814</v>
      </c>
      <c r="AO1551" s="12">
        <f t="shared" si="447"/>
        <v>-343513.26</v>
      </c>
      <c r="AP1551" s="12">
        <f t="shared" si="447"/>
        <v>8120.3000000000029</v>
      </c>
      <c r="AQ1551" s="12">
        <f t="shared" si="447"/>
        <v>29248.356694000016</v>
      </c>
      <c r="AR1551" s="12">
        <f t="shared" si="442"/>
        <v>710773.35330599803</v>
      </c>
      <c r="BB1551" s="28" t="e">
        <f>+#REF!-'Прил 2 оконч'!E1551</f>
        <v>#REF!</v>
      </c>
    </row>
    <row r="1552" spans="1:54" ht="15" customHeight="1" x14ac:dyDescent="0.25">
      <c r="A1552" s="5">
        <f t="shared" si="444"/>
        <v>1524</v>
      </c>
      <c r="B1552" s="23">
        <f t="shared" si="445"/>
        <v>269</v>
      </c>
      <c r="C1552" s="14" t="s">
        <v>59</v>
      </c>
      <c r="D1552" s="3" t="s">
        <v>1200</v>
      </c>
      <c r="E1552" s="27">
        <f t="shared" si="446"/>
        <v>8978497.2599999998</v>
      </c>
      <c r="F1552" s="29">
        <v>1351779.529506</v>
      </c>
      <c r="G1552" s="29">
        <v>492114.08173199999</v>
      </c>
      <c r="H1552" s="29">
        <v>178758.89501400001</v>
      </c>
      <c r="I1552" s="29">
        <v>757127.1134700001</v>
      </c>
      <c r="J1552" s="29">
        <v>0</v>
      </c>
      <c r="K1552" s="29"/>
      <c r="L1552" s="29">
        <v>283829.86569000001</v>
      </c>
      <c r="M1552" s="29">
        <v>0</v>
      </c>
      <c r="N1552" s="29">
        <v>0</v>
      </c>
      <c r="O1552" s="29">
        <v>0</v>
      </c>
      <c r="P1552" s="29">
        <v>2878116.0707040001</v>
      </c>
      <c r="Q1552" s="29">
        <v>2660868.5538960001</v>
      </c>
      <c r="R1552" s="29">
        <v>149648.18</v>
      </c>
      <c r="S1552" s="1">
        <v>38133.660000000003</v>
      </c>
      <c r="T1552" s="147">
        <v>188121.30998800002</v>
      </c>
      <c r="U1552" s="28"/>
      <c r="V1552" s="2" t="s">
        <v>1200</v>
      </c>
      <c r="W1552" s="9">
        <v>8633171.1400000006</v>
      </c>
      <c r="X1552" s="9">
        <v>1256031.75</v>
      </c>
      <c r="Y1552" s="9">
        <v>459165.97</v>
      </c>
      <c r="Z1552" s="9">
        <v>177083.43</v>
      </c>
      <c r="AA1552" s="9">
        <v>709513.35</v>
      </c>
      <c r="AB1552" s="9">
        <v>0</v>
      </c>
      <c r="AC1552" s="9">
        <v>0</v>
      </c>
      <c r="AD1552" s="9">
        <v>258686.83</v>
      </c>
      <c r="AE1552" s="9">
        <v>0</v>
      </c>
      <c r="AF1552" s="9">
        <v>0</v>
      </c>
      <c r="AG1552" s="9">
        <v>0</v>
      </c>
      <c r="AH1552" s="9">
        <v>2671688</v>
      </c>
      <c r="AI1552" s="9">
        <v>2475913.0099999998</v>
      </c>
      <c r="AJ1552" s="9">
        <v>431658.56</v>
      </c>
      <c r="AK1552" s="9">
        <v>30000</v>
      </c>
      <c r="AL1552" s="9">
        <v>163430.24</v>
      </c>
      <c r="AN1552" s="28">
        <f t="shared" si="441"/>
        <v>345326.11999999918</v>
      </c>
      <c r="AO1552" s="12">
        <f t="shared" si="447"/>
        <v>-282010.38</v>
      </c>
      <c r="AP1552" s="12">
        <f t="shared" si="447"/>
        <v>8133.6600000000035</v>
      </c>
      <c r="AQ1552" s="12">
        <f t="shared" si="447"/>
        <v>24691.069988000032</v>
      </c>
      <c r="AR1552" s="12">
        <f t="shared" si="442"/>
        <v>594511.77001199918</v>
      </c>
      <c r="BB1552" s="28" t="e">
        <f>+#REF!-'Прил 2 оконч'!E1552</f>
        <v>#REF!</v>
      </c>
    </row>
    <row r="1553" spans="1:54" ht="15" customHeight="1" x14ac:dyDescent="0.25">
      <c r="A1553" s="5">
        <f t="shared" si="444"/>
        <v>1525</v>
      </c>
      <c r="B1553" s="23">
        <f t="shared" si="445"/>
        <v>270</v>
      </c>
      <c r="C1553" s="14" t="s">
        <v>59</v>
      </c>
      <c r="D1553" s="3" t="s">
        <v>1201</v>
      </c>
      <c r="E1553" s="27">
        <f t="shared" si="446"/>
        <v>14747148.670000002</v>
      </c>
      <c r="F1553" s="29">
        <v>5828747.4672991196</v>
      </c>
      <c r="G1553" s="29">
        <v>3546676.3733486403</v>
      </c>
      <c r="H1553" s="29">
        <v>1671246.17812992</v>
      </c>
      <c r="I1553" s="29">
        <v>1424243.59065324</v>
      </c>
      <c r="J1553" s="29">
        <v>0</v>
      </c>
      <c r="K1553" s="29"/>
      <c r="L1553" s="29">
        <v>497262.94218215998</v>
      </c>
      <c r="M1553" s="29">
        <v>0</v>
      </c>
      <c r="N1553" s="29">
        <v>0</v>
      </c>
      <c r="O1553" s="29">
        <v>0</v>
      </c>
      <c r="P1553" s="29">
        <v>0</v>
      </c>
      <c r="Q1553" s="29">
        <v>0</v>
      </c>
      <c r="R1553" s="29">
        <v>1347912.8755000001</v>
      </c>
      <c r="S1553" s="1">
        <v>147471.48670000001</v>
      </c>
      <c r="T1553" s="147">
        <v>283587.75618692004</v>
      </c>
      <c r="U1553" s="28"/>
      <c r="V1553" s="2" t="s">
        <v>1201</v>
      </c>
      <c r="W1553" s="9">
        <v>6651866.0000000009</v>
      </c>
      <c r="X1553" s="9">
        <v>2916143.76</v>
      </c>
      <c r="Y1553" s="9">
        <v>1481051.74</v>
      </c>
      <c r="Z1553" s="9">
        <v>569945.19999999995</v>
      </c>
      <c r="AA1553" s="9">
        <v>919492.69</v>
      </c>
      <c r="AB1553" s="9">
        <v>0</v>
      </c>
      <c r="AC1553" s="9">
        <v>0</v>
      </c>
      <c r="AD1553" s="9">
        <v>462029.4</v>
      </c>
      <c r="AE1553" s="9">
        <v>0</v>
      </c>
      <c r="AF1553" s="9">
        <v>0</v>
      </c>
      <c r="AG1553" s="9">
        <v>0</v>
      </c>
      <c r="AH1553" s="9">
        <v>0</v>
      </c>
      <c r="AI1553" s="9">
        <v>0</v>
      </c>
      <c r="AJ1553" s="9">
        <v>143638.65000000002</v>
      </c>
      <c r="AK1553" s="9">
        <v>30000</v>
      </c>
      <c r="AL1553" s="9">
        <v>129564.56</v>
      </c>
      <c r="AN1553" s="28">
        <f t="shared" si="441"/>
        <v>8095282.6700000009</v>
      </c>
      <c r="AO1553" s="12">
        <f t="shared" si="447"/>
        <v>1204274.2255000002</v>
      </c>
      <c r="AP1553" s="12">
        <f t="shared" si="447"/>
        <v>117471.48670000001</v>
      </c>
      <c r="AQ1553" s="12">
        <f t="shared" si="447"/>
        <v>154023.19618692005</v>
      </c>
      <c r="AR1553" s="12">
        <f t="shared" si="442"/>
        <v>6619513.7616130812</v>
      </c>
      <c r="BB1553" s="28" t="e">
        <f>+#REF!-'Прил 2 оконч'!E1553</f>
        <v>#REF!</v>
      </c>
    </row>
    <row r="1554" spans="1:54" ht="15" customHeight="1" x14ac:dyDescent="0.25">
      <c r="A1554" s="5">
        <f t="shared" si="444"/>
        <v>1526</v>
      </c>
      <c r="B1554" s="23">
        <f t="shared" si="445"/>
        <v>271</v>
      </c>
      <c r="C1554" s="14" t="s">
        <v>59</v>
      </c>
      <c r="D1554" s="3" t="s">
        <v>1202</v>
      </c>
      <c r="E1554" s="27">
        <f t="shared" si="446"/>
        <v>9195194.7000000011</v>
      </c>
      <c r="F1554" s="29">
        <v>1384920.660102</v>
      </c>
      <c r="G1554" s="29">
        <v>504273.10844400001</v>
      </c>
      <c r="H1554" s="29">
        <v>183293.45340599999</v>
      </c>
      <c r="I1554" s="29">
        <v>775795.92438599991</v>
      </c>
      <c r="J1554" s="29">
        <v>0</v>
      </c>
      <c r="K1554" s="29"/>
      <c r="L1554" s="29">
        <v>290680.14397799998</v>
      </c>
      <c r="M1554" s="29">
        <v>0</v>
      </c>
      <c r="N1554" s="29">
        <v>0</v>
      </c>
      <c r="O1554" s="29">
        <v>0</v>
      </c>
      <c r="P1554" s="29">
        <v>2947175.7650580001</v>
      </c>
      <c r="Q1554" s="29">
        <v>2725215.5846579997</v>
      </c>
      <c r="R1554" s="29">
        <v>152962.49</v>
      </c>
      <c r="S1554" s="1">
        <v>38191.089999999997</v>
      </c>
      <c r="T1554" s="147">
        <v>192686.47996800003</v>
      </c>
      <c r="U1554" s="28"/>
      <c r="V1554" s="2" t="s">
        <v>1202</v>
      </c>
      <c r="W1554" s="9">
        <v>8841534.0899999999</v>
      </c>
      <c r="X1554" s="9">
        <v>1286457.56</v>
      </c>
      <c r="Y1554" s="9">
        <v>470288.72</v>
      </c>
      <c r="Z1554" s="9">
        <v>181373.04</v>
      </c>
      <c r="AA1554" s="9">
        <v>726700.44</v>
      </c>
      <c r="AB1554" s="9">
        <v>0</v>
      </c>
      <c r="AC1554" s="9">
        <v>0</v>
      </c>
      <c r="AD1554" s="9">
        <v>264953.2</v>
      </c>
      <c r="AE1554" s="9">
        <v>0</v>
      </c>
      <c r="AF1554" s="9">
        <v>0</v>
      </c>
      <c r="AG1554" s="9">
        <v>0</v>
      </c>
      <c r="AH1554" s="9">
        <v>2736406.34</v>
      </c>
      <c r="AI1554" s="9">
        <v>2535888.9500000002</v>
      </c>
      <c r="AJ1554" s="9">
        <v>442076.69999999995</v>
      </c>
      <c r="AK1554" s="9">
        <v>30000</v>
      </c>
      <c r="AL1554" s="9">
        <v>167389.13999999998</v>
      </c>
      <c r="AN1554" s="28">
        <f t="shared" si="441"/>
        <v>353660.61000000127</v>
      </c>
      <c r="AO1554" s="12">
        <f t="shared" si="447"/>
        <v>-289114.20999999996</v>
      </c>
      <c r="AP1554" s="12">
        <f t="shared" si="447"/>
        <v>8191.0899999999965</v>
      </c>
      <c r="AQ1554" s="12">
        <f t="shared" si="447"/>
        <v>25297.339968000044</v>
      </c>
      <c r="AR1554" s="12">
        <f t="shared" si="442"/>
        <v>609286.39003200119</v>
      </c>
      <c r="BB1554" s="28" t="e">
        <f>+#REF!-'Прил 2 оконч'!E1554</f>
        <v>#REF!</v>
      </c>
    </row>
    <row r="1555" spans="1:54" ht="15" customHeight="1" x14ac:dyDescent="0.25">
      <c r="A1555" s="5">
        <f t="shared" si="444"/>
        <v>1527</v>
      </c>
      <c r="B1555" s="23">
        <f t="shared" si="445"/>
        <v>272</v>
      </c>
      <c r="C1555" s="14" t="s">
        <v>59</v>
      </c>
      <c r="D1555" s="3" t="s">
        <v>1203</v>
      </c>
      <c r="E1555" s="27">
        <f t="shared" si="446"/>
        <v>8198144.5299999993</v>
      </c>
      <c r="F1555" s="29">
        <v>3559333.0036773602</v>
      </c>
      <c r="G1555" s="29">
        <v>1305216.9162526201</v>
      </c>
      <c r="H1555" s="29">
        <v>1363645.3966245598</v>
      </c>
      <c r="I1555" s="29">
        <v>853744.33726847998</v>
      </c>
      <c r="J1555" s="29">
        <v>0</v>
      </c>
      <c r="K1555" s="29"/>
      <c r="L1555" s="29">
        <v>117503.58224136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  <c r="R1555" s="29">
        <v>759282.60640000005</v>
      </c>
      <c r="S1555" s="1">
        <v>81981.445299999992</v>
      </c>
      <c r="T1555" s="147">
        <v>157437.24223562001</v>
      </c>
      <c r="U1555" s="28"/>
      <c r="V1555" s="2" t="s">
        <v>1203</v>
      </c>
      <c r="W1555" s="9">
        <v>4620977.37</v>
      </c>
      <c r="X1555" s="9">
        <v>1985451.61</v>
      </c>
      <c r="Y1555" s="9">
        <v>1101265.3</v>
      </c>
      <c r="Z1555" s="9">
        <v>464060.56</v>
      </c>
      <c r="AA1555" s="9">
        <v>688564.14</v>
      </c>
      <c r="AB1555" s="9">
        <v>0</v>
      </c>
      <c r="AC1555" s="9">
        <v>0</v>
      </c>
      <c r="AD1555" s="9">
        <v>108941.97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153953.33000000002</v>
      </c>
      <c r="AK1555" s="9">
        <v>30000</v>
      </c>
      <c r="AL1555" s="9">
        <v>88740.46</v>
      </c>
      <c r="AN1555" s="28">
        <f t="shared" si="441"/>
        <v>3577167.1599999992</v>
      </c>
      <c r="AO1555" s="12">
        <f t="shared" si="447"/>
        <v>605329.27640000009</v>
      </c>
      <c r="AP1555" s="12">
        <f t="shared" si="447"/>
        <v>51981.445299999992</v>
      </c>
      <c r="AQ1555" s="12">
        <f t="shared" si="447"/>
        <v>68696.782235620005</v>
      </c>
      <c r="AR1555" s="12">
        <f t="shared" si="442"/>
        <v>2851159.6560643795</v>
      </c>
      <c r="BB1555" s="28" t="e">
        <f>+#REF!-'Прил 2 оконч'!E1555</f>
        <v>#REF!</v>
      </c>
    </row>
    <row r="1556" spans="1:54" ht="15" customHeight="1" x14ac:dyDescent="0.25">
      <c r="A1556" s="5">
        <f t="shared" si="444"/>
        <v>1528</v>
      </c>
      <c r="B1556" s="23">
        <f t="shared" si="445"/>
        <v>273</v>
      </c>
      <c r="C1556" s="14" t="s">
        <v>59</v>
      </c>
      <c r="D1556" s="3" t="s">
        <v>1204</v>
      </c>
      <c r="E1556" s="27">
        <f t="shared" si="446"/>
        <v>10755200.719999999</v>
      </c>
      <c r="F1556" s="29">
        <v>1357843.1601839999</v>
      </c>
      <c r="G1556" s="29">
        <v>494822.14194</v>
      </c>
      <c r="H1556" s="29">
        <v>180282.57521399995</v>
      </c>
      <c r="I1556" s="29">
        <v>760899.29353200004</v>
      </c>
      <c r="J1556" s="29">
        <v>0</v>
      </c>
      <c r="K1556" s="29"/>
      <c r="L1556" s="29">
        <v>284914.48721399996</v>
      </c>
      <c r="M1556" s="29">
        <v>0</v>
      </c>
      <c r="N1556" s="29">
        <v>1688611.5259440001</v>
      </c>
      <c r="O1556" s="29">
        <v>0</v>
      </c>
      <c r="P1556" s="29">
        <v>2890304.8859999999</v>
      </c>
      <c r="Q1556" s="29">
        <v>2671399.973088</v>
      </c>
      <c r="R1556" s="29">
        <v>162123.35</v>
      </c>
      <c r="S1556" s="1">
        <v>38123.31</v>
      </c>
      <c r="T1556" s="147">
        <v>225876.01688399995</v>
      </c>
      <c r="U1556" s="28"/>
      <c r="V1556" s="2" t="s">
        <v>1204</v>
      </c>
      <c r="W1556" s="9">
        <v>10341537.85</v>
      </c>
      <c r="X1556" s="9">
        <v>1261596.22</v>
      </c>
      <c r="Y1556" s="9">
        <v>461200.18</v>
      </c>
      <c r="Z1556" s="9">
        <v>177867.93</v>
      </c>
      <c r="AA1556" s="9">
        <v>712656.62</v>
      </c>
      <c r="AB1556" s="9">
        <v>0</v>
      </c>
      <c r="AC1556" s="9">
        <v>0</v>
      </c>
      <c r="AD1556" s="9">
        <v>259832.84</v>
      </c>
      <c r="AE1556" s="9">
        <v>0</v>
      </c>
      <c r="AF1556" s="9">
        <v>1555012.05</v>
      </c>
      <c r="AG1556" s="9">
        <v>0</v>
      </c>
      <c r="AH1556" s="9">
        <v>2683524.08</v>
      </c>
      <c r="AI1556" s="9">
        <v>2486881.7999999998</v>
      </c>
      <c r="AJ1556" s="9">
        <v>517076.91</v>
      </c>
      <c r="AK1556" s="9">
        <v>30000</v>
      </c>
      <c r="AL1556" s="9">
        <v>195889.22</v>
      </c>
      <c r="AN1556" s="28">
        <f t="shared" ref="AN1556:AN1605" si="448">+E1556-W1556</f>
        <v>413662.86999999918</v>
      </c>
      <c r="AO1556" s="12">
        <f t="shared" si="447"/>
        <v>-354953.55999999994</v>
      </c>
      <c r="AP1556" s="12">
        <f t="shared" si="447"/>
        <v>8123.3099999999977</v>
      </c>
      <c r="AQ1556" s="12">
        <f t="shared" si="447"/>
        <v>29986.796883999952</v>
      </c>
      <c r="AR1556" s="12">
        <f t="shared" ref="AR1556:AR1605" si="449">+AN1556-AO1556-AP1556-AQ1556</f>
        <v>730506.32311599923</v>
      </c>
      <c r="BB1556" s="28" t="e">
        <f>+#REF!-'Прил 2 оконч'!E1556</f>
        <v>#REF!</v>
      </c>
    </row>
    <row r="1557" spans="1:54" ht="15" customHeight="1" x14ac:dyDescent="0.25">
      <c r="A1557" s="5">
        <f t="shared" si="444"/>
        <v>1529</v>
      </c>
      <c r="B1557" s="23">
        <f t="shared" si="445"/>
        <v>274</v>
      </c>
      <c r="C1557" s="14" t="s">
        <v>59</v>
      </c>
      <c r="D1557" s="3" t="s">
        <v>1205</v>
      </c>
      <c r="E1557" s="27">
        <f t="shared" si="446"/>
        <v>9189777.290000001</v>
      </c>
      <c r="F1557" s="29">
        <v>1384108.8624720001</v>
      </c>
      <c r="G1557" s="29">
        <v>503969.13571200002</v>
      </c>
      <c r="H1557" s="29">
        <v>183227.251116</v>
      </c>
      <c r="I1557" s="29">
        <v>775345.93474799988</v>
      </c>
      <c r="J1557" s="29">
        <v>0</v>
      </c>
      <c r="K1557" s="29"/>
      <c r="L1557" s="29">
        <v>290508.88897799997</v>
      </c>
      <c r="M1557" s="29">
        <v>0</v>
      </c>
      <c r="N1557" s="29">
        <v>0</v>
      </c>
      <c r="O1557" s="29">
        <v>0</v>
      </c>
      <c r="P1557" s="29">
        <v>2945685.42576</v>
      </c>
      <c r="Q1557" s="29">
        <v>2723792.7981179999</v>
      </c>
      <c r="R1557" s="29">
        <v>152390.07</v>
      </c>
      <c r="S1557" s="1">
        <v>38165.58</v>
      </c>
      <c r="T1557" s="147">
        <v>192583.343096</v>
      </c>
      <c r="U1557" s="28"/>
      <c r="V1557" s="2" t="s">
        <v>1205</v>
      </c>
      <c r="W1557" s="9">
        <v>8836325</v>
      </c>
      <c r="X1557" s="9">
        <v>1285696.92</v>
      </c>
      <c r="Y1557" s="9">
        <v>470010.63</v>
      </c>
      <c r="Z1557" s="9">
        <v>181265.81</v>
      </c>
      <c r="AA1557" s="9">
        <v>726270.74</v>
      </c>
      <c r="AB1557" s="9">
        <v>0</v>
      </c>
      <c r="AC1557" s="9">
        <v>0</v>
      </c>
      <c r="AD1557" s="9">
        <v>264796.52</v>
      </c>
      <c r="AE1557" s="9">
        <v>0</v>
      </c>
      <c r="AF1557" s="9">
        <v>0</v>
      </c>
      <c r="AG1557" s="9">
        <v>0</v>
      </c>
      <c r="AH1557" s="9">
        <v>2734788.38</v>
      </c>
      <c r="AI1557" s="9">
        <v>2534389.5499999998</v>
      </c>
      <c r="AJ1557" s="9">
        <v>441816.25</v>
      </c>
      <c r="AK1557" s="9">
        <v>30000</v>
      </c>
      <c r="AL1557" s="9">
        <v>167290.20000000001</v>
      </c>
      <c r="AN1557" s="28">
        <f t="shared" si="448"/>
        <v>353452.29000000097</v>
      </c>
      <c r="AO1557" s="12">
        <f t="shared" si="447"/>
        <v>-289426.18</v>
      </c>
      <c r="AP1557" s="12">
        <f t="shared" si="447"/>
        <v>8165.5800000000017</v>
      </c>
      <c r="AQ1557" s="12">
        <f t="shared" si="447"/>
        <v>25293.143095999985</v>
      </c>
      <c r="AR1557" s="12">
        <f t="shared" si="449"/>
        <v>609419.74690400099</v>
      </c>
      <c r="BB1557" s="28" t="e">
        <f>+#REF!-'Прил 2 оконч'!E1557</f>
        <v>#REF!</v>
      </c>
    </row>
    <row r="1558" spans="1:54" ht="15" customHeight="1" x14ac:dyDescent="0.25">
      <c r="A1558" s="5">
        <f t="shared" si="444"/>
        <v>1530</v>
      </c>
      <c r="B1558" s="23">
        <f t="shared" si="445"/>
        <v>275</v>
      </c>
      <c r="C1558" s="14" t="s">
        <v>59</v>
      </c>
      <c r="D1558" s="3" t="s">
        <v>1206</v>
      </c>
      <c r="E1558" s="27">
        <f t="shared" si="446"/>
        <v>10630215.43</v>
      </c>
      <c r="F1558" s="29">
        <v>1341799.9917839998</v>
      </c>
      <c r="G1558" s="29">
        <v>488945.27707200003</v>
      </c>
      <c r="H1558" s="29">
        <v>178049.04793199999</v>
      </c>
      <c r="I1558" s="29">
        <v>751851.07964400004</v>
      </c>
      <c r="J1558" s="29">
        <v>0</v>
      </c>
      <c r="K1558" s="29"/>
      <c r="L1558" s="29">
        <v>281603.52133199997</v>
      </c>
      <c r="M1558" s="29">
        <v>0</v>
      </c>
      <c r="N1558" s="29">
        <v>1668975.9267299999</v>
      </c>
      <c r="O1558" s="29">
        <v>0</v>
      </c>
      <c r="P1558" s="29">
        <v>2856573.7574639996</v>
      </c>
      <c r="Q1558" s="29">
        <v>2640050.1991500002</v>
      </c>
      <c r="R1558" s="29">
        <v>161039.39000000001</v>
      </c>
      <c r="S1558" s="1">
        <v>38102.26</v>
      </c>
      <c r="T1558" s="147">
        <v>223224.97889199998</v>
      </c>
      <c r="U1558" s="28"/>
      <c r="V1558" s="2" t="s">
        <v>1206</v>
      </c>
      <c r="W1558" s="9">
        <v>10221359.700000001</v>
      </c>
      <c r="X1558" s="9">
        <v>1246890.4099999999</v>
      </c>
      <c r="Y1558" s="9">
        <v>455824.18</v>
      </c>
      <c r="Z1558" s="9">
        <v>175794.62</v>
      </c>
      <c r="AA1558" s="9">
        <v>704349.54</v>
      </c>
      <c r="AB1558" s="9">
        <v>0</v>
      </c>
      <c r="AC1558" s="9">
        <v>0</v>
      </c>
      <c r="AD1558" s="9">
        <v>256804.12</v>
      </c>
      <c r="AE1558" s="9">
        <v>0</v>
      </c>
      <c r="AF1558" s="9">
        <v>1536886.03</v>
      </c>
      <c r="AG1558" s="9">
        <v>0</v>
      </c>
      <c r="AH1558" s="9">
        <v>2652243.56</v>
      </c>
      <c r="AI1558" s="9">
        <v>2457893.42</v>
      </c>
      <c r="AJ1558" s="9">
        <v>511067.98</v>
      </c>
      <c r="AK1558" s="9">
        <v>30000</v>
      </c>
      <c r="AL1558" s="9">
        <v>193605.84</v>
      </c>
      <c r="AN1558" s="28">
        <f t="shared" si="448"/>
        <v>408855.72999999858</v>
      </c>
      <c r="AO1558" s="12">
        <f t="shared" si="447"/>
        <v>-350028.58999999997</v>
      </c>
      <c r="AP1558" s="12">
        <f t="shared" si="447"/>
        <v>8102.260000000002</v>
      </c>
      <c r="AQ1558" s="12">
        <f t="shared" si="447"/>
        <v>29619.138891999988</v>
      </c>
      <c r="AR1558" s="12">
        <f t="shared" si="449"/>
        <v>721162.92110799858</v>
      </c>
      <c r="BB1558" s="28" t="e">
        <f>+#REF!-'Прил 2 оконч'!E1558</f>
        <v>#REF!</v>
      </c>
    </row>
    <row r="1559" spans="1:54" ht="15" customHeight="1" x14ac:dyDescent="0.25">
      <c r="A1559" s="5">
        <f t="shared" si="444"/>
        <v>1531</v>
      </c>
      <c r="B1559" s="23">
        <f t="shared" si="445"/>
        <v>276</v>
      </c>
      <c r="C1559" s="14" t="s">
        <v>59</v>
      </c>
      <c r="D1559" s="3" t="s">
        <v>1207</v>
      </c>
      <c r="E1559" s="27">
        <f t="shared" si="446"/>
        <v>7184246.7200000016</v>
      </c>
      <c r="F1559" s="29">
        <v>3119135.8409757004</v>
      </c>
      <c r="G1559" s="29">
        <v>1143795.4428423601</v>
      </c>
      <c r="H1559" s="29">
        <v>1194997.8356148002</v>
      </c>
      <c r="I1559" s="29">
        <v>748158.30905759998</v>
      </c>
      <c r="J1559" s="29">
        <v>0</v>
      </c>
      <c r="K1559" s="29"/>
      <c r="L1559" s="29">
        <v>102971.44054764</v>
      </c>
      <c r="M1559" s="29">
        <v>0</v>
      </c>
      <c r="N1559" s="29">
        <v>0</v>
      </c>
      <c r="O1559" s="29">
        <v>0</v>
      </c>
      <c r="P1559" s="29">
        <v>0</v>
      </c>
      <c r="Q1559" s="29">
        <v>0</v>
      </c>
      <c r="R1559" s="29">
        <v>665379.04429999995</v>
      </c>
      <c r="S1559" s="1">
        <v>71842.467199999999</v>
      </c>
      <c r="T1559" s="147">
        <v>137966.3394619</v>
      </c>
      <c r="U1559" s="28"/>
      <c r="V1559" s="2" t="s">
        <v>1207</v>
      </c>
      <c r="W1559" s="9">
        <v>4067905.6999999997</v>
      </c>
      <c r="X1559" s="9">
        <v>1738242.51</v>
      </c>
      <c r="Y1559" s="9">
        <v>964146.47</v>
      </c>
      <c r="Z1559" s="9">
        <v>406280.25</v>
      </c>
      <c r="AA1559" s="9">
        <v>602830.81999999995</v>
      </c>
      <c r="AB1559" s="9">
        <v>0</v>
      </c>
      <c r="AC1559" s="9">
        <v>0</v>
      </c>
      <c r="AD1559" s="9">
        <v>95377.57</v>
      </c>
      <c r="AE1559" s="9">
        <v>0</v>
      </c>
      <c r="AF1559" s="9">
        <v>0</v>
      </c>
      <c r="AG1559" s="9">
        <v>0</v>
      </c>
      <c r="AH1559" s="9">
        <v>0</v>
      </c>
      <c r="AI1559" s="9">
        <v>0</v>
      </c>
      <c r="AJ1559" s="9">
        <v>153336.68</v>
      </c>
      <c r="AK1559" s="9">
        <v>30000</v>
      </c>
      <c r="AL1559" s="9">
        <v>77691.399999999994</v>
      </c>
      <c r="AN1559" s="28">
        <f t="shared" si="448"/>
        <v>3116341.0200000019</v>
      </c>
      <c r="AO1559" s="12">
        <f t="shared" si="447"/>
        <v>512042.36429999996</v>
      </c>
      <c r="AP1559" s="12">
        <f t="shared" si="447"/>
        <v>41842.467199999999</v>
      </c>
      <c r="AQ1559" s="12">
        <f t="shared" si="447"/>
        <v>60274.939461900009</v>
      </c>
      <c r="AR1559" s="12">
        <f t="shared" si="449"/>
        <v>2502181.2490381021</v>
      </c>
      <c r="BB1559" s="28" t="e">
        <f>+#REF!-'Прил 2 оконч'!E1559</f>
        <v>#REF!</v>
      </c>
    </row>
    <row r="1560" spans="1:54" ht="15" customHeight="1" x14ac:dyDescent="0.25">
      <c r="A1560" s="5">
        <f t="shared" si="444"/>
        <v>1532</v>
      </c>
      <c r="B1560" s="23">
        <f t="shared" si="445"/>
        <v>277</v>
      </c>
      <c r="C1560" s="14" t="s">
        <v>59</v>
      </c>
      <c r="D1560" s="3" t="s">
        <v>1208</v>
      </c>
      <c r="E1560" s="27">
        <f t="shared" si="446"/>
        <v>7217693.2999999998</v>
      </c>
      <c r="F1560" s="29">
        <v>1634337.772998</v>
      </c>
      <c r="G1560" s="29">
        <v>593404.24109400006</v>
      </c>
      <c r="H1560" s="29">
        <v>216910.34017800001</v>
      </c>
      <c r="I1560" s="29">
        <v>914950.22173800005</v>
      </c>
      <c r="J1560" s="29">
        <v>0</v>
      </c>
      <c r="K1560" s="29"/>
      <c r="L1560" s="29">
        <v>342399.74113800004</v>
      </c>
      <c r="M1560" s="29">
        <v>0</v>
      </c>
      <c r="N1560" s="29">
        <v>0</v>
      </c>
      <c r="O1560" s="29">
        <v>0</v>
      </c>
      <c r="P1560" s="29">
        <v>0</v>
      </c>
      <c r="Q1560" s="29">
        <v>3223609.4110920001</v>
      </c>
      <c r="R1560" s="29">
        <v>102039.42</v>
      </c>
      <c r="S1560" s="1">
        <v>38593.050000000003</v>
      </c>
      <c r="T1560" s="147">
        <v>151449.10176200003</v>
      </c>
      <c r="U1560" s="28"/>
      <c r="V1560" s="2" t="s">
        <v>1208</v>
      </c>
      <c r="W1560" s="9">
        <v>6940089.6000000006</v>
      </c>
      <c r="X1560" s="9">
        <v>1513863.84</v>
      </c>
      <c r="Y1560" s="9">
        <v>553421.32999999996</v>
      </c>
      <c r="Z1560" s="9">
        <v>213434.25</v>
      </c>
      <c r="AA1560" s="9">
        <v>855158.79</v>
      </c>
      <c r="AB1560" s="9">
        <v>0</v>
      </c>
      <c r="AC1560" s="9">
        <v>0</v>
      </c>
      <c r="AD1560" s="9">
        <v>311788.79999999999</v>
      </c>
      <c r="AE1560" s="9">
        <v>0</v>
      </c>
      <c r="AF1560" s="9">
        <v>0</v>
      </c>
      <c r="AG1560" s="9">
        <v>0</v>
      </c>
      <c r="AH1560" s="9">
        <v>0</v>
      </c>
      <c r="AI1560" s="9">
        <v>2984156.39</v>
      </c>
      <c r="AJ1560" s="9">
        <v>347004.48</v>
      </c>
      <c r="AK1560" s="9">
        <v>30000</v>
      </c>
      <c r="AL1560" s="9">
        <v>131261.72</v>
      </c>
      <c r="AN1560" s="28">
        <f t="shared" si="448"/>
        <v>277603.69999999925</v>
      </c>
      <c r="AO1560" s="12">
        <f t="shared" si="447"/>
        <v>-244965.06</v>
      </c>
      <c r="AP1560" s="12">
        <f t="shared" si="447"/>
        <v>8593.0500000000029</v>
      </c>
      <c r="AQ1560" s="12">
        <f t="shared" si="447"/>
        <v>20187.381762000034</v>
      </c>
      <c r="AR1560" s="12">
        <f t="shared" si="449"/>
        <v>493788.32823799923</v>
      </c>
      <c r="BB1560" s="28" t="e">
        <f>+#REF!-'Прил 2 оконч'!E1560</f>
        <v>#REF!</v>
      </c>
    </row>
    <row r="1561" spans="1:54" ht="15" customHeight="1" x14ac:dyDescent="0.25">
      <c r="A1561" s="5">
        <f t="shared" si="444"/>
        <v>1533</v>
      </c>
      <c r="B1561" s="23">
        <f t="shared" si="445"/>
        <v>278</v>
      </c>
      <c r="C1561" s="14" t="s">
        <v>59</v>
      </c>
      <c r="D1561" s="3" t="s">
        <v>1209</v>
      </c>
      <c r="E1561" s="27">
        <f t="shared" si="446"/>
        <v>15991596.719999999</v>
      </c>
      <c r="F1561" s="29">
        <v>3602237.2105683601</v>
      </c>
      <c r="G1561" s="29">
        <v>1320950.0034994199</v>
      </c>
      <c r="H1561" s="29">
        <v>1380082.7808234601</v>
      </c>
      <c r="I1561" s="29">
        <v>864035.37315648003</v>
      </c>
      <c r="J1561" s="29">
        <v>0</v>
      </c>
      <c r="K1561" s="29"/>
      <c r="L1561" s="29">
        <v>118919.97069456</v>
      </c>
      <c r="M1561" s="29">
        <v>0</v>
      </c>
      <c r="N1561" s="29">
        <v>6776969.9586876007</v>
      </c>
      <c r="O1561" s="29">
        <v>0</v>
      </c>
      <c r="P1561" s="29">
        <v>0</v>
      </c>
      <c r="Q1561" s="29">
        <v>0</v>
      </c>
      <c r="R1561" s="29">
        <v>1460951.8569999998</v>
      </c>
      <c r="S1561" s="1">
        <v>159915.96719999998</v>
      </c>
      <c r="T1561" s="147">
        <v>307533.59837011999</v>
      </c>
      <c r="U1561" s="28"/>
      <c r="V1561" s="2" t="s">
        <v>1209</v>
      </c>
      <c r="W1561" s="9">
        <v>6634181.6000000006</v>
      </c>
      <c r="X1561" s="9">
        <v>2013548.4</v>
      </c>
      <c r="Y1561" s="9">
        <v>1116849.6599999999</v>
      </c>
      <c r="Z1561" s="9">
        <v>470627.64</v>
      </c>
      <c r="AA1561" s="9">
        <v>698308.24</v>
      </c>
      <c r="AB1561" s="9">
        <v>0</v>
      </c>
      <c r="AC1561" s="9">
        <v>0</v>
      </c>
      <c r="AD1561" s="9">
        <v>110483.65</v>
      </c>
      <c r="AE1561" s="9">
        <v>0</v>
      </c>
      <c r="AF1561" s="9">
        <v>1873250.75</v>
      </c>
      <c r="AG1561" s="9">
        <v>0</v>
      </c>
      <c r="AH1561" s="9">
        <v>0</v>
      </c>
      <c r="AI1561" s="9">
        <v>0</v>
      </c>
      <c r="AJ1561" s="9">
        <v>192887.39999999997</v>
      </c>
      <c r="AK1561" s="9">
        <v>30000</v>
      </c>
      <c r="AL1561" s="9">
        <v>128225.85999999999</v>
      </c>
      <c r="AN1561" s="28">
        <f t="shared" si="448"/>
        <v>9357415.1199999973</v>
      </c>
      <c r="AO1561" s="12">
        <f t="shared" si="447"/>
        <v>1268064.4569999999</v>
      </c>
      <c r="AP1561" s="12">
        <f t="shared" si="447"/>
        <v>129915.96719999998</v>
      </c>
      <c r="AQ1561" s="12">
        <f t="shared" si="447"/>
        <v>179307.73837012</v>
      </c>
      <c r="AR1561" s="12">
        <f t="shared" si="449"/>
        <v>7780126.9574298775</v>
      </c>
      <c r="BB1561" s="28" t="e">
        <f>+#REF!-'Прил 2 оконч'!E1561</f>
        <v>#REF!</v>
      </c>
    </row>
    <row r="1562" spans="1:54" ht="15" customHeight="1" x14ac:dyDescent="0.25">
      <c r="A1562" s="5">
        <f t="shared" si="444"/>
        <v>1534</v>
      </c>
      <c r="B1562" s="23">
        <f t="shared" si="445"/>
        <v>279</v>
      </c>
      <c r="C1562" s="14" t="s">
        <v>59</v>
      </c>
      <c r="D1562" s="3" t="s">
        <v>1210</v>
      </c>
      <c r="E1562" s="27">
        <f t="shared" si="446"/>
        <v>9191213.3916225992</v>
      </c>
      <c r="F1562" s="29">
        <v>3593084.3130982798</v>
      </c>
      <c r="G1562" s="29">
        <v>1317593.61677916</v>
      </c>
      <c r="H1562" s="29">
        <v>1376576.13711912</v>
      </c>
      <c r="I1562" s="29">
        <v>861839.95216703997</v>
      </c>
      <c r="J1562" s="29">
        <v>0</v>
      </c>
      <c r="K1562" s="29"/>
      <c r="L1562" s="29">
        <v>118617.80974259999</v>
      </c>
      <c r="M1562" s="29">
        <v>0</v>
      </c>
      <c r="N1562" s="29"/>
      <c r="O1562" s="29">
        <v>0</v>
      </c>
      <c r="P1562" s="29">
        <v>0</v>
      </c>
      <c r="Q1562" s="29">
        <v>0</v>
      </c>
      <c r="R1562" s="29">
        <v>1457239.736</v>
      </c>
      <c r="S1562" s="1">
        <v>159509.63800000001</v>
      </c>
      <c r="T1562" s="147">
        <v>306752.18871640007</v>
      </c>
      <c r="U1562" s="28"/>
      <c r="V1562" s="2" t="s">
        <v>1210</v>
      </c>
      <c r="W1562" s="9">
        <v>6618045.0300000003</v>
      </c>
      <c r="X1562" s="9">
        <v>2008408.25</v>
      </c>
      <c r="Y1562" s="9">
        <v>1113998.6000000001</v>
      </c>
      <c r="Z1562" s="9">
        <v>469426.23</v>
      </c>
      <c r="AA1562" s="9">
        <v>696525.6</v>
      </c>
      <c r="AB1562" s="9">
        <v>0</v>
      </c>
      <c r="AC1562" s="9">
        <v>0</v>
      </c>
      <c r="AD1562" s="9">
        <v>110201.58</v>
      </c>
      <c r="AE1562" s="9">
        <v>0</v>
      </c>
      <c r="AF1562" s="9">
        <v>1868468.74</v>
      </c>
      <c r="AG1562" s="9">
        <v>0</v>
      </c>
      <c r="AH1562" s="9">
        <v>0</v>
      </c>
      <c r="AI1562" s="9">
        <v>0</v>
      </c>
      <c r="AJ1562" s="9">
        <v>193117.49</v>
      </c>
      <c r="AK1562" s="9">
        <v>30000</v>
      </c>
      <c r="AL1562" s="9">
        <v>127898.54000000001</v>
      </c>
      <c r="AN1562" s="28">
        <f t="shared" si="448"/>
        <v>2573168.361622599</v>
      </c>
      <c r="AO1562" s="12">
        <f t="shared" si="447"/>
        <v>1264122.246</v>
      </c>
      <c r="AP1562" s="12">
        <f t="shared" si="447"/>
        <v>129509.63800000001</v>
      </c>
      <c r="AQ1562" s="12">
        <f t="shared" si="447"/>
        <v>178853.64871640006</v>
      </c>
      <c r="AR1562" s="12">
        <f t="shared" si="449"/>
        <v>1000682.8289061988</v>
      </c>
      <c r="BB1562" s="28" t="e">
        <f>+#REF!-'Прил 2 оконч'!E1562</f>
        <v>#REF!</v>
      </c>
    </row>
    <row r="1563" spans="1:54" ht="15" customHeight="1" x14ac:dyDescent="0.25">
      <c r="A1563" s="5">
        <f t="shared" si="444"/>
        <v>1535</v>
      </c>
      <c r="B1563" s="23">
        <f t="shared" si="445"/>
        <v>280</v>
      </c>
      <c r="C1563" s="14" t="s">
        <v>59</v>
      </c>
      <c r="D1563" s="3" t="s">
        <v>1211</v>
      </c>
      <c r="E1563" s="27">
        <f t="shared" si="446"/>
        <v>41352125.810000002</v>
      </c>
      <c r="F1563" s="29">
        <v>4542107.7549229199</v>
      </c>
      <c r="G1563" s="29">
        <v>3117271.1769024003</v>
      </c>
      <c r="H1563" s="29">
        <v>0</v>
      </c>
      <c r="I1563" s="29">
        <v>1712027.61216396</v>
      </c>
      <c r="J1563" s="29">
        <v>0</v>
      </c>
      <c r="K1563" s="29"/>
      <c r="L1563" s="29">
        <v>218511.8445216</v>
      </c>
      <c r="M1563" s="29">
        <v>0</v>
      </c>
      <c r="N1563" s="29">
        <v>2215753.9253135999</v>
      </c>
      <c r="O1563" s="29">
        <v>0</v>
      </c>
      <c r="P1563" s="29">
        <v>19236210.842486817</v>
      </c>
      <c r="Q1563" s="29">
        <v>5058707.7793799406</v>
      </c>
      <c r="R1563" s="29">
        <v>4048566.8085000003</v>
      </c>
      <c r="S1563" s="1">
        <v>413521.25809999998</v>
      </c>
      <c r="T1563" s="147">
        <v>789446.80770875991</v>
      </c>
      <c r="U1563" s="28"/>
      <c r="V1563" s="2" t="s">
        <v>1211</v>
      </c>
      <c r="W1563" s="9">
        <v>21882718.669999998</v>
      </c>
      <c r="X1563" s="9">
        <v>3402605.16</v>
      </c>
      <c r="Y1563" s="9">
        <v>2012272.47</v>
      </c>
      <c r="Z1563" s="9">
        <v>0</v>
      </c>
      <c r="AA1563" s="9">
        <v>865945.75</v>
      </c>
      <c r="AB1563" s="9">
        <v>0</v>
      </c>
      <c r="AC1563" s="9">
        <v>0</v>
      </c>
      <c r="AD1563" s="9">
        <v>203684.66</v>
      </c>
      <c r="AE1563" s="9">
        <v>0</v>
      </c>
      <c r="AF1563" s="9">
        <v>1487885.5</v>
      </c>
      <c r="AG1563" s="9">
        <v>0</v>
      </c>
      <c r="AH1563" s="9">
        <v>10501980.029999999</v>
      </c>
      <c r="AI1563" s="9">
        <v>2392703.7000000002</v>
      </c>
      <c r="AJ1563" s="9">
        <v>559782.69999999995</v>
      </c>
      <c r="AK1563" s="9">
        <v>30000</v>
      </c>
      <c r="AL1563" s="9">
        <v>425858.7</v>
      </c>
      <c r="AN1563" s="28">
        <f t="shared" si="448"/>
        <v>19469407.140000004</v>
      </c>
      <c r="AO1563" s="12">
        <f t="shared" si="447"/>
        <v>3488784.1085000001</v>
      </c>
      <c r="AP1563" s="12">
        <f t="shared" si="447"/>
        <v>383521.25809999998</v>
      </c>
      <c r="AQ1563" s="12">
        <f t="shared" si="447"/>
        <v>363588.1077087599</v>
      </c>
      <c r="AR1563" s="12">
        <f t="shared" si="449"/>
        <v>15233513.665691245</v>
      </c>
      <c r="BB1563" s="28" t="e">
        <f>+#REF!-'Прил 2 оконч'!E1563</f>
        <v>#REF!</v>
      </c>
    </row>
    <row r="1564" spans="1:54" ht="15" customHeight="1" x14ac:dyDescent="0.25">
      <c r="A1564" s="5">
        <f t="shared" si="444"/>
        <v>1536</v>
      </c>
      <c r="B1564" s="23">
        <f t="shared" si="445"/>
        <v>281</v>
      </c>
      <c r="C1564" s="14" t="s">
        <v>59</v>
      </c>
      <c r="D1564" s="3" t="s">
        <v>1212</v>
      </c>
      <c r="E1564" s="27">
        <f t="shared" si="446"/>
        <v>1716398.04</v>
      </c>
      <c r="F1564" s="29">
        <v>1633831.455144</v>
      </c>
      <c r="G1564" s="29">
        <v>0</v>
      </c>
      <c r="H1564" s="29">
        <v>0</v>
      </c>
      <c r="I1564" s="29">
        <v>0</v>
      </c>
      <c r="J1564" s="29">
        <v>0</v>
      </c>
      <c r="K1564" s="29"/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  <c r="R1564" s="29">
        <v>22838</v>
      </c>
      <c r="S1564" s="1">
        <v>24000</v>
      </c>
      <c r="T1564" s="147">
        <v>35728.584856000001</v>
      </c>
      <c r="U1564" s="28"/>
      <c r="V1564" s="2" t="s">
        <v>1212</v>
      </c>
      <c r="W1564" s="9">
        <v>1667375.21</v>
      </c>
      <c r="X1564" s="9">
        <v>1507103.74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9">
        <v>0</v>
      </c>
      <c r="AH1564" s="9">
        <v>0</v>
      </c>
      <c r="AI1564" s="9">
        <v>0</v>
      </c>
      <c r="AJ1564" s="9">
        <v>99514.25</v>
      </c>
      <c r="AK1564" s="9">
        <v>30000</v>
      </c>
      <c r="AL1564" s="9">
        <v>30757.22</v>
      </c>
      <c r="AN1564" s="28">
        <f t="shared" si="448"/>
        <v>49022.830000000075</v>
      </c>
      <c r="AO1564" s="12">
        <f t="shared" si="447"/>
        <v>-76676.25</v>
      </c>
      <c r="AP1564" s="12">
        <f t="shared" si="447"/>
        <v>-6000</v>
      </c>
      <c r="AQ1564" s="12">
        <f t="shared" si="447"/>
        <v>4971.3648560000001</v>
      </c>
      <c r="AR1564" s="12">
        <f t="shared" si="449"/>
        <v>126727.71514400007</v>
      </c>
      <c r="BB1564" s="28" t="e">
        <f>+#REF!-'Прил 2 оконч'!E1564</f>
        <v>#REF!</v>
      </c>
    </row>
    <row r="1565" spans="1:54" ht="15" customHeight="1" x14ac:dyDescent="0.25">
      <c r="A1565" s="5">
        <f t="shared" si="444"/>
        <v>1537</v>
      </c>
      <c r="B1565" s="23">
        <f t="shared" si="445"/>
        <v>282</v>
      </c>
      <c r="C1565" s="14" t="s">
        <v>59</v>
      </c>
      <c r="D1565" s="3" t="s">
        <v>1213</v>
      </c>
      <c r="E1565" s="27">
        <f t="shared" si="446"/>
        <v>16410623.789999999</v>
      </c>
      <c r="F1565" s="29">
        <v>3696626.46572856</v>
      </c>
      <c r="G1565" s="29">
        <v>1355562.7954423798</v>
      </c>
      <c r="H1565" s="29">
        <v>1416245.0260610401</v>
      </c>
      <c r="I1565" s="29">
        <v>886675.65211008</v>
      </c>
      <c r="J1565" s="29">
        <v>0</v>
      </c>
      <c r="K1565" s="29"/>
      <c r="L1565" s="29">
        <v>122036.02529159999</v>
      </c>
      <c r="M1565" s="29">
        <v>0</v>
      </c>
      <c r="N1565" s="29">
        <v>6954546.5894267997</v>
      </c>
      <c r="O1565" s="29">
        <v>0</v>
      </c>
      <c r="P1565" s="29">
        <v>0</v>
      </c>
      <c r="Q1565" s="29">
        <v>0</v>
      </c>
      <c r="R1565" s="29">
        <v>1499233.111</v>
      </c>
      <c r="S1565" s="1">
        <v>164106.23790000001</v>
      </c>
      <c r="T1565" s="147">
        <v>315591.88703953999</v>
      </c>
      <c r="U1565" s="28"/>
      <c r="V1565" s="2" t="s">
        <v>1213</v>
      </c>
      <c r="W1565" s="9">
        <v>6803077.3599999994</v>
      </c>
      <c r="X1565" s="9">
        <v>2066556.18</v>
      </c>
      <c r="Y1565" s="9">
        <v>1146251.3700000001</v>
      </c>
      <c r="Z1565" s="9">
        <v>483017.16</v>
      </c>
      <c r="AA1565" s="9">
        <v>716691.59</v>
      </c>
      <c r="AB1565" s="9">
        <v>0</v>
      </c>
      <c r="AC1565" s="9">
        <v>0</v>
      </c>
      <c r="AD1565" s="9">
        <v>113392.18</v>
      </c>
      <c r="AE1565" s="9">
        <v>0</v>
      </c>
      <c r="AF1565" s="9">
        <v>1922565.13</v>
      </c>
      <c r="AG1565" s="9">
        <v>0</v>
      </c>
      <c r="AH1565" s="9">
        <v>0</v>
      </c>
      <c r="AI1565" s="9">
        <v>0</v>
      </c>
      <c r="AJ1565" s="9">
        <v>193002.25</v>
      </c>
      <c r="AK1565" s="9">
        <v>30000</v>
      </c>
      <c r="AL1565" s="9">
        <v>131601.5</v>
      </c>
      <c r="AN1565" s="28">
        <f t="shared" si="448"/>
        <v>9607546.4299999997</v>
      </c>
      <c r="AO1565" s="12">
        <f t="shared" si="447"/>
        <v>1306230.861</v>
      </c>
      <c r="AP1565" s="12">
        <f t="shared" si="447"/>
        <v>134106.23790000001</v>
      </c>
      <c r="AQ1565" s="12">
        <f t="shared" si="447"/>
        <v>183990.38703953999</v>
      </c>
      <c r="AR1565" s="12">
        <f t="shared" si="449"/>
        <v>7983218.9440604597</v>
      </c>
      <c r="BB1565" s="28" t="e">
        <f>+#REF!-'Прил 2 оконч'!E1565</f>
        <v>#REF!</v>
      </c>
    </row>
    <row r="1566" spans="1:54" ht="15" customHeight="1" x14ac:dyDescent="0.25">
      <c r="A1566" s="5">
        <f t="shared" si="444"/>
        <v>1538</v>
      </c>
      <c r="B1566" s="23">
        <f t="shared" si="445"/>
        <v>283</v>
      </c>
      <c r="C1566" s="14" t="s">
        <v>59</v>
      </c>
      <c r="D1566" s="3" t="s">
        <v>1214</v>
      </c>
      <c r="E1566" s="27">
        <f t="shared" si="446"/>
        <v>25877715.080000002</v>
      </c>
      <c r="F1566" s="29">
        <v>5829165.7651718399</v>
      </c>
      <c r="G1566" s="29">
        <v>2137570.6530305399</v>
      </c>
      <c r="H1566" s="29">
        <v>2233259.7213103799</v>
      </c>
      <c r="I1566" s="29">
        <v>1398188.1572114399</v>
      </c>
      <c r="J1566" s="29">
        <v>0</v>
      </c>
      <c r="K1566" s="29"/>
      <c r="L1566" s="29">
        <v>192437.14870883999</v>
      </c>
      <c r="M1566" s="29">
        <v>0</v>
      </c>
      <c r="N1566" s="29">
        <v>10966540.7948166</v>
      </c>
      <c r="O1566" s="29">
        <v>0</v>
      </c>
      <c r="P1566" s="29">
        <v>0</v>
      </c>
      <c r="Q1566" s="29">
        <v>0</v>
      </c>
      <c r="R1566" s="29">
        <v>2364122.6418000003</v>
      </c>
      <c r="S1566" s="1">
        <v>258777.15079999997</v>
      </c>
      <c r="T1566" s="147">
        <v>497653.04715035995</v>
      </c>
      <c r="U1566" s="28"/>
      <c r="V1566" s="2" t="s">
        <v>1214</v>
      </c>
      <c r="W1566" s="9">
        <v>10649258.18</v>
      </c>
      <c r="X1566" s="9">
        <v>3264162.93</v>
      </c>
      <c r="Y1566" s="9">
        <v>1810524.8</v>
      </c>
      <c r="Z1566" s="9">
        <v>762934.37</v>
      </c>
      <c r="AA1566" s="9">
        <v>1132027.3400000001</v>
      </c>
      <c r="AB1566" s="9">
        <v>0</v>
      </c>
      <c r="AC1566" s="9">
        <v>0</v>
      </c>
      <c r="AD1566" s="9">
        <v>179105.01</v>
      </c>
      <c r="AE1566" s="9">
        <v>0</v>
      </c>
      <c r="AF1566" s="9">
        <v>3036726.46</v>
      </c>
      <c r="AG1566" s="9">
        <v>0</v>
      </c>
      <c r="AH1566" s="9">
        <v>0</v>
      </c>
      <c r="AI1566" s="9">
        <v>0</v>
      </c>
      <c r="AJ1566" s="9">
        <v>225910.33000000002</v>
      </c>
      <c r="AK1566" s="9">
        <v>30000</v>
      </c>
      <c r="AL1566" s="9">
        <v>207866.94</v>
      </c>
      <c r="AN1566" s="28">
        <f t="shared" si="448"/>
        <v>15228456.900000002</v>
      </c>
      <c r="AO1566" s="12">
        <f t="shared" si="447"/>
        <v>2138212.3118000003</v>
      </c>
      <c r="AP1566" s="12">
        <f t="shared" si="447"/>
        <v>228777.15079999997</v>
      </c>
      <c r="AQ1566" s="12">
        <f t="shared" si="447"/>
        <v>289786.10715035995</v>
      </c>
      <c r="AR1566" s="12">
        <f t="shared" si="449"/>
        <v>12571681.330249643</v>
      </c>
      <c r="BB1566" s="28" t="e">
        <f>+#REF!-'Прил 2 оконч'!E1566</f>
        <v>#REF!</v>
      </c>
    </row>
    <row r="1567" spans="1:54" ht="15" customHeight="1" x14ac:dyDescent="0.25">
      <c r="A1567" s="5">
        <f t="shared" si="444"/>
        <v>1539</v>
      </c>
      <c r="B1567" s="23">
        <f t="shared" si="445"/>
        <v>284</v>
      </c>
      <c r="C1567" s="14" t="s">
        <v>59</v>
      </c>
      <c r="D1567" s="3" t="s">
        <v>1215</v>
      </c>
      <c r="E1567" s="27">
        <f t="shared" si="446"/>
        <v>25262253.210000001</v>
      </c>
      <c r="F1567" s="29">
        <v>5690527.9739763001</v>
      </c>
      <c r="G1567" s="29">
        <v>2086731.8051672401</v>
      </c>
      <c r="H1567" s="29">
        <v>2180145.0619355398</v>
      </c>
      <c r="I1567" s="29">
        <v>1364934.3932783997</v>
      </c>
      <c r="J1567" s="29">
        <v>0</v>
      </c>
      <c r="K1567" s="29"/>
      <c r="L1567" s="29">
        <v>187860.32184275999</v>
      </c>
      <c r="M1567" s="29">
        <v>0</v>
      </c>
      <c r="N1567" s="29">
        <v>10705718.389564799</v>
      </c>
      <c r="O1567" s="29">
        <v>0</v>
      </c>
      <c r="P1567" s="29">
        <v>0</v>
      </c>
      <c r="Q1567" s="29">
        <v>0</v>
      </c>
      <c r="R1567" s="29">
        <v>2307895.6014999999</v>
      </c>
      <c r="S1567" s="1">
        <v>252622.53210000001</v>
      </c>
      <c r="T1567" s="147">
        <v>485817.13063496002</v>
      </c>
      <c r="U1567" s="28"/>
      <c r="V1567" s="2" t="s">
        <v>1215</v>
      </c>
      <c r="W1567" s="9">
        <v>10400077.410000002</v>
      </c>
      <c r="X1567" s="9">
        <v>3186305.74</v>
      </c>
      <c r="Y1567" s="9">
        <v>1767339.95</v>
      </c>
      <c r="Z1567" s="9">
        <v>744736.78</v>
      </c>
      <c r="AA1567" s="9">
        <v>1105026.08</v>
      </c>
      <c r="AB1567" s="9">
        <v>0</v>
      </c>
      <c r="AC1567" s="9">
        <v>0</v>
      </c>
      <c r="AD1567" s="9">
        <v>174832.97</v>
      </c>
      <c r="AE1567" s="9">
        <v>0</v>
      </c>
      <c r="AF1567" s="9">
        <v>2964294.08</v>
      </c>
      <c r="AG1567" s="9">
        <v>0</v>
      </c>
      <c r="AH1567" s="9">
        <v>0</v>
      </c>
      <c r="AI1567" s="9">
        <v>0</v>
      </c>
      <c r="AJ1567" s="9">
        <v>224632.93</v>
      </c>
      <c r="AK1567" s="9">
        <v>30000</v>
      </c>
      <c r="AL1567" s="9">
        <v>202908.88</v>
      </c>
      <c r="AN1567" s="28">
        <f t="shared" si="448"/>
        <v>14862175.799999999</v>
      </c>
      <c r="AO1567" s="12">
        <f t="shared" si="447"/>
        <v>2083262.6714999999</v>
      </c>
      <c r="AP1567" s="12">
        <f t="shared" si="447"/>
        <v>222622.53210000001</v>
      </c>
      <c r="AQ1567" s="12">
        <f t="shared" si="447"/>
        <v>282908.25063496002</v>
      </c>
      <c r="AR1567" s="12">
        <f t="shared" si="449"/>
        <v>12273382.345765039</v>
      </c>
      <c r="BB1567" s="28" t="e">
        <f>+#REF!-'Прил 2 оконч'!E1567</f>
        <v>#REF!</v>
      </c>
    </row>
    <row r="1568" spans="1:54" ht="15" customHeight="1" x14ac:dyDescent="0.25">
      <c r="A1568" s="5">
        <f t="shared" si="444"/>
        <v>1540</v>
      </c>
      <c r="B1568" s="23">
        <f t="shared" si="445"/>
        <v>285</v>
      </c>
      <c r="C1568" s="14" t="s">
        <v>59</v>
      </c>
      <c r="D1568" s="3" t="s">
        <v>1216</v>
      </c>
      <c r="E1568" s="27">
        <f t="shared" si="446"/>
        <v>6071139.9399999995</v>
      </c>
      <c r="F1568" s="29">
        <v>906208.87723799993</v>
      </c>
      <c r="G1568" s="29">
        <v>315480.00132600003</v>
      </c>
      <c r="H1568" s="29">
        <v>116091.28864200001</v>
      </c>
      <c r="I1568" s="29">
        <v>505449.29756999994</v>
      </c>
      <c r="J1568" s="29">
        <v>0</v>
      </c>
      <c r="K1568" s="29"/>
      <c r="L1568" s="29">
        <v>191921.96532600001</v>
      </c>
      <c r="M1568" s="29">
        <v>0</v>
      </c>
      <c r="N1568" s="29">
        <v>0</v>
      </c>
      <c r="O1568" s="29">
        <v>0</v>
      </c>
      <c r="P1568" s="29">
        <v>1939583.5559519997</v>
      </c>
      <c r="Q1568" s="29">
        <v>1791022.436742</v>
      </c>
      <c r="R1568" s="29">
        <v>136377.22</v>
      </c>
      <c r="S1568" s="1">
        <v>42919.86</v>
      </c>
      <c r="T1568" s="147">
        <v>126085.43720400002</v>
      </c>
      <c r="U1568" s="28"/>
      <c r="V1568" s="2" t="s">
        <v>1216</v>
      </c>
      <c r="W1568" s="9">
        <v>5837635.0299999993</v>
      </c>
      <c r="X1568" s="9">
        <v>847818.71</v>
      </c>
      <c r="Y1568" s="9">
        <v>309936.05</v>
      </c>
      <c r="Z1568" s="9">
        <v>119530.93</v>
      </c>
      <c r="AA1568" s="9">
        <v>478919.97</v>
      </c>
      <c r="AB1568" s="9">
        <v>0</v>
      </c>
      <c r="AC1568" s="9">
        <v>0</v>
      </c>
      <c r="AD1568" s="9">
        <v>174613.04</v>
      </c>
      <c r="AE1568" s="9">
        <v>0</v>
      </c>
      <c r="AF1568" s="9">
        <v>0</v>
      </c>
      <c r="AG1568" s="9">
        <v>0</v>
      </c>
      <c r="AH1568" s="9">
        <v>1803383.61</v>
      </c>
      <c r="AI1568" s="9">
        <v>1671235.91</v>
      </c>
      <c r="AJ1568" s="9">
        <v>291881.75</v>
      </c>
      <c r="AK1568" s="9">
        <v>30000</v>
      </c>
      <c r="AL1568" s="9">
        <v>110315.06</v>
      </c>
      <c r="AN1568" s="28">
        <f t="shared" si="448"/>
        <v>233504.91000000015</v>
      </c>
      <c r="AO1568" s="12">
        <f t="shared" si="447"/>
        <v>-155504.53</v>
      </c>
      <c r="AP1568" s="12">
        <f t="shared" si="447"/>
        <v>12919.86</v>
      </c>
      <c r="AQ1568" s="12">
        <f t="shared" si="447"/>
        <v>15770.377204000019</v>
      </c>
      <c r="AR1568" s="12">
        <f t="shared" si="449"/>
        <v>360319.20279600017</v>
      </c>
      <c r="BB1568" s="28" t="e">
        <f>+#REF!-'Прил 2 оконч'!E1568</f>
        <v>#REF!</v>
      </c>
    </row>
    <row r="1569" spans="1:54" ht="15" customHeight="1" x14ac:dyDescent="0.25">
      <c r="A1569" s="5">
        <f t="shared" si="444"/>
        <v>1541</v>
      </c>
      <c r="B1569" s="23">
        <f t="shared" si="445"/>
        <v>286</v>
      </c>
      <c r="C1569" s="14" t="s">
        <v>59</v>
      </c>
      <c r="D1569" s="3" t="s">
        <v>1217</v>
      </c>
      <c r="E1569" s="27">
        <f t="shared" si="446"/>
        <v>10701327.74</v>
      </c>
      <c r="F1569" s="29">
        <v>1351005.505836</v>
      </c>
      <c r="G1569" s="29">
        <v>478217.13970799994</v>
      </c>
      <c r="H1569" s="29">
        <v>178775.24742</v>
      </c>
      <c r="I1569" s="29">
        <v>756799.25311199995</v>
      </c>
      <c r="J1569" s="29">
        <v>0</v>
      </c>
      <c r="K1569" s="29"/>
      <c r="L1569" s="29">
        <v>283487.34590399999</v>
      </c>
      <c r="M1569" s="29">
        <v>0</v>
      </c>
      <c r="N1569" s="29">
        <v>1642864.0212180002</v>
      </c>
      <c r="O1569" s="29">
        <v>0</v>
      </c>
      <c r="P1569" s="29">
        <v>2875402.011678</v>
      </c>
      <c r="Q1569" s="29">
        <v>2659393.2067499999</v>
      </c>
      <c r="R1569" s="29">
        <v>208273.73</v>
      </c>
      <c r="S1569" s="1">
        <v>43489.599999999999</v>
      </c>
      <c r="T1569" s="147">
        <v>223620.67837400001</v>
      </c>
      <c r="U1569" s="28"/>
      <c r="V1569" s="2" t="s">
        <v>1217</v>
      </c>
      <c r="W1569" s="9">
        <v>10289736.93</v>
      </c>
      <c r="X1569" s="9">
        <v>1255257.51</v>
      </c>
      <c r="Y1569" s="9">
        <v>458882.94</v>
      </c>
      <c r="Z1569" s="9">
        <v>176974.27</v>
      </c>
      <c r="AA1569" s="9">
        <v>709075.98</v>
      </c>
      <c r="AB1569" s="9">
        <v>0</v>
      </c>
      <c r="AC1569" s="9">
        <v>0</v>
      </c>
      <c r="AD1569" s="9">
        <v>258527.37</v>
      </c>
      <c r="AE1569" s="9">
        <v>0</v>
      </c>
      <c r="AF1569" s="9">
        <v>1547199.1</v>
      </c>
      <c r="AG1569" s="9">
        <v>0</v>
      </c>
      <c r="AH1569" s="9">
        <v>2670041.1</v>
      </c>
      <c r="AI1569" s="9">
        <v>2474386.8199999998</v>
      </c>
      <c r="AJ1569" s="9">
        <v>514486.83999999997</v>
      </c>
      <c r="AK1569" s="9">
        <v>30000</v>
      </c>
      <c r="AL1569" s="9">
        <v>194905</v>
      </c>
      <c r="AN1569" s="28">
        <f t="shared" si="448"/>
        <v>411590.81000000052</v>
      </c>
      <c r="AO1569" s="12">
        <f t="shared" si="447"/>
        <v>-306213.11</v>
      </c>
      <c r="AP1569" s="12">
        <f t="shared" si="447"/>
        <v>13489.599999999999</v>
      </c>
      <c r="AQ1569" s="12">
        <f t="shared" si="447"/>
        <v>28715.67837400001</v>
      </c>
      <c r="AR1569" s="12">
        <f t="shared" si="449"/>
        <v>675598.64162600052</v>
      </c>
      <c r="BB1569" s="28" t="e">
        <f>+#REF!-'Прил 2 оконч'!E1569</f>
        <v>#REF!</v>
      </c>
    </row>
    <row r="1570" spans="1:54" ht="15" customHeight="1" x14ac:dyDescent="0.25">
      <c r="A1570" s="5">
        <f t="shared" si="444"/>
        <v>1542</v>
      </c>
      <c r="B1570" s="23">
        <f t="shared" si="445"/>
        <v>287</v>
      </c>
      <c r="C1570" s="14" t="s">
        <v>59</v>
      </c>
      <c r="D1570" s="3" t="s">
        <v>1218</v>
      </c>
      <c r="E1570" s="27">
        <f t="shared" si="446"/>
        <v>16293169.239999998</v>
      </c>
      <c r="F1570" s="29">
        <v>3670168.8759317403</v>
      </c>
      <c r="G1570" s="29">
        <v>1345860.7249735198</v>
      </c>
      <c r="H1570" s="29">
        <v>1406108.636961</v>
      </c>
      <c r="I1570" s="29">
        <v>880329.51331247995</v>
      </c>
      <c r="J1570" s="29">
        <v>0</v>
      </c>
      <c r="K1570" s="29"/>
      <c r="L1570" s="29">
        <v>121162.59054059999</v>
      </c>
      <c r="M1570" s="29">
        <v>0</v>
      </c>
      <c r="N1570" s="29">
        <v>6904771.3217195999</v>
      </c>
      <c r="O1570" s="29">
        <v>0</v>
      </c>
      <c r="P1570" s="29">
        <v>0</v>
      </c>
      <c r="Q1570" s="29">
        <v>0</v>
      </c>
      <c r="R1570" s="29">
        <v>1488502.7597000001</v>
      </c>
      <c r="S1570" s="1">
        <v>162931.6924</v>
      </c>
      <c r="T1570" s="147">
        <v>313333.12446105998</v>
      </c>
      <c r="U1570" s="28"/>
      <c r="V1570" s="2" t="s">
        <v>1218</v>
      </c>
      <c r="W1570" s="9">
        <v>6755847.5999999996</v>
      </c>
      <c r="X1570" s="9">
        <v>2051697.95</v>
      </c>
      <c r="Y1570" s="9">
        <v>1138009.98</v>
      </c>
      <c r="Z1570" s="9">
        <v>479544.34</v>
      </c>
      <c r="AA1570" s="9">
        <v>711538.67</v>
      </c>
      <c r="AB1570" s="9">
        <v>0</v>
      </c>
      <c r="AC1570" s="9">
        <v>0</v>
      </c>
      <c r="AD1570" s="9">
        <v>112576.91</v>
      </c>
      <c r="AE1570" s="9">
        <v>0</v>
      </c>
      <c r="AF1570" s="9">
        <v>1908742.16</v>
      </c>
      <c r="AG1570" s="9">
        <v>0</v>
      </c>
      <c r="AH1570" s="9">
        <v>0</v>
      </c>
      <c r="AI1570" s="9">
        <v>0</v>
      </c>
      <c r="AJ1570" s="9">
        <v>193082.28999999998</v>
      </c>
      <c r="AK1570" s="9">
        <v>30000</v>
      </c>
      <c r="AL1570" s="9">
        <v>130655.29999999999</v>
      </c>
      <c r="AN1570" s="28">
        <f t="shared" si="448"/>
        <v>9537321.6399999987</v>
      </c>
      <c r="AO1570" s="12">
        <f t="shared" si="447"/>
        <v>1295420.4697</v>
      </c>
      <c r="AP1570" s="12">
        <f t="shared" si="447"/>
        <v>132931.6924</v>
      </c>
      <c r="AQ1570" s="12">
        <f t="shared" si="447"/>
        <v>182677.82446105999</v>
      </c>
      <c r="AR1570" s="12">
        <f t="shared" si="449"/>
        <v>7926291.6534389388</v>
      </c>
      <c r="BB1570" s="28" t="e">
        <f>+#REF!-'Прил 2 оконч'!E1570</f>
        <v>#REF!</v>
      </c>
    </row>
    <row r="1571" spans="1:54" ht="15" customHeight="1" x14ac:dyDescent="0.25">
      <c r="A1571" s="5">
        <f t="shared" si="444"/>
        <v>1543</v>
      </c>
      <c r="B1571" s="23">
        <f t="shared" si="445"/>
        <v>288</v>
      </c>
      <c r="C1571" s="14" t="s">
        <v>59</v>
      </c>
      <c r="D1571" s="3" t="s">
        <v>1219</v>
      </c>
      <c r="E1571" s="27">
        <f t="shared" si="446"/>
        <v>16240473.409999998</v>
      </c>
      <c r="F1571" s="29">
        <v>3658298.7075726003</v>
      </c>
      <c r="G1571" s="29">
        <v>1341507.9059104801</v>
      </c>
      <c r="H1571" s="29">
        <v>1401560.9593595399</v>
      </c>
      <c r="I1571" s="29">
        <v>877482.32671679999</v>
      </c>
      <c r="J1571" s="29">
        <v>0</v>
      </c>
      <c r="K1571" s="29"/>
      <c r="L1571" s="29">
        <v>120770.72210951999</v>
      </c>
      <c r="M1571" s="29">
        <v>0</v>
      </c>
      <c r="N1571" s="29">
        <v>6882439.7186495997</v>
      </c>
      <c r="O1571" s="29">
        <v>0</v>
      </c>
      <c r="P1571" s="29">
        <v>0</v>
      </c>
      <c r="Q1571" s="29">
        <v>0</v>
      </c>
      <c r="R1571" s="29">
        <v>1483688.602</v>
      </c>
      <c r="S1571" s="1">
        <v>162404.7341</v>
      </c>
      <c r="T1571" s="147">
        <v>312319.73358146002</v>
      </c>
      <c r="U1571" s="28"/>
      <c r="V1571" s="2" t="s">
        <v>1219</v>
      </c>
      <c r="W1571" s="9">
        <v>6735261.8099999996</v>
      </c>
      <c r="X1571" s="9">
        <v>2045031.81</v>
      </c>
      <c r="Y1571" s="9">
        <v>1134312.49</v>
      </c>
      <c r="Z1571" s="9">
        <v>477986.27</v>
      </c>
      <c r="AA1571" s="9">
        <v>709226.83</v>
      </c>
      <c r="AB1571" s="9">
        <v>0</v>
      </c>
      <c r="AC1571" s="9">
        <v>0</v>
      </c>
      <c r="AD1571" s="9">
        <v>112211.14</v>
      </c>
      <c r="AE1571" s="9">
        <v>0</v>
      </c>
      <c r="AF1571" s="9">
        <v>1902540.49</v>
      </c>
      <c r="AG1571" s="9">
        <v>0</v>
      </c>
      <c r="AH1571" s="9">
        <v>0</v>
      </c>
      <c r="AI1571" s="9">
        <v>0</v>
      </c>
      <c r="AJ1571" s="9">
        <v>193721.97999999998</v>
      </c>
      <c r="AK1571" s="9">
        <v>30000</v>
      </c>
      <c r="AL1571" s="9">
        <v>130230.8</v>
      </c>
      <c r="AN1571" s="28">
        <f t="shared" si="448"/>
        <v>9505211.5999999978</v>
      </c>
      <c r="AO1571" s="12">
        <f t="shared" si="447"/>
        <v>1289966.622</v>
      </c>
      <c r="AP1571" s="12">
        <f t="shared" si="447"/>
        <v>132404.7341</v>
      </c>
      <c r="AQ1571" s="12">
        <f t="shared" si="447"/>
        <v>182088.93358146003</v>
      </c>
      <c r="AR1571" s="12">
        <f t="shared" si="449"/>
        <v>7900751.310318538</v>
      </c>
      <c r="BB1571" s="28" t="e">
        <f>+#REF!-'Прил 2 оконч'!E1571</f>
        <v>#REF!</v>
      </c>
    </row>
    <row r="1572" spans="1:54" ht="15" customHeight="1" x14ac:dyDescent="0.25">
      <c r="A1572" s="5">
        <f t="shared" si="444"/>
        <v>1544</v>
      </c>
      <c r="B1572" s="23">
        <f t="shared" si="445"/>
        <v>289</v>
      </c>
      <c r="C1572" s="14" t="s">
        <v>59</v>
      </c>
      <c r="D1572" s="3" t="s">
        <v>1220</v>
      </c>
      <c r="E1572" s="27">
        <f t="shared" si="446"/>
        <v>16237933.850000001</v>
      </c>
      <c r="F1572" s="29">
        <v>3657726.6514807204</v>
      </c>
      <c r="G1572" s="29">
        <v>1341298.1279300398</v>
      </c>
      <c r="H1572" s="29">
        <v>1401341.7924949802</v>
      </c>
      <c r="I1572" s="29">
        <v>877345.11290495994</v>
      </c>
      <c r="J1572" s="29">
        <v>0</v>
      </c>
      <c r="K1572" s="29"/>
      <c r="L1572" s="29">
        <v>120751.8388482</v>
      </c>
      <c r="M1572" s="29">
        <v>0</v>
      </c>
      <c r="N1572" s="29">
        <v>6881363.4984066002</v>
      </c>
      <c r="O1572" s="29">
        <v>0</v>
      </c>
      <c r="P1572" s="29">
        <v>0</v>
      </c>
      <c r="Q1572" s="29">
        <v>0</v>
      </c>
      <c r="R1572" s="29">
        <v>1483456.594</v>
      </c>
      <c r="S1572" s="1">
        <v>162379.33850000001</v>
      </c>
      <c r="T1572" s="147">
        <v>312270.89543449995</v>
      </c>
      <c r="U1572" s="28"/>
      <c r="V1572" s="2" t="s">
        <v>1220</v>
      </c>
      <c r="W1572" s="9">
        <v>6733676.8600000013</v>
      </c>
      <c r="X1572" s="9">
        <v>2044710.55</v>
      </c>
      <c r="Y1572" s="9">
        <v>1134134.31</v>
      </c>
      <c r="Z1572" s="9">
        <v>477911.18</v>
      </c>
      <c r="AA1572" s="9">
        <v>709115.42</v>
      </c>
      <c r="AB1572" s="9">
        <v>0</v>
      </c>
      <c r="AC1572" s="9">
        <v>0</v>
      </c>
      <c r="AD1572" s="9">
        <v>112193.51</v>
      </c>
      <c r="AE1572" s="9">
        <v>0</v>
      </c>
      <c r="AF1572" s="9">
        <v>1902241.62</v>
      </c>
      <c r="AG1572" s="9">
        <v>0</v>
      </c>
      <c r="AH1572" s="9">
        <v>0</v>
      </c>
      <c r="AI1572" s="9">
        <v>0</v>
      </c>
      <c r="AJ1572" s="9">
        <v>193159.94999999998</v>
      </c>
      <c r="AK1572" s="9">
        <v>30000</v>
      </c>
      <c r="AL1572" s="9">
        <v>130210.32</v>
      </c>
      <c r="AN1572" s="28">
        <f t="shared" si="448"/>
        <v>9504256.9900000002</v>
      </c>
      <c r="AO1572" s="12">
        <f t="shared" si="447"/>
        <v>1290296.6440000001</v>
      </c>
      <c r="AP1572" s="12">
        <f t="shared" si="447"/>
        <v>132379.33850000001</v>
      </c>
      <c r="AQ1572" s="12">
        <f t="shared" si="447"/>
        <v>182060.57543449994</v>
      </c>
      <c r="AR1572" s="12">
        <f t="shared" si="449"/>
        <v>7899520.4320654999</v>
      </c>
      <c r="BB1572" s="28" t="e">
        <f>+#REF!-'Прил 2 оконч'!E1572</f>
        <v>#REF!</v>
      </c>
    </row>
    <row r="1573" spans="1:54" ht="15" customHeight="1" x14ac:dyDescent="0.25">
      <c r="A1573" s="5">
        <f t="shared" si="444"/>
        <v>1545</v>
      </c>
      <c r="B1573" s="23">
        <f t="shared" si="445"/>
        <v>290</v>
      </c>
      <c r="C1573" s="14" t="s">
        <v>59</v>
      </c>
      <c r="D1573" s="3" t="s">
        <v>1221</v>
      </c>
      <c r="E1573" s="27">
        <f t="shared" si="446"/>
        <v>16476652.310000001</v>
      </c>
      <c r="F1573" s="29">
        <v>3711499.9241174399</v>
      </c>
      <c r="G1573" s="29">
        <v>1361016.9358384202</v>
      </c>
      <c r="H1573" s="29">
        <v>1421943.3122823602</v>
      </c>
      <c r="I1573" s="29">
        <v>890243.21121792006</v>
      </c>
      <c r="J1573" s="29">
        <v>0</v>
      </c>
      <c r="K1573" s="29"/>
      <c r="L1573" s="29">
        <v>122527.0476276</v>
      </c>
      <c r="M1573" s="29">
        <v>0</v>
      </c>
      <c r="N1573" s="29">
        <v>6982528.3685892001</v>
      </c>
      <c r="O1573" s="29">
        <v>0</v>
      </c>
      <c r="P1573" s="29">
        <v>0</v>
      </c>
      <c r="Q1573" s="29">
        <v>0</v>
      </c>
      <c r="R1573" s="29">
        <v>1505265.3089999999</v>
      </c>
      <c r="S1573" s="1">
        <v>164766.52309999999</v>
      </c>
      <c r="T1573" s="147">
        <v>316861.67822706001</v>
      </c>
      <c r="U1573" s="28"/>
      <c r="V1573" s="2" t="s">
        <v>1221</v>
      </c>
      <c r="W1573" s="9">
        <v>6837710.7299999995</v>
      </c>
      <c r="X1573" s="9">
        <v>2074908.93</v>
      </c>
      <c r="Y1573" s="9">
        <v>1150884.3600000001</v>
      </c>
      <c r="Z1573" s="9">
        <v>484969.45</v>
      </c>
      <c r="AA1573" s="9">
        <v>719588.35</v>
      </c>
      <c r="AB1573" s="9">
        <v>0</v>
      </c>
      <c r="AC1573" s="9">
        <v>0</v>
      </c>
      <c r="AD1573" s="9">
        <v>113850.5</v>
      </c>
      <c r="AE1573" s="9">
        <v>0</v>
      </c>
      <c r="AF1573" s="9">
        <v>1930335.89</v>
      </c>
      <c r="AG1573" s="9">
        <v>0</v>
      </c>
      <c r="AH1573" s="9">
        <v>0</v>
      </c>
      <c r="AI1573" s="9">
        <v>0</v>
      </c>
      <c r="AJ1573" s="9">
        <v>201039.83000000002</v>
      </c>
      <c r="AK1573" s="9">
        <v>30000</v>
      </c>
      <c r="AL1573" s="9">
        <v>132133.41999999998</v>
      </c>
      <c r="AN1573" s="28">
        <f t="shared" si="448"/>
        <v>9638941.5800000019</v>
      </c>
      <c r="AO1573" s="12">
        <f t="shared" si="447"/>
        <v>1304225.4789999998</v>
      </c>
      <c r="AP1573" s="12">
        <f t="shared" si="447"/>
        <v>134766.52309999999</v>
      </c>
      <c r="AQ1573" s="12">
        <f t="shared" si="447"/>
        <v>184728.25822706003</v>
      </c>
      <c r="AR1573" s="12">
        <f t="shared" si="449"/>
        <v>8015221.3196729422</v>
      </c>
      <c r="BB1573" s="28" t="e">
        <f>+#REF!-'Прил 2 оконч'!E1573</f>
        <v>#REF!</v>
      </c>
    </row>
    <row r="1574" spans="1:54" ht="15" customHeight="1" x14ac:dyDescent="0.25">
      <c r="A1574" s="5">
        <f t="shared" si="444"/>
        <v>1546</v>
      </c>
      <c r="B1574" s="23">
        <f t="shared" si="445"/>
        <v>291</v>
      </c>
      <c r="C1574" s="14" t="s">
        <v>59</v>
      </c>
      <c r="D1574" s="3" t="s">
        <v>1222</v>
      </c>
      <c r="E1574" s="27">
        <f t="shared" si="446"/>
        <v>15905124.779999999</v>
      </c>
      <c r="F1574" s="29">
        <v>3582758.6997493198</v>
      </c>
      <c r="G1574" s="29">
        <v>1313807.1878118601</v>
      </c>
      <c r="H1574" s="29">
        <v>1372620.2030843401</v>
      </c>
      <c r="I1574" s="29">
        <v>859363.24454651994</v>
      </c>
      <c r="J1574" s="29">
        <v>0</v>
      </c>
      <c r="K1574" s="29"/>
      <c r="L1574" s="29">
        <v>118276.93283028001</v>
      </c>
      <c r="M1574" s="29">
        <v>0</v>
      </c>
      <c r="N1574" s="29">
        <v>6740324.6043672003</v>
      </c>
      <c r="O1574" s="29">
        <v>0</v>
      </c>
      <c r="P1574" s="29">
        <v>0</v>
      </c>
      <c r="Q1574" s="29">
        <v>0</v>
      </c>
      <c r="R1574" s="29">
        <v>1453051.9989999998</v>
      </c>
      <c r="S1574" s="1">
        <v>159051.24780000001</v>
      </c>
      <c r="T1574" s="147">
        <v>305870.66081048007</v>
      </c>
      <c r="U1574" s="28"/>
      <c r="V1574" s="2" t="s">
        <v>1222</v>
      </c>
      <c r="W1574" s="9">
        <v>6647436.0199999996</v>
      </c>
      <c r="X1574" s="9">
        <v>2002609.51</v>
      </c>
      <c r="Y1574" s="9">
        <v>1110782.23</v>
      </c>
      <c r="Z1574" s="9">
        <v>468070.89</v>
      </c>
      <c r="AA1574" s="9">
        <v>694514.58</v>
      </c>
      <c r="AB1574" s="9">
        <v>0</v>
      </c>
      <c r="AC1574" s="9">
        <v>0</v>
      </c>
      <c r="AD1574" s="9">
        <v>109883.41</v>
      </c>
      <c r="AE1574" s="9">
        <v>0</v>
      </c>
      <c r="AF1574" s="9">
        <v>1863074.05</v>
      </c>
      <c r="AG1574" s="9">
        <v>0</v>
      </c>
      <c r="AH1574" s="9">
        <v>0</v>
      </c>
      <c r="AI1574" s="9">
        <v>0</v>
      </c>
      <c r="AJ1574" s="9">
        <v>240972.09</v>
      </c>
      <c r="AK1574" s="9">
        <v>30000</v>
      </c>
      <c r="AL1574" s="9">
        <v>127529.26</v>
      </c>
      <c r="AN1574" s="28">
        <f t="shared" si="448"/>
        <v>9257688.7599999998</v>
      </c>
      <c r="AO1574" s="12">
        <f t="shared" si="447"/>
        <v>1212079.9089999998</v>
      </c>
      <c r="AP1574" s="12">
        <f t="shared" si="447"/>
        <v>129051.24780000001</v>
      </c>
      <c r="AQ1574" s="12">
        <f t="shared" si="447"/>
        <v>178341.40081048006</v>
      </c>
      <c r="AR1574" s="12">
        <f t="shared" si="449"/>
        <v>7738216.2023895197</v>
      </c>
      <c r="BB1574" s="28" t="e">
        <f>+#REF!-'Прил 2 оконч'!E1574</f>
        <v>#REF!</v>
      </c>
    </row>
    <row r="1575" spans="1:54" ht="15" customHeight="1" x14ac:dyDescent="0.25">
      <c r="A1575" s="5">
        <f t="shared" si="444"/>
        <v>1547</v>
      </c>
      <c r="B1575" s="23">
        <f t="shared" si="445"/>
        <v>292</v>
      </c>
      <c r="C1575" s="14" t="s">
        <v>59</v>
      </c>
      <c r="D1575" s="3" t="s">
        <v>1223</v>
      </c>
      <c r="E1575" s="27">
        <f t="shared" si="446"/>
        <v>16166826.229999997</v>
      </c>
      <c r="F1575" s="29">
        <v>3641709.0809080796</v>
      </c>
      <c r="G1575" s="29">
        <v>1335424.4489922002</v>
      </c>
      <c r="H1575" s="29">
        <v>1395205.1725445401</v>
      </c>
      <c r="I1575" s="29">
        <v>873503.12617344002</v>
      </c>
      <c r="J1575" s="29">
        <v>0</v>
      </c>
      <c r="K1575" s="29"/>
      <c r="L1575" s="29">
        <v>120223.04998956002</v>
      </c>
      <c r="M1575" s="29">
        <v>0</v>
      </c>
      <c r="N1575" s="29">
        <v>6851229.2787581999</v>
      </c>
      <c r="O1575" s="29">
        <v>0</v>
      </c>
      <c r="P1575" s="29">
        <v>0</v>
      </c>
      <c r="Q1575" s="29">
        <v>0</v>
      </c>
      <c r="R1575" s="29">
        <v>1476960.3820000002</v>
      </c>
      <c r="S1575" s="1">
        <v>161668.2623</v>
      </c>
      <c r="T1575" s="147">
        <v>310903.42833397997</v>
      </c>
      <c r="U1575" s="28"/>
      <c r="V1575" s="2" t="s">
        <v>1223</v>
      </c>
      <c r="W1575" s="9">
        <v>6753089.0099999998</v>
      </c>
      <c r="X1575" s="9">
        <v>2035715.3</v>
      </c>
      <c r="Y1575" s="9">
        <v>1129144.9099999999</v>
      </c>
      <c r="Z1575" s="9">
        <v>475808.71</v>
      </c>
      <c r="AA1575" s="9">
        <v>705995.81</v>
      </c>
      <c r="AB1575" s="9">
        <v>0</v>
      </c>
      <c r="AC1575" s="9">
        <v>0</v>
      </c>
      <c r="AD1575" s="9">
        <v>111699.92</v>
      </c>
      <c r="AE1575" s="9">
        <v>0</v>
      </c>
      <c r="AF1575" s="9">
        <v>1893873.12</v>
      </c>
      <c r="AG1575" s="9">
        <v>0</v>
      </c>
      <c r="AH1575" s="9">
        <v>0</v>
      </c>
      <c r="AI1575" s="9">
        <v>0</v>
      </c>
      <c r="AJ1575" s="9">
        <v>241213.72</v>
      </c>
      <c r="AK1575" s="9">
        <v>30000</v>
      </c>
      <c r="AL1575" s="9">
        <v>129637.52000000002</v>
      </c>
      <c r="AN1575" s="28">
        <f t="shared" si="448"/>
        <v>9413737.2199999969</v>
      </c>
      <c r="AO1575" s="12">
        <f t="shared" si="447"/>
        <v>1235746.6620000002</v>
      </c>
      <c r="AP1575" s="12">
        <f t="shared" si="447"/>
        <v>131668.2623</v>
      </c>
      <c r="AQ1575" s="12">
        <f t="shared" si="447"/>
        <v>181265.90833397995</v>
      </c>
      <c r="AR1575" s="12">
        <f t="shared" si="449"/>
        <v>7865056.3873660173</v>
      </c>
      <c r="BB1575" s="28" t="e">
        <f>+#REF!-'Прил 2 оконч'!E1575</f>
        <v>#REF!</v>
      </c>
    </row>
    <row r="1576" spans="1:54" ht="15" customHeight="1" x14ac:dyDescent="0.25">
      <c r="A1576" s="5">
        <f t="shared" si="444"/>
        <v>1548</v>
      </c>
      <c r="B1576" s="23">
        <f t="shared" si="445"/>
        <v>293</v>
      </c>
      <c r="C1576" s="14" t="s">
        <v>59</v>
      </c>
      <c r="D1576" s="3" t="s">
        <v>70</v>
      </c>
      <c r="E1576" s="27">
        <f t="shared" si="446"/>
        <v>3150457</v>
      </c>
      <c r="F1576" s="29">
        <v>0</v>
      </c>
      <c r="G1576" s="29">
        <v>0</v>
      </c>
      <c r="H1576" s="29">
        <v>2743903.125978</v>
      </c>
      <c r="I1576" s="29">
        <v>0</v>
      </c>
      <c r="J1576" s="29">
        <v>0</v>
      </c>
      <c r="K1576" s="29"/>
      <c r="L1576" s="29">
        <v>0</v>
      </c>
      <c r="M1576" s="29">
        <v>0</v>
      </c>
      <c r="N1576" s="29">
        <v>0</v>
      </c>
      <c r="O1576" s="29">
        <v>0</v>
      </c>
      <c r="P1576" s="29">
        <v>0</v>
      </c>
      <c r="Q1576" s="29">
        <v>0</v>
      </c>
      <c r="R1576" s="29">
        <v>315045.7</v>
      </c>
      <c r="S1576" s="1">
        <v>31504.57</v>
      </c>
      <c r="T1576" s="147">
        <v>60003.604022000007</v>
      </c>
      <c r="U1576" s="28"/>
      <c r="V1576" s="2" t="s">
        <v>70</v>
      </c>
      <c r="W1576" s="9">
        <v>944374.92</v>
      </c>
      <c r="X1576" s="9">
        <v>0</v>
      </c>
      <c r="Y1576" s="9">
        <v>0</v>
      </c>
      <c r="Z1576" s="9">
        <v>710409.89</v>
      </c>
      <c r="AA1576" s="9">
        <v>0</v>
      </c>
      <c r="AB1576" s="9">
        <v>0</v>
      </c>
      <c r="AC1576" s="9">
        <v>0</v>
      </c>
      <c r="AD1576" s="9">
        <v>158571.93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27658.78</v>
      </c>
      <c r="AK1576" s="9">
        <v>30000</v>
      </c>
      <c r="AL1576" s="9">
        <v>17734.32</v>
      </c>
      <c r="AN1576" s="28">
        <f t="shared" si="448"/>
        <v>2206082.08</v>
      </c>
      <c r="AO1576" s="12">
        <f t="shared" si="447"/>
        <v>287386.92000000004</v>
      </c>
      <c r="AP1576" s="12">
        <f t="shared" si="447"/>
        <v>1504.5699999999997</v>
      </c>
      <c r="AQ1576" s="12">
        <f t="shared" si="447"/>
        <v>42269.284022000007</v>
      </c>
      <c r="AR1576" s="12">
        <f t="shared" si="449"/>
        <v>1874921.3059780002</v>
      </c>
      <c r="BB1576" s="28" t="e">
        <f>+#REF!-'Прил 2 оконч'!E1576</f>
        <v>#REF!</v>
      </c>
    </row>
    <row r="1577" spans="1:54" ht="15" customHeight="1" x14ac:dyDescent="0.25">
      <c r="A1577" s="5">
        <f t="shared" si="444"/>
        <v>1549</v>
      </c>
      <c r="B1577" s="23">
        <f t="shared" si="445"/>
        <v>294</v>
      </c>
      <c r="C1577" s="14" t="s">
        <v>59</v>
      </c>
      <c r="D1577" s="3" t="s">
        <v>1224</v>
      </c>
      <c r="E1577" s="27">
        <f t="shared" si="446"/>
        <v>6502812.7400000002</v>
      </c>
      <c r="F1577" s="29">
        <v>5790923.8181012403</v>
      </c>
      <c r="G1577" s="29">
        <v>0</v>
      </c>
      <c r="H1577" s="29">
        <v>0</v>
      </c>
      <c r="I1577" s="29">
        <v>0</v>
      </c>
      <c r="J1577" s="29">
        <v>0</v>
      </c>
      <c r="K1577" s="29"/>
      <c r="L1577" s="29">
        <v>0</v>
      </c>
      <c r="M1577" s="29">
        <v>0</v>
      </c>
      <c r="N1577" s="29">
        <v>0</v>
      </c>
      <c r="O1577" s="29">
        <v>0</v>
      </c>
      <c r="P1577" s="29">
        <v>0</v>
      </c>
      <c r="Q1577" s="29">
        <v>0</v>
      </c>
      <c r="R1577" s="29">
        <v>520225.01920000004</v>
      </c>
      <c r="S1577" s="1">
        <v>65028.127400000005</v>
      </c>
      <c r="T1577" s="147">
        <v>126635.77529876001</v>
      </c>
      <c r="U1577" s="28"/>
      <c r="V1577" s="2" t="s">
        <v>1224</v>
      </c>
      <c r="W1577" s="9">
        <v>3367725.03</v>
      </c>
      <c r="X1577" s="9">
        <v>3222708.63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49246.84</v>
      </c>
      <c r="AK1577" s="9">
        <v>30000</v>
      </c>
      <c r="AL1577" s="9">
        <v>65769.56</v>
      </c>
      <c r="AN1577" s="28">
        <f t="shared" si="448"/>
        <v>3135087.7100000004</v>
      </c>
      <c r="AO1577" s="12">
        <f t="shared" si="447"/>
        <v>470978.17920000001</v>
      </c>
      <c r="AP1577" s="12">
        <f t="shared" si="447"/>
        <v>35028.127400000005</v>
      </c>
      <c r="AQ1577" s="12">
        <f t="shared" si="447"/>
        <v>60866.215298760013</v>
      </c>
      <c r="AR1577" s="12">
        <f t="shared" si="449"/>
        <v>2568215.18810124</v>
      </c>
      <c r="BB1577" s="28" t="e">
        <f>+#REF!-'Прил 2 оконч'!E1577</f>
        <v>#REF!</v>
      </c>
    </row>
    <row r="1578" spans="1:54" ht="15" customHeight="1" x14ac:dyDescent="0.25">
      <c r="A1578" s="5">
        <f t="shared" si="444"/>
        <v>1550</v>
      </c>
      <c r="B1578" s="23">
        <f t="shared" si="445"/>
        <v>295</v>
      </c>
      <c r="C1578" s="14" t="s">
        <v>59</v>
      </c>
      <c r="D1578" s="3" t="s">
        <v>258</v>
      </c>
      <c r="E1578" s="27">
        <f t="shared" si="446"/>
        <v>5164492.49</v>
      </c>
      <c r="F1578" s="29">
        <v>0</v>
      </c>
      <c r="G1578" s="29">
        <v>0</v>
      </c>
      <c r="H1578" s="29">
        <v>4498035.3921354599</v>
      </c>
      <c r="I1578" s="29">
        <v>0</v>
      </c>
      <c r="J1578" s="29">
        <v>0</v>
      </c>
      <c r="K1578" s="29"/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  <c r="R1578" s="29">
        <v>516449.24900000007</v>
      </c>
      <c r="S1578" s="1">
        <v>51644.924900000005</v>
      </c>
      <c r="T1578" s="147">
        <v>98362.923964540008</v>
      </c>
      <c r="U1578" s="28"/>
      <c r="V1578" s="2" t="s">
        <v>258</v>
      </c>
      <c r="W1578" s="9">
        <v>1979286.6699999997</v>
      </c>
      <c r="X1578" s="9">
        <v>0</v>
      </c>
      <c r="Y1578" s="9">
        <v>0</v>
      </c>
      <c r="Z1578" s="9">
        <v>1517260.43</v>
      </c>
      <c r="AA1578" s="9">
        <v>0</v>
      </c>
      <c r="AB1578" s="9">
        <v>0</v>
      </c>
      <c r="AC1578" s="9">
        <v>0</v>
      </c>
      <c r="AD1578" s="9">
        <v>356189.14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37603.440000000002</v>
      </c>
      <c r="AK1578" s="9">
        <v>30000</v>
      </c>
      <c r="AL1578" s="9">
        <v>38233.660000000003</v>
      </c>
      <c r="AN1578" s="28">
        <f t="shared" si="448"/>
        <v>3185205.8200000003</v>
      </c>
      <c r="AO1578" s="12">
        <f t="shared" si="447"/>
        <v>478845.80900000007</v>
      </c>
      <c r="AP1578" s="12">
        <f t="shared" si="447"/>
        <v>21644.924900000005</v>
      </c>
      <c r="AQ1578" s="12">
        <f t="shared" si="447"/>
        <v>60129.263964540005</v>
      </c>
      <c r="AR1578" s="12">
        <f t="shared" si="449"/>
        <v>2624585.8221354606</v>
      </c>
      <c r="BB1578" s="28" t="e">
        <f>+#REF!-'Прил 2 оконч'!E1578</f>
        <v>#REF!</v>
      </c>
    </row>
    <row r="1579" spans="1:54" ht="15" customHeight="1" x14ac:dyDescent="0.25">
      <c r="A1579" s="5">
        <f t="shared" si="444"/>
        <v>1551</v>
      </c>
      <c r="B1579" s="23">
        <f t="shared" si="445"/>
        <v>296</v>
      </c>
      <c r="C1579" s="14" t="s">
        <v>59</v>
      </c>
      <c r="D1579" s="3" t="s">
        <v>1225</v>
      </c>
      <c r="E1579" s="27">
        <f t="shared" si="446"/>
        <v>15295757.840000004</v>
      </c>
      <c r="F1579" s="29">
        <v>3445493.8413932403</v>
      </c>
      <c r="G1579" s="29">
        <v>1263471.7949082602</v>
      </c>
      <c r="H1579" s="29">
        <v>1320031.53024918</v>
      </c>
      <c r="I1579" s="29">
        <v>826438.78871232003</v>
      </c>
      <c r="J1579" s="29">
        <v>0</v>
      </c>
      <c r="K1579" s="29"/>
      <c r="L1579" s="29">
        <v>113745.43921776001</v>
      </c>
      <c r="M1579" s="29">
        <v>0</v>
      </c>
      <c r="N1579" s="29">
        <v>6482085.1365060005</v>
      </c>
      <c r="O1579" s="29">
        <v>0</v>
      </c>
      <c r="P1579" s="29">
        <v>0</v>
      </c>
      <c r="Q1579" s="29">
        <v>0</v>
      </c>
      <c r="R1579" s="29">
        <v>1397381.7750000001</v>
      </c>
      <c r="S1579" s="1">
        <v>152957.5784</v>
      </c>
      <c r="T1579" s="147">
        <v>294151.95561324002</v>
      </c>
      <c r="U1579" s="28"/>
      <c r="V1579" s="2" t="s">
        <v>1225</v>
      </c>
      <c r="W1579" s="9">
        <v>6355313.4900000012</v>
      </c>
      <c r="X1579" s="9">
        <v>1925523.32</v>
      </c>
      <c r="Y1579" s="9">
        <v>1068025.04</v>
      </c>
      <c r="Z1579" s="9">
        <v>450053.5</v>
      </c>
      <c r="AA1579" s="9">
        <v>667780.71</v>
      </c>
      <c r="AB1579" s="9">
        <v>0</v>
      </c>
      <c r="AC1579" s="9">
        <v>0</v>
      </c>
      <c r="AD1579" s="9">
        <v>105653.69</v>
      </c>
      <c r="AE1579" s="9">
        <v>0</v>
      </c>
      <c r="AF1579" s="9">
        <v>1791358.99</v>
      </c>
      <c r="AG1579" s="9">
        <v>0</v>
      </c>
      <c r="AH1579" s="9">
        <v>0</v>
      </c>
      <c r="AI1579" s="9">
        <v>0</v>
      </c>
      <c r="AJ1579" s="9">
        <v>194297.94</v>
      </c>
      <c r="AK1579" s="9">
        <v>30000</v>
      </c>
      <c r="AL1579" s="9">
        <v>122620.3</v>
      </c>
      <c r="AN1579" s="28">
        <f t="shared" si="448"/>
        <v>8940444.3500000015</v>
      </c>
      <c r="AO1579" s="12">
        <f t="shared" si="447"/>
        <v>1203083.8350000002</v>
      </c>
      <c r="AP1579" s="12">
        <f t="shared" si="447"/>
        <v>122957.5784</v>
      </c>
      <c r="AQ1579" s="12">
        <f t="shared" si="447"/>
        <v>171531.65561324003</v>
      </c>
      <c r="AR1579" s="12">
        <f t="shared" si="449"/>
        <v>7442871.2809867617</v>
      </c>
      <c r="BB1579" s="28" t="e">
        <f>+#REF!-'Прил 2 оконч'!E1579</f>
        <v>#REF!</v>
      </c>
    </row>
    <row r="1580" spans="1:54" ht="15" customHeight="1" x14ac:dyDescent="0.25">
      <c r="A1580" s="5">
        <f t="shared" si="444"/>
        <v>1552</v>
      </c>
      <c r="B1580" s="23">
        <f t="shared" si="445"/>
        <v>297</v>
      </c>
      <c r="C1580" s="14" t="s">
        <v>59</v>
      </c>
      <c r="D1580" s="3" t="s">
        <v>1226</v>
      </c>
      <c r="E1580" s="27">
        <f t="shared" si="446"/>
        <v>159144099.63999999</v>
      </c>
      <c r="F1580" s="29">
        <v>0</v>
      </c>
      <c r="G1580" s="29">
        <v>12908949.72192378</v>
      </c>
      <c r="H1580" s="29">
        <v>7857911.1018622192</v>
      </c>
      <c r="I1580" s="29">
        <v>7089687.4749665996</v>
      </c>
      <c r="J1580" s="29">
        <v>0</v>
      </c>
      <c r="K1580" s="29"/>
      <c r="L1580" s="29">
        <v>904880.66534208006</v>
      </c>
      <c r="M1580" s="29">
        <v>0</v>
      </c>
      <c r="N1580" s="29">
        <v>9175671.4346010014</v>
      </c>
      <c r="O1580" s="29">
        <v>0</v>
      </c>
      <c r="P1580" s="29">
        <v>79659184.174618438</v>
      </c>
      <c r="Q1580" s="29">
        <v>20948644.095604684</v>
      </c>
      <c r="R1580" s="29">
        <v>15978032.985600002</v>
      </c>
      <c r="S1580" s="1">
        <v>1591440.9963999998</v>
      </c>
      <c r="T1580" s="147">
        <v>3029696.9890811997</v>
      </c>
      <c r="U1580" s="28"/>
      <c r="V1580" s="2" t="s">
        <v>1387</v>
      </c>
      <c r="W1580" s="9">
        <v>77526327.950000018</v>
      </c>
      <c r="X1580" s="9">
        <v>0</v>
      </c>
      <c r="Y1580" s="9">
        <v>8341507.6399999997</v>
      </c>
      <c r="Z1580" s="9">
        <v>2691147.97</v>
      </c>
      <c r="AA1580" s="9">
        <v>3589619.81</v>
      </c>
      <c r="AB1580" s="9">
        <v>0</v>
      </c>
      <c r="AC1580" s="9">
        <v>0</v>
      </c>
      <c r="AD1580" s="9">
        <v>844337.49</v>
      </c>
      <c r="AE1580" s="9">
        <v>0</v>
      </c>
      <c r="AF1580" s="9">
        <v>6167757.4100000001</v>
      </c>
      <c r="AG1580" s="9">
        <v>0</v>
      </c>
      <c r="AH1580" s="9">
        <v>43534038.350000001</v>
      </c>
      <c r="AI1580" s="9">
        <v>9918515.7599999998</v>
      </c>
      <c r="AJ1580" s="9">
        <v>877017.34</v>
      </c>
      <c r="AK1580" s="9">
        <v>30000</v>
      </c>
      <c r="AL1580" s="9">
        <v>1532386.18</v>
      </c>
      <c r="AN1580" s="28">
        <f t="shared" si="448"/>
        <v>81617771.689999968</v>
      </c>
      <c r="AO1580" s="12">
        <f t="shared" si="447"/>
        <v>15101015.645600002</v>
      </c>
      <c r="AP1580" s="12">
        <f t="shared" si="447"/>
        <v>1561440.9963999998</v>
      </c>
      <c r="AQ1580" s="12">
        <f t="shared" si="447"/>
        <v>1497310.8090811998</v>
      </c>
      <c r="AR1580" s="12">
        <f t="shared" si="449"/>
        <v>63458004.238918766</v>
      </c>
      <c r="BB1580" s="28" t="e">
        <f>+#REF!-'Прил 2 оконч'!E1580</f>
        <v>#REF!</v>
      </c>
    </row>
    <row r="1581" spans="1:54" ht="15" customHeight="1" x14ac:dyDescent="0.25">
      <c r="A1581" s="5">
        <f t="shared" ref="A1581:B1596" si="450">A1580+1</f>
        <v>1553</v>
      </c>
      <c r="B1581" s="23">
        <f t="shared" si="445"/>
        <v>298</v>
      </c>
      <c r="C1581" s="14" t="s">
        <v>59</v>
      </c>
      <c r="D1581" s="3" t="s">
        <v>1227</v>
      </c>
      <c r="E1581" s="27">
        <f t="shared" si="446"/>
        <v>9135122.7100000009</v>
      </c>
      <c r="F1581" s="29">
        <v>4658192.5833370192</v>
      </c>
      <c r="G1581" s="29">
        <v>3196940.7708411599</v>
      </c>
      <c r="H1581" s="29">
        <v>0</v>
      </c>
      <c r="I1581" s="29">
        <v>0</v>
      </c>
      <c r="J1581" s="29">
        <v>0</v>
      </c>
      <c r="K1581" s="29"/>
      <c r="L1581" s="29">
        <v>224096.45637120001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  <c r="R1581" s="29">
        <v>787865.27960000001</v>
      </c>
      <c r="S1581" s="1">
        <v>91351.227099999989</v>
      </c>
      <c r="T1581" s="147">
        <v>176676.39275062</v>
      </c>
      <c r="U1581" s="28"/>
      <c r="V1581" s="2" t="s">
        <v>1227</v>
      </c>
      <c r="W1581" s="9">
        <v>6057507.96</v>
      </c>
      <c r="X1581" s="9">
        <v>3476679.01</v>
      </c>
      <c r="Y1581" s="9">
        <v>2056079.13</v>
      </c>
      <c r="Z1581" s="9">
        <v>0</v>
      </c>
      <c r="AA1581" s="9">
        <v>0</v>
      </c>
      <c r="AB1581" s="9">
        <v>0</v>
      </c>
      <c r="AC1581" s="9">
        <v>0</v>
      </c>
      <c r="AD1581" s="9">
        <v>208118.82</v>
      </c>
      <c r="AE1581" s="9">
        <v>0</v>
      </c>
      <c r="AF1581" s="9">
        <v>0</v>
      </c>
      <c r="AG1581" s="9">
        <v>0</v>
      </c>
      <c r="AH1581" s="9">
        <v>0</v>
      </c>
      <c r="AI1581" s="9">
        <v>0</v>
      </c>
      <c r="AJ1581" s="9">
        <v>169470.24</v>
      </c>
      <c r="AK1581" s="9">
        <v>30000</v>
      </c>
      <c r="AL1581" s="9">
        <v>117160.76000000001</v>
      </c>
      <c r="AN1581" s="28">
        <f t="shared" si="448"/>
        <v>3077614.7500000009</v>
      </c>
      <c r="AO1581" s="12">
        <f t="shared" si="447"/>
        <v>618395.03960000002</v>
      </c>
      <c r="AP1581" s="12">
        <f t="shared" si="447"/>
        <v>61351.227099999989</v>
      </c>
      <c r="AQ1581" s="12">
        <f t="shared" si="447"/>
        <v>59515.632750619989</v>
      </c>
      <c r="AR1581" s="12">
        <f t="shared" si="449"/>
        <v>2338352.8505493812</v>
      </c>
      <c r="BB1581" s="28" t="e">
        <f>+#REF!-'Прил 2 оконч'!E1581</f>
        <v>#REF!</v>
      </c>
    </row>
    <row r="1582" spans="1:54" ht="15" customHeight="1" x14ac:dyDescent="0.25">
      <c r="A1582" s="5">
        <f t="shared" si="450"/>
        <v>1554</v>
      </c>
      <c r="B1582" s="23">
        <f t="shared" si="445"/>
        <v>299</v>
      </c>
      <c r="C1582" s="14" t="s">
        <v>59</v>
      </c>
      <c r="D1582" s="3" t="s">
        <v>1228</v>
      </c>
      <c r="E1582" s="27">
        <f t="shared" si="446"/>
        <v>8772783.4000000022</v>
      </c>
      <c r="F1582" s="29">
        <v>4473428.0922458405</v>
      </c>
      <c r="G1582" s="29">
        <v>3070135.98253824</v>
      </c>
      <c r="H1582" s="29">
        <v>0</v>
      </c>
      <c r="I1582" s="29">
        <v>0</v>
      </c>
      <c r="J1582" s="29">
        <v>0</v>
      </c>
      <c r="K1582" s="29"/>
      <c r="L1582" s="29">
        <v>215207.80125600001</v>
      </c>
      <c r="M1582" s="29">
        <v>0</v>
      </c>
      <c r="N1582" s="29">
        <v>0</v>
      </c>
      <c r="O1582" s="29">
        <v>0</v>
      </c>
      <c r="P1582" s="29">
        <v>0</v>
      </c>
      <c r="Q1582" s="29">
        <v>0</v>
      </c>
      <c r="R1582" s="29">
        <v>756615.06319999998</v>
      </c>
      <c r="S1582" s="1">
        <v>87727.834000000003</v>
      </c>
      <c r="T1582" s="147">
        <v>169668.62675992004</v>
      </c>
      <c r="U1582" s="28"/>
      <c r="V1582" s="2" t="s">
        <v>1228</v>
      </c>
      <c r="W1582" s="9">
        <v>5823962.3799999999</v>
      </c>
      <c r="X1582" s="9">
        <v>3338072.37</v>
      </c>
      <c r="Y1582" s="9">
        <v>1974108.31</v>
      </c>
      <c r="Z1582" s="9">
        <v>0</v>
      </c>
      <c r="AA1582" s="9">
        <v>0</v>
      </c>
      <c r="AB1582" s="9">
        <v>0</v>
      </c>
      <c r="AC1582" s="9">
        <v>0</v>
      </c>
      <c r="AD1582" s="9">
        <v>199821.62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169470.24</v>
      </c>
      <c r="AK1582" s="9">
        <v>30000</v>
      </c>
      <c r="AL1582" s="9">
        <v>112489.84</v>
      </c>
      <c r="AN1582" s="28">
        <f t="shared" si="448"/>
        <v>2948821.0200000023</v>
      </c>
      <c r="AO1582" s="12">
        <f t="shared" si="447"/>
        <v>587144.82319999998</v>
      </c>
      <c r="AP1582" s="12">
        <f t="shared" si="447"/>
        <v>57727.834000000003</v>
      </c>
      <c r="AQ1582" s="12">
        <f t="shared" si="447"/>
        <v>57178.78675992004</v>
      </c>
      <c r="AR1582" s="12">
        <f t="shared" si="449"/>
        <v>2246769.5760400826</v>
      </c>
      <c r="BB1582" s="28" t="e">
        <f>+#REF!-'Прил 2 оконч'!E1582</f>
        <v>#REF!</v>
      </c>
    </row>
    <row r="1583" spans="1:54" ht="15" customHeight="1" x14ac:dyDescent="0.25">
      <c r="A1583" s="5">
        <f t="shared" si="450"/>
        <v>1555</v>
      </c>
      <c r="B1583" s="23">
        <f t="shared" si="445"/>
        <v>300</v>
      </c>
      <c r="C1583" s="14" t="s">
        <v>59</v>
      </c>
      <c r="D1583" s="3" t="s">
        <v>1229</v>
      </c>
      <c r="E1583" s="27">
        <f t="shared" si="446"/>
        <v>11449528.669999998</v>
      </c>
      <c r="F1583" s="29">
        <v>4690983.077540759</v>
      </c>
      <c r="G1583" s="29">
        <v>3219445.0464132596</v>
      </c>
      <c r="H1583" s="29">
        <v>1959734.4140967599</v>
      </c>
      <c r="I1583" s="29">
        <v>0</v>
      </c>
      <c r="J1583" s="29">
        <v>0</v>
      </c>
      <c r="K1583" s="29"/>
      <c r="L1583" s="29">
        <v>225673.94234783997</v>
      </c>
      <c r="M1583" s="29">
        <v>0</v>
      </c>
      <c r="N1583" s="29">
        <v>0</v>
      </c>
      <c r="O1583" s="29">
        <v>0</v>
      </c>
      <c r="P1583" s="29">
        <v>0</v>
      </c>
      <c r="Q1583" s="29">
        <v>0</v>
      </c>
      <c r="R1583" s="29">
        <v>1018421.4066000001</v>
      </c>
      <c r="S1583" s="1">
        <v>114495.28669999998</v>
      </c>
      <c r="T1583" s="147">
        <v>220775.49630137999</v>
      </c>
      <c r="U1583" s="28"/>
      <c r="V1583" s="2" t="s">
        <v>1229</v>
      </c>
      <c r="W1583" s="9">
        <v>6833611.7699999996</v>
      </c>
      <c r="X1583" s="9">
        <v>3503121.97</v>
      </c>
      <c r="Y1583" s="9">
        <v>2071717.28</v>
      </c>
      <c r="Z1583" s="9">
        <v>668380.09</v>
      </c>
      <c r="AA1583" s="9">
        <v>0</v>
      </c>
      <c r="AB1583" s="9">
        <v>0</v>
      </c>
      <c r="AC1583" s="9">
        <v>0</v>
      </c>
      <c r="AD1583" s="9">
        <v>209701.74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218998.43</v>
      </c>
      <c r="AK1583" s="9">
        <v>30000</v>
      </c>
      <c r="AL1583" s="9">
        <v>131692.26</v>
      </c>
      <c r="AN1583" s="28">
        <f t="shared" si="448"/>
        <v>4615916.8999999985</v>
      </c>
      <c r="AO1583" s="12">
        <f t="shared" si="447"/>
        <v>799422.97660000017</v>
      </c>
      <c r="AP1583" s="12">
        <f t="shared" si="447"/>
        <v>84495.286699999982</v>
      </c>
      <c r="AQ1583" s="12">
        <f t="shared" si="447"/>
        <v>89083.236301379977</v>
      </c>
      <c r="AR1583" s="12">
        <f t="shared" si="449"/>
        <v>3642915.4003986185</v>
      </c>
      <c r="BB1583" s="28" t="e">
        <f>+#REF!-'Прил 2 оконч'!E1583</f>
        <v>#REF!</v>
      </c>
    </row>
    <row r="1584" spans="1:54" ht="15" customHeight="1" x14ac:dyDescent="0.25">
      <c r="A1584" s="5">
        <f t="shared" si="450"/>
        <v>1556</v>
      </c>
      <c r="B1584" s="23">
        <f t="shared" si="450"/>
        <v>301</v>
      </c>
      <c r="C1584" s="14" t="s">
        <v>59</v>
      </c>
      <c r="D1584" s="3" t="s">
        <v>1230</v>
      </c>
      <c r="E1584" s="27">
        <f t="shared" si="446"/>
        <v>3200641.1</v>
      </c>
      <c r="F1584" s="29">
        <v>0</v>
      </c>
      <c r="G1584" s="29">
        <v>0</v>
      </c>
      <c r="H1584" s="29">
        <v>0</v>
      </c>
      <c r="I1584" s="29">
        <v>0</v>
      </c>
      <c r="J1584" s="29">
        <v>0</v>
      </c>
      <c r="K1584" s="29"/>
      <c r="L1584" s="29">
        <v>0</v>
      </c>
      <c r="M1584" s="29">
        <v>0</v>
      </c>
      <c r="N1584" s="29">
        <v>2818932.6424140004</v>
      </c>
      <c r="O1584" s="29">
        <v>0</v>
      </c>
      <c r="P1584" s="29">
        <v>0</v>
      </c>
      <c r="Q1584" s="29">
        <v>0</v>
      </c>
      <c r="R1584" s="29">
        <v>288057.69900000002</v>
      </c>
      <c r="S1584" s="1">
        <v>32006.411</v>
      </c>
      <c r="T1584" s="147">
        <v>61644.347586000011</v>
      </c>
      <c r="U1584" s="28"/>
      <c r="V1584" s="2" t="s">
        <v>1389</v>
      </c>
      <c r="W1584" s="9">
        <v>5410298.4700000007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3324793.46</v>
      </c>
      <c r="AF1584" s="9">
        <v>1884951.54</v>
      </c>
      <c r="AG1584" s="9">
        <v>0</v>
      </c>
      <c r="AH1584" s="9">
        <v>0</v>
      </c>
      <c r="AI1584" s="9">
        <v>0</v>
      </c>
      <c r="AJ1584" s="9">
        <v>64232.149999999994</v>
      </c>
      <c r="AK1584" s="9">
        <v>30000</v>
      </c>
      <c r="AL1584" s="9">
        <v>106321.32</v>
      </c>
      <c r="AN1584" s="28">
        <f t="shared" si="448"/>
        <v>-2209657.3700000006</v>
      </c>
      <c r="AO1584" s="12">
        <f t="shared" si="447"/>
        <v>223825.54900000003</v>
      </c>
      <c r="AP1584" s="12">
        <f t="shared" si="447"/>
        <v>2006.4110000000001</v>
      </c>
      <c r="AQ1584" s="12">
        <f t="shared" si="447"/>
        <v>-44676.972413999996</v>
      </c>
      <c r="AR1584" s="12">
        <f t="shared" si="449"/>
        <v>-2390812.3575860006</v>
      </c>
      <c r="BB1584" s="28" t="e">
        <f>+#REF!-'Прил 2 оконч'!E1584</f>
        <v>#REF!</v>
      </c>
    </row>
    <row r="1585" spans="1:54" ht="15" customHeight="1" x14ac:dyDescent="0.25">
      <c r="A1585" s="5">
        <f t="shared" si="450"/>
        <v>1557</v>
      </c>
      <c r="B1585" s="23">
        <f t="shared" si="450"/>
        <v>302</v>
      </c>
      <c r="C1585" s="14" t="s">
        <v>265</v>
      </c>
      <c r="D1585" s="3" t="s">
        <v>1231</v>
      </c>
      <c r="E1585" s="27">
        <f t="shared" si="446"/>
        <v>47588920.639999993</v>
      </c>
      <c r="F1585" s="29">
        <v>0</v>
      </c>
      <c r="G1585" s="29">
        <v>0</v>
      </c>
      <c r="H1585" s="29">
        <v>0</v>
      </c>
      <c r="I1585" s="29">
        <v>0</v>
      </c>
      <c r="J1585" s="29">
        <v>0</v>
      </c>
      <c r="K1585" s="29"/>
      <c r="L1585" s="29">
        <v>0</v>
      </c>
      <c r="M1585" s="29">
        <v>0</v>
      </c>
      <c r="N1585" s="29">
        <v>41913465.964473598</v>
      </c>
      <c r="O1585" s="29">
        <v>0</v>
      </c>
      <c r="P1585" s="29">
        <v>0</v>
      </c>
      <c r="Q1585" s="29">
        <v>0</v>
      </c>
      <c r="R1585" s="29">
        <v>4283002.8575999998</v>
      </c>
      <c r="S1585" s="1">
        <v>475889.20640000002</v>
      </c>
      <c r="T1585" s="147">
        <v>916562.61152639997</v>
      </c>
      <c r="U1585" s="28"/>
      <c r="V1585" s="2" t="s">
        <v>1231</v>
      </c>
      <c r="W1585" s="9">
        <v>12008490.08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11610288.52</v>
      </c>
      <c r="AG1585" s="9">
        <v>0</v>
      </c>
      <c r="AH1585" s="9">
        <v>0</v>
      </c>
      <c r="AI1585" s="9">
        <v>0</v>
      </c>
      <c r="AJ1585" s="9">
        <v>131256.9</v>
      </c>
      <c r="AK1585" s="9">
        <v>30000</v>
      </c>
      <c r="AL1585" s="9">
        <v>236944.66</v>
      </c>
      <c r="AN1585" s="28">
        <f t="shared" si="448"/>
        <v>35580430.559999995</v>
      </c>
      <c r="AO1585" s="12">
        <f t="shared" si="447"/>
        <v>4151745.9575999998</v>
      </c>
      <c r="AP1585" s="12">
        <f t="shared" si="447"/>
        <v>445889.20640000002</v>
      </c>
      <c r="AQ1585" s="12">
        <f t="shared" si="447"/>
        <v>679617.95152639993</v>
      </c>
      <c r="AR1585" s="12">
        <f t="shared" si="449"/>
        <v>30303177.444473594</v>
      </c>
      <c r="BB1585" s="28" t="e">
        <f>+#REF!-'Прил 2 оконч'!E1585</f>
        <v>#REF!</v>
      </c>
    </row>
    <row r="1586" spans="1:54" ht="15" customHeight="1" x14ac:dyDescent="0.25">
      <c r="A1586" s="5">
        <f t="shared" si="450"/>
        <v>1558</v>
      </c>
      <c r="B1586" s="23">
        <f t="shared" si="450"/>
        <v>303</v>
      </c>
      <c r="C1586" s="14" t="s">
        <v>265</v>
      </c>
      <c r="D1586" s="3" t="s">
        <v>1232</v>
      </c>
      <c r="E1586" s="27">
        <f t="shared" si="446"/>
        <v>2749701.38</v>
      </c>
      <c r="F1586" s="29">
        <v>0</v>
      </c>
      <c r="G1586" s="29">
        <v>0</v>
      </c>
      <c r="H1586" s="29">
        <v>0</v>
      </c>
      <c r="I1586" s="29">
        <v>0</v>
      </c>
      <c r="J1586" s="29">
        <v>0</v>
      </c>
      <c r="K1586" s="29"/>
      <c r="L1586" s="29">
        <v>0</v>
      </c>
      <c r="M1586" s="29">
        <v>0</v>
      </c>
      <c r="N1586" s="29">
        <v>0</v>
      </c>
      <c r="O1586" s="29">
        <v>0</v>
      </c>
      <c r="P1586" s="29">
        <v>0</v>
      </c>
      <c r="Q1586" s="29">
        <v>2615198.5249320003</v>
      </c>
      <c r="R1586" s="29">
        <v>38987.11</v>
      </c>
      <c r="S1586" s="1">
        <v>38326.65</v>
      </c>
      <c r="T1586" s="147">
        <v>57189.095068000002</v>
      </c>
      <c r="U1586" s="28"/>
      <c r="V1586" s="2" t="s">
        <v>1232</v>
      </c>
      <c r="W1586" s="9">
        <v>3065769.4800000004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2824831.39</v>
      </c>
      <c r="AJ1586" s="9">
        <v>153288.47</v>
      </c>
      <c r="AK1586" s="9">
        <v>30000</v>
      </c>
      <c r="AL1586" s="9">
        <v>57649.62</v>
      </c>
      <c r="AN1586" s="28">
        <f t="shared" si="448"/>
        <v>-316068.10000000056</v>
      </c>
      <c r="AO1586" s="12">
        <f t="shared" si="447"/>
        <v>-114301.36</v>
      </c>
      <c r="AP1586" s="12">
        <f t="shared" si="447"/>
        <v>8326.6500000000015</v>
      </c>
      <c r="AQ1586" s="12">
        <f t="shared" si="447"/>
        <v>-460.52493200000026</v>
      </c>
      <c r="AR1586" s="12">
        <f t="shared" si="449"/>
        <v>-209632.86506800057</v>
      </c>
      <c r="BB1586" s="28" t="e">
        <f>+#REF!-'Прил 2 оконч'!E1586</f>
        <v>#REF!</v>
      </c>
    </row>
    <row r="1587" spans="1:54" ht="15" customHeight="1" x14ac:dyDescent="0.25">
      <c r="A1587" s="5">
        <f t="shared" si="450"/>
        <v>1559</v>
      </c>
      <c r="B1587" s="23">
        <f t="shared" si="450"/>
        <v>304</v>
      </c>
      <c r="C1587" s="14" t="s">
        <v>265</v>
      </c>
      <c r="D1587" s="3" t="s">
        <v>1233</v>
      </c>
      <c r="E1587" s="27">
        <f t="shared" si="446"/>
        <v>2732393.61</v>
      </c>
      <c r="F1587" s="29">
        <v>0</v>
      </c>
      <c r="G1587" s="29">
        <v>0</v>
      </c>
      <c r="H1587" s="29">
        <v>0</v>
      </c>
      <c r="I1587" s="29">
        <v>0</v>
      </c>
      <c r="J1587" s="29">
        <v>0</v>
      </c>
      <c r="K1587" s="29"/>
      <c r="L1587" s="29">
        <v>0</v>
      </c>
      <c r="M1587" s="29">
        <v>0</v>
      </c>
      <c r="N1587" s="29">
        <v>0</v>
      </c>
      <c r="O1587" s="29">
        <v>0</v>
      </c>
      <c r="P1587" s="29">
        <v>0</v>
      </c>
      <c r="Q1587" s="29">
        <v>2590338.4836839996</v>
      </c>
      <c r="R1587" s="29">
        <v>46192.18</v>
      </c>
      <c r="S1587" s="1">
        <v>39217.49</v>
      </c>
      <c r="T1587" s="147">
        <v>56645.456315999989</v>
      </c>
      <c r="U1587" s="28"/>
      <c r="V1587" s="2" t="s">
        <v>1233</v>
      </c>
      <c r="W1587" s="9">
        <v>3046472.25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2806865.66</v>
      </c>
      <c r="AJ1587" s="9">
        <v>152323.60999999999</v>
      </c>
      <c r="AK1587" s="9">
        <v>30000</v>
      </c>
      <c r="AL1587" s="9">
        <v>57282.98</v>
      </c>
      <c r="AN1587" s="28">
        <f t="shared" si="448"/>
        <v>-314078.64000000013</v>
      </c>
      <c r="AO1587" s="12">
        <f t="shared" si="447"/>
        <v>-106131.43</v>
      </c>
      <c r="AP1587" s="12">
        <f t="shared" si="447"/>
        <v>9217.489999999998</v>
      </c>
      <c r="AQ1587" s="12">
        <f t="shared" si="447"/>
        <v>-637.52368400001433</v>
      </c>
      <c r="AR1587" s="12">
        <f t="shared" si="449"/>
        <v>-216527.17631600011</v>
      </c>
      <c r="BB1587" s="28" t="e">
        <f>+#REF!-'Прил 2 оконч'!E1587</f>
        <v>#REF!</v>
      </c>
    </row>
    <row r="1588" spans="1:54" ht="15" customHeight="1" x14ac:dyDescent="0.25">
      <c r="A1588" s="5">
        <f t="shared" si="450"/>
        <v>1560</v>
      </c>
      <c r="B1588" s="23">
        <f t="shared" si="450"/>
        <v>305</v>
      </c>
      <c r="C1588" s="14" t="s">
        <v>988</v>
      </c>
      <c r="D1588" s="3" t="s">
        <v>990</v>
      </c>
      <c r="E1588" s="27">
        <f t="shared" si="446"/>
        <v>4781644.45</v>
      </c>
      <c r="F1588" s="29">
        <v>2027096.4364980001</v>
      </c>
      <c r="G1588" s="29">
        <v>722541.59863200004</v>
      </c>
      <c r="H1588" s="29">
        <v>272515.98729600001</v>
      </c>
      <c r="I1588" s="29">
        <v>1137056.115678</v>
      </c>
      <c r="J1588" s="29">
        <v>0</v>
      </c>
      <c r="K1588" s="29"/>
      <c r="L1588" s="29">
        <v>423175.93928400002</v>
      </c>
      <c r="M1588" s="29">
        <v>0</v>
      </c>
      <c r="N1588" s="29">
        <v>0</v>
      </c>
      <c r="O1588" s="29">
        <v>0</v>
      </c>
      <c r="P1588" s="29">
        <v>0</v>
      </c>
      <c r="Q1588" s="29">
        <v>0</v>
      </c>
      <c r="R1588" s="29">
        <v>79850.87</v>
      </c>
      <c r="S1588" s="1">
        <v>19200</v>
      </c>
      <c r="T1588" s="147">
        <v>100207.50261200001</v>
      </c>
      <c r="U1588" s="28"/>
      <c r="V1588" s="2" t="s">
        <v>990</v>
      </c>
      <c r="W1588" s="9">
        <v>4628933.8099999996</v>
      </c>
      <c r="X1588" s="9">
        <v>1866645.35</v>
      </c>
      <c r="Y1588" s="9">
        <v>682387.23</v>
      </c>
      <c r="Z1588" s="9">
        <v>263171.64</v>
      </c>
      <c r="AA1588" s="9">
        <v>1054439.73</v>
      </c>
      <c r="AB1588" s="9">
        <v>0</v>
      </c>
      <c r="AC1588" s="9">
        <v>0</v>
      </c>
      <c r="AD1588" s="9">
        <v>384446.13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261086.76999999996</v>
      </c>
      <c r="AK1588" s="9">
        <v>30000</v>
      </c>
      <c r="AL1588" s="9">
        <v>86756.959999999992</v>
      </c>
      <c r="AN1588" s="28">
        <f t="shared" si="448"/>
        <v>152710.6400000006</v>
      </c>
      <c r="AO1588" s="12">
        <f t="shared" si="447"/>
        <v>-181235.89999999997</v>
      </c>
      <c r="AP1588" s="12">
        <f t="shared" si="447"/>
        <v>-10800</v>
      </c>
      <c r="AQ1588" s="12">
        <f t="shared" si="447"/>
        <v>13450.542612000019</v>
      </c>
      <c r="AR1588" s="12">
        <f t="shared" si="449"/>
        <v>331295.99738800054</v>
      </c>
      <c r="BB1588" s="28" t="e">
        <f>+#REF!-'Прил 2 оконч'!E1588</f>
        <v>#REF!</v>
      </c>
    </row>
    <row r="1589" spans="1:54" ht="15" customHeight="1" x14ac:dyDescent="0.25">
      <c r="A1589" s="5">
        <f t="shared" si="450"/>
        <v>1561</v>
      </c>
      <c r="B1589" s="23">
        <f t="shared" si="450"/>
        <v>306</v>
      </c>
      <c r="C1589" s="14" t="s">
        <v>988</v>
      </c>
      <c r="D1589" s="3" t="s">
        <v>991</v>
      </c>
      <c r="E1589" s="27">
        <f t="shared" si="446"/>
        <v>4661667.95</v>
      </c>
      <c r="F1589" s="29">
        <v>1975572.5299800001</v>
      </c>
      <c r="G1589" s="29">
        <v>703725.34205400001</v>
      </c>
      <c r="H1589" s="29">
        <v>265352.20471199998</v>
      </c>
      <c r="I1589" s="29">
        <v>1107964.3046639997</v>
      </c>
      <c r="J1589" s="29">
        <v>0</v>
      </c>
      <c r="K1589" s="29"/>
      <c r="L1589" s="29">
        <v>412558.01185200003</v>
      </c>
      <c r="M1589" s="29">
        <v>0</v>
      </c>
      <c r="N1589" s="29">
        <v>0</v>
      </c>
      <c r="O1589" s="29">
        <v>0</v>
      </c>
      <c r="P1589" s="29">
        <v>0</v>
      </c>
      <c r="Q1589" s="29">
        <v>0</v>
      </c>
      <c r="R1589" s="29">
        <v>79651.28</v>
      </c>
      <c r="S1589" s="1">
        <v>19200</v>
      </c>
      <c r="T1589" s="147">
        <v>97644.276738000015</v>
      </c>
      <c r="U1589" s="28"/>
      <c r="V1589" s="2" t="s">
        <v>991</v>
      </c>
      <c r="W1589" s="9">
        <v>4512788.9799999995</v>
      </c>
      <c r="X1589" s="9">
        <v>1819485.33</v>
      </c>
      <c r="Y1589" s="9">
        <v>665147.02</v>
      </c>
      <c r="Z1589" s="9">
        <v>256522.72</v>
      </c>
      <c r="AA1589" s="9">
        <v>1027799.76</v>
      </c>
      <c r="AB1589" s="9">
        <v>0</v>
      </c>
      <c r="AC1589" s="9">
        <v>0</v>
      </c>
      <c r="AD1589" s="9">
        <v>374733.26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254535.83000000002</v>
      </c>
      <c r="AK1589" s="9">
        <v>30000</v>
      </c>
      <c r="AL1589" s="9">
        <v>84565.06</v>
      </c>
      <c r="AN1589" s="28">
        <f t="shared" si="448"/>
        <v>148878.97000000067</v>
      </c>
      <c r="AO1589" s="12">
        <f t="shared" si="447"/>
        <v>-174884.55000000002</v>
      </c>
      <c r="AP1589" s="12">
        <f t="shared" si="447"/>
        <v>-10800</v>
      </c>
      <c r="AQ1589" s="12">
        <f t="shared" si="447"/>
        <v>13079.216738000017</v>
      </c>
      <c r="AR1589" s="12">
        <f t="shared" si="449"/>
        <v>321484.30326200067</v>
      </c>
      <c r="BB1589" s="28" t="e">
        <f>+#REF!-'Прил 2 оконч'!E1589</f>
        <v>#REF!</v>
      </c>
    </row>
    <row r="1590" spans="1:54" ht="15" customHeight="1" x14ac:dyDescent="0.25">
      <c r="A1590" s="5">
        <f t="shared" si="450"/>
        <v>1562</v>
      </c>
      <c r="B1590" s="23">
        <f t="shared" si="450"/>
        <v>307</v>
      </c>
      <c r="C1590" s="14" t="s">
        <v>988</v>
      </c>
      <c r="D1590" s="3" t="s">
        <v>1234</v>
      </c>
      <c r="E1590" s="27">
        <f t="shared" si="446"/>
        <v>4840342.6499999994</v>
      </c>
      <c r="F1590" s="29">
        <v>2051031.7986059999</v>
      </c>
      <c r="G1590" s="29">
        <v>730474.82503800013</v>
      </c>
      <c r="H1590" s="29">
        <v>274800.76386000001</v>
      </c>
      <c r="I1590" s="29">
        <v>1150016.635362</v>
      </c>
      <c r="J1590" s="29">
        <v>0</v>
      </c>
      <c r="K1590" s="29"/>
      <c r="L1590" s="29">
        <v>428370.73952400003</v>
      </c>
      <c r="M1590" s="29">
        <v>0</v>
      </c>
      <c r="N1590" s="29">
        <v>0</v>
      </c>
      <c r="O1590" s="29">
        <v>0</v>
      </c>
      <c r="P1590" s="29">
        <v>0</v>
      </c>
      <c r="Q1590" s="29">
        <v>0</v>
      </c>
      <c r="R1590" s="29">
        <v>80296.5</v>
      </c>
      <c r="S1590" s="1">
        <v>24000</v>
      </c>
      <c r="T1590" s="147">
        <v>101351.38761000002</v>
      </c>
      <c r="U1590" s="28"/>
      <c r="V1590" s="2" t="s">
        <v>1234</v>
      </c>
      <c r="W1590" s="9">
        <v>4685757.3600000003</v>
      </c>
      <c r="X1590" s="9">
        <v>1889718.26</v>
      </c>
      <c r="Y1590" s="9">
        <v>690821.98</v>
      </c>
      <c r="Z1590" s="9">
        <v>266424.61</v>
      </c>
      <c r="AA1590" s="9">
        <v>1067473.29</v>
      </c>
      <c r="AB1590" s="9">
        <v>0</v>
      </c>
      <c r="AC1590" s="9">
        <v>0</v>
      </c>
      <c r="AD1590" s="9">
        <v>389198.13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264291.79000000004</v>
      </c>
      <c r="AK1590" s="9">
        <v>30000</v>
      </c>
      <c r="AL1590" s="9">
        <v>87829.299999999988</v>
      </c>
      <c r="AN1590" s="28">
        <f t="shared" si="448"/>
        <v>154585.28999999911</v>
      </c>
      <c r="AO1590" s="12">
        <f t="shared" si="447"/>
        <v>-183995.29000000004</v>
      </c>
      <c r="AP1590" s="12">
        <f t="shared" si="447"/>
        <v>-6000</v>
      </c>
      <c r="AQ1590" s="12">
        <f t="shared" si="447"/>
        <v>13522.087610000031</v>
      </c>
      <c r="AR1590" s="12">
        <f t="shared" si="449"/>
        <v>331058.4923899991</v>
      </c>
      <c r="BB1590" s="28" t="e">
        <f>+#REF!-'Прил 2 оконч'!E1590</f>
        <v>#REF!</v>
      </c>
    </row>
    <row r="1591" spans="1:54" ht="15" customHeight="1" x14ac:dyDescent="0.25">
      <c r="A1591" s="5">
        <f t="shared" si="450"/>
        <v>1563</v>
      </c>
      <c r="B1591" s="23">
        <f t="shared" si="450"/>
        <v>308</v>
      </c>
      <c r="C1591" s="14" t="s">
        <v>988</v>
      </c>
      <c r="D1591" s="3" t="s">
        <v>1235</v>
      </c>
      <c r="E1591" s="27">
        <f t="shared" si="446"/>
        <v>8629222.839999998</v>
      </c>
      <c r="F1591" s="29">
        <v>1958965.9130579999</v>
      </c>
      <c r="G1591" s="29">
        <v>696966.19099800009</v>
      </c>
      <c r="H1591" s="29">
        <v>262042.55015400003</v>
      </c>
      <c r="I1591" s="29">
        <v>1098111.4369259998</v>
      </c>
      <c r="J1591" s="29">
        <v>0</v>
      </c>
      <c r="K1591" s="29"/>
      <c r="L1591" s="29">
        <v>409361.20944599999</v>
      </c>
      <c r="M1591" s="29">
        <v>0</v>
      </c>
      <c r="N1591" s="29">
        <v>0</v>
      </c>
      <c r="O1591" s="29">
        <v>0</v>
      </c>
      <c r="P1591" s="29">
        <v>0</v>
      </c>
      <c r="Q1591" s="29">
        <v>3860890.876164</v>
      </c>
      <c r="R1591" s="29">
        <v>122796.37</v>
      </c>
      <c r="S1591" s="1">
        <v>38882.86</v>
      </c>
      <c r="T1591" s="147">
        <v>181205.43325400003</v>
      </c>
      <c r="U1591" s="28"/>
      <c r="V1591" s="2" t="s">
        <v>1235</v>
      </c>
      <c r="W1591" s="9">
        <v>8319398.7000000002</v>
      </c>
      <c r="X1591" s="9">
        <v>1811276.2</v>
      </c>
      <c r="Y1591" s="9">
        <v>662146.01</v>
      </c>
      <c r="Z1591" s="9">
        <v>255365.35</v>
      </c>
      <c r="AA1591" s="9">
        <v>1023162.54</v>
      </c>
      <c r="AB1591" s="9">
        <v>0</v>
      </c>
      <c r="AC1591" s="9">
        <v>0</v>
      </c>
      <c r="AD1591" s="9">
        <v>373042.54</v>
      </c>
      <c r="AE1591" s="9">
        <v>0</v>
      </c>
      <c r="AF1591" s="9">
        <v>0</v>
      </c>
      <c r="AG1591" s="9">
        <v>0</v>
      </c>
      <c r="AH1591" s="9">
        <v>0</v>
      </c>
      <c r="AI1591" s="9">
        <v>3570421.14</v>
      </c>
      <c r="AJ1591" s="9">
        <v>436935.66000000003</v>
      </c>
      <c r="AK1591" s="9">
        <v>30000</v>
      </c>
      <c r="AL1591" s="9">
        <v>157049.26</v>
      </c>
      <c r="AN1591" s="28">
        <f t="shared" si="448"/>
        <v>309824.1399999978</v>
      </c>
      <c r="AO1591" s="12">
        <f t="shared" si="447"/>
        <v>-314139.29000000004</v>
      </c>
      <c r="AP1591" s="12">
        <f t="shared" si="447"/>
        <v>8882.86</v>
      </c>
      <c r="AQ1591" s="12">
        <f t="shared" si="447"/>
        <v>24156.173254000023</v>
      </c>
      <c r="AR1591" s="12">
        <f t="shared" si="449"/>
        <v>590924.39674599783</v>
      </c>
      <c r="BB1591" s="28" t="e">
        <f>+#REF!-'Прил 2 оконч'!E1591</f>
        <v>#REF!</v>
      </c>
    </row>
    <row r="1592" spans="1:54" ht="15" customHeight="1" x14ac:dyDescent="0.25">
      <c r="A1592" s="5">
        <f t="shared" si="450"/>
        <v>1564</v>
      </c>
      <c r="B1592" s="23">
        <f t="shared" si="450"/>
        <v>309</v>
      </c>
      <c r="C1592" s="14" t="s">
        <v>270</v>
      </c>
      <c r="D1592" s="3" t="s">
        <v>993</v>
      </c>
      <c r="E1592" s="27">
        <f t="shared" ref="E1592:E1649" si="451">SUM(F1592:T1592)</f>
        <v>19423335.669999994</v>
      </c>
      <c r="F1592" s="29">
        <v>12305784.620476618</v>
      </c>
      <c r="G1592" s="29">
        <v>4512564.0806433605</v>
      </c>
      <c r="H1592" s="29">
        <v>0</v>
      </c>
      <c r="I1592" s="29">
        <v>0</v>
      </c>
      <c r="J1592" s="29">
        <v>0</v>
      </c>
      <c r="K1592" s="29"/>
      <c r="L1592" s="29">
        <v>406248.53806487995</v>
      </c>
      <c r="M1592" s="29">
        <v>0</v>
      </c>
      <c r="N1592" s="29">
        <v>0</v>
      </c>
      <c r="O1592" s="29">
        <v>0</v>
      </c>
      <c r="P1592" s="29">
        <v>0</v>
      </c>
      <c r="Q1592" s="29">
        <v>0</v>
      </c>
      <c r="R1592" s="29">
        <v>1627838.0182</v>
      </c>
      <c r="S1592" s="1">
        <v>194233.35670000003</v>
      </c>
      <c r="T1592" s="147">
        <v>376667.05591514008</v>
      </c>
      <c r="U1592" s="28"/>
      <c r="V1592" s="2" t="s">
        <v>993</v>
      </c>
      <c r="W1592" s="9">
        <v>11506877.73</v>
      </c>
      <c r="X1592" s="9">
        <v>6892504.9000000004</v>
      </c>
      <c r="Y1592" s="9">
        <v>3823047.83</v>
      </c>
      <c r="Z1592" s="9">
        <v>0</v>
      </c>
      <c r="AA1592" s="9">
        <v>0</v>
      </c>
      <c r="AB1592" s="9">
        <v>0</v>
      </c>
      <c r="AC1592" s="9">
        <v>0</v>
      </c>
      <c r="AD1592" s="9">
        <v>378192.54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156729.5</v>
      </c>
      <c r="AK1592" s="9">
        <v>30000</v>
      </c>
      <c r="AL1592" s="9">
        <v>226402.96</v>
      </c>
      <c r="AN1592" s="28">
        <f t="shared" si="448"/>
        <v>7916457.9399999939</v>
      </c>
      <c r="AO1592" s="12">
        <f t="shared" si="447"/>
        <v>1471108.5182</v>
      </c>
      <c r="AP1592" s="12">
        <f t="shared" si="447"/>
        <v>164233.35670000003</v>
      </c>
      <c r="AQ1592" s="12">
        <f t="shared" si="447"/>
        <v>150264.09591514009</v>
      </c>
      <c r="AR1592" s="12">
        <f t="shared" si="449"/>
        <v>6130851.9691848541</v>
      </c>
      <c r="BB1592" s="28" t="e">
        <f>+#REF!-'Прил 2 оконч'!E1592</f>
        <v>#REF!</v>
      </c>
    </row>
    <row r="1593" spans="1:54" ht="15" customHeight="1" x14ac:dyDescent="0.25">
      <c r="A1593" s="5">
        <f t="shared" si="450"/>
        <v>1565</v>
      </c>
      <c r="B1593" s="23">
        <f t="shared" si="450"/>
        <v>310</v>
      </c>
      <c r="C1593" s="14" t="s">
        <v>270</v>
      </c>
      <c r="D1593" s="3" t="s">
        <v>1005</v>
      </c>
      <c r="E1593" s="27">
        <f t="shared" si="451"/>
        <v>19345683.869999997</v>
      </c>
      <c r="F1593" s="29">
        <v>12256587.796574939</v>
      </c>
      <c r="G1593" s="29">
        <v>4494523.4791594204</v>
      </c>
      <c r="H1593" s="29">
        <v>0</v>
      </c>
      <c r="I1593" s="29">
        <v>0</v>
      </c>
      <c r="J1593" s="29">
        <v>0</v>
      </c>
      <c r="K1593" s="29"/>
      <c r="L1593" s="29">
        <v>404624.41455659998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1621330.1477000001</v>
      </c>
      <c r="S1593" s="1">
        <v>193456.83870000002</v>
      </c>
      <c r="T1593" s="147">
        <v>375161.19330903998</v>
      </c>
      <c r="U1593" s="28"/>
      <c r="V1593" s="2" t="s">
        <v>1005</v>
      </c>
      <c r="W1593" s="9">
        <v>11461476.210000001</v>
      </c>
      <c r="X1593" s="9">
        <v>6864876.5800000001</v>
      </c>
      <c r="Y1593" s="9">
        <v>3807723.31</v>
      </c>
      <c r="Z1593" s="9">
        <v>0</v>
      </c>
      <c r="AA1593" s="9">
        <v>0</v>
      </c>
      <c r="AB1593" s="9">
        <v>0</v>
      </c>
      <c r="AC1593" s="9">
        <v>0</v>
      </c>
      <c r="AD1593" s="9">
        <v>376676.58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156704.29999999999</v>
      </c>
      <c r="AK1593" s="9">
        <v>30000</v>
      </c>
      <c r="AL1593" s="9">
        <v>225495.43999999997</v>
      </c>
      <c r="AN1593" s="28">
        <f t="shared" si="448"/>
        <v>7884207.6599999964</v>
      </c>
      <c r="AO1593" s="12">
        <f t="shared" si="447"/>
        <v>1464625.8477</v>
      </c>
      <c r="AP1593" s="12">
        <f t="shared" si="447"/>
        <v>163456.83870000002</v>
      </c>
      <c r="AQ1593" s="12">
        <f t="shared" si="447"/>
        <v>149665.75330904001</v>
      </c>
      <c r="AR1593" s="12">
        <f t="shared" si="449"/>
        <v>6106459.2202909561</v>
      </c>
      <c r="BB1593" s="28" t="e">
        <f>+#REF!-'Прил 2 оконч'!E1593</f>
        <v>#REF!</v>
      </c>
    </row>
    <row r="1594" spans="1:54" ht="15" customHeight="1" x14ac:dyDescent="0.25">
      <c r="A1594" s="5">
        <f t="shared" si="450"/>
        <v>1566</v>
      </c>
      <c r="B1594" s="23">
        <f t="shared" si="450"/>
        <v>311</v>
      </c>
      <c r="C1594" s="14" t="s">
        <v>270</v>
      </c>
      <c r="D1594" s="3" t="s">
        <v>1006</v>
      </c>
      <c r="E1594" s="27">
        <f t="shared" si="451"/>
        <v>19513628.469999999</v>
      </c>
      <c r="F1594" s="29">
        <v>12362990.22966462</v>
      </c>
      <c r="G1594" s="29">
        <v>4533541.53030576</v>
      </c>
      <c r="H1594" s="29">
        <v>0</v>
      </c>
      <c r="I1594" s="29">
        <v>0</v>
      </c>
      <c r="J1594" s="29">
        <v>0</v>
      </c>
      <c r="K1594" s="29"/>
      <c r="L1594" s="29">
        <v>408137.05600247998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  <c r="R1594" s="29">
        <v>1635405.3101999999</v>
      </c>
      <c r="S1594" s="1">
        <v>195136.28469999999</v>
      </c>
      <c r="T1594" s="147">
        <v>378418.05912714003</v>
      </c>
      <c r="U1594" s="28"/>
      <c r="V1594" s="2" t="s">
        <v>1006</v>
      </c>
      <c r="W1594" s="9">
        <v>11559615.690000001</v>
      </c>
      <c r="X1594" s="9">
        <v>6924630.8200000003</v>
      </c>
      <c r="Y1594" s="9">
        <v>3840867.04</v>
      </c>
      <c r="Z1594" s="9">
        <v>0</v>
      </c>
      <c r="AA1594" s="9">
        <v>0</v>
      </c>
      <c r="AB1594" s="9">
        <v>0</v>
      </c>
      <c r="AC1594" s="9">
        <v>0</v>
      </c>
      <c r="AD1594" s="9">
        <v>379955.31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156704.29999999999</v>
      </c>
      <c r="AK1594" s="9">
        <v>30000</v>
      </c>
      <c r="AL1594" s="9">
        <v>227458.21999999997</v>
      </c>
      <c r="AN1594" s="28">
        <f t="shared" si="448"/>
        <v>7954012.7799999975</v>
      </c>
      <c r="AO1594" s="12">
        <f t="shared" si="447"/>
        <v>1478701.0101999999</v>
      </c>
      <c r="AP1594" s="12">
        <f t="shared" si="447"/>
        <v>165136.28469999999</v>
      </c>
      <c r="AQ1594" s="12">
        <f t="shared" si="447"/>
        <v>150959.83912714006</v>
      </c>
      <c r="AR1594" s="12">
        <f t="shared" si="449"/>
        <v>6159215.6459728582</v>
      </c>
      <c r="BB1594" s="28" t="e">
        <f>+#REF!-'Прил 2 оконч'!E1594</f>
        <v>#REF!</v>
      </c>
    </row>
    <row r="1595" spans="1:54" ht="15" customHeight="1" x14ac:dyDescent="0.25">
      <c r="A1595" s="5">
        <f t="shared" si="450"/>
        <v>1567</v>
      </c>
      <c r="B1595" s="23">
        <f t="shared" si="450"/>
        <v>312</v>
      </c>
      <c r="C1595" s="14" t="s">
        <v>277</v>
      </c>
      <c r="D1595" s="3" t="s">
        <v>1236</v>
      </c>
      <c r="E1595" s="27">
        <f t="shared" si="451"/>
        <v>9697618.9199999999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/>
      <c r="L1595" s="29">
        <v>0</v>
      </c>
      <c r="M1595" s="29">
        <v>0</v>
      </c>
      <c r="N1595" s="29">
        <v>3567046.5660899999</v>
      </c>
      <c r="O1595" s="29">
        <v>0</v>
      </c>
      <c r="P1595" s="29">
        <v>0</v>
      </c>
      <c r="Q1595" s="29">
        <v>5778165.7282860009</v>
      </c>
      <c r="R1595" s="29">
        <v>102748.87</v>
      </c>
      <c r="S1595" s="1">
        <v>45296.89</v>
      </c>
      <c r="T1595" s="147">
        <v>204360.86562400003</v>
      </c>
      <c r="U1595" s="28"/>
      <c r="V1595" s="2" t="s">
        <v>1236</v>
      </c>
      <c r="W1595" s="9">
        <v>9392428.9900000002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3328563.95</v>
      </c>
      <c r="AG1595" s="9">
        <v>0</v>
      </c>
      <c r="AH1595" s="9">
        <v>0</v>
      </c>
      <c r="AI1595" s="9">
        <v>5323267.4800000004</v>
      </c>
      <c r="AJ1595" s="9">
        <v>534029.56000000006</v>
      </c>
      <c r="AK1595" s="9">
        <v>30000</v>
      </c>
      <c r="AL1595" s="9">
        <v>176568</v>
      </c>
      <c r="AN1595" s="28">
        <f t="shared" si="448"/>
        <v>305189.9299999997</v>
      </c>
      <c r="AO1595" s="12">
        <f t="shared" si="447"/>
        <v>-431280.69000000006</v>
      </c>
      <c r="AP1595" s="12">
        <f t="shared" si="447"/>
        <v>15296.89</v>
      </c>
      <c r="AQ1595" s="12">
        <f t="shared" si="447"/>
        <v>27792.865624000027</v>
      </c>
      <c r="AR1595" s="12">
        <f t="shared" si="449"/>
        <v>693380.86437599966</v>
      </c>
      <c r="BB1595" s="28" t="e">
        <f>+#REF!-'Прил 2 оконч'!E1595</f>
        <v>#REF!</v>
      </c>
    </row>
    <row r="1596" spans="1:54" ht="15" customHeight="1" x14ac:dyDescent="0.25">
      <c r="A1596" s="5">
        <f t="shared" si="450"/>
        <v>1568</v>
      </c>
      <c r="B1596" s="23">
        <f t="shared" si="450"/>
        <v>313</v>
      </c>
      <c r="C1596" s="14" t="s">
        <v>277</v>
      </c>
      <c r="D1596" s="3" t="s">
        <v>1237</v>
      </c>
      <c r="E1596" s="27">
        <f t="shared" si="451"/>
        <v>10224831.1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/>
      <c r="L1596" s="29">
        <v>0</v>
      </c>
      <c r="M1596" s="29">
        <v>0</v>
      </c>
      <c r="N1596" s="29">
        <v>3771092.5340340002</v>
      </c>
      <c r="O1596" s="29">
        <v>0</v>
      </c>
      <c r="P1596" s="29">
        <v>0</v>
      </c>
      <c r="Q1596" s="29">
        <v>6099184.3903200002</v>
      </c>
      <c r="R1596" s="29">
        <v>93133.1</v>
      </c>
      <c r="S1596" s="1">
        <v>45578.11</v>
      </c>
      <c r="T1596" s="147">
        <v>215842.96564600003</v>
      </c>
      <c r="U1596" s="28"/>
      <c r="V1596" s="2" t="s">
        <v>1237</v>
      </c>
      <c r="W1596" s="9">
        <v>9903049.5000000019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3510136.64</v>
      </c>
      <c r="AG1596" s="9">
        <v>0</v>
      </c>
      <c r="AH1596" s="9">
        <v>0</v>
      </c>
      <c r="AI1596" s="9">
        <v>5613650.9800000004</v>
      </c>
      <c r="AJ1596" s="9">
        <v>563062.14</v>
      </c>
      <c r="AK1596" s="9">
        <v>30000</v>
      </c>
      <c r="AL1596" s="9">
        <v>186199.74</v>
      </c>
      <c r="AN1596" s="28">
        <f t="shared" si="448"/>
        <v>321781.59999999776</v>
      </c>
      <c r="AO1596" s="12">
        <f t="shared" si="447"/>
        <v>-469929.04000000004</v>
      </c>
      <c r="AP1596" s="12">
        <f t="shared" si="447"/>
        <v>15578.11</v>
      </c>
      <c r="AQ1596" s="12">
        <f t="shared" si="447"/>
        <v>29643.225646000035</v>
      </c>
      <c r="AR1596" s="12">
        <f t="shared" si="449"/>
        <v>746489.30435399781</v>
      </c>
      <c r="BB1596" s="28" t="e">
        <f>+#REF!-'Прил 2 оконч'!E1596</f>
        <v>#REF!</v>
      </c>
    </row>
    <row r="1597" spans="1:54" ht="15" customHeight="1" x14ac:dyDescent="0.25">
      <c r="A1597" s="5">
        <f t="shared" ref="A1597:B1612" si="452">A1596+1</f>
        <v>1569</v>
      </c>
      <c r="B1597" s="23">
        <f t="shared" si="452"/>
        <v>314</v>
      </c>
      <c r="C1597" s="14" t="s">
        <v>277</v>
      </c>
      <c r="D1597" s="3" t="s">
        <v>1238</v>
      </c>
      <c r="E1597" s="27">
        <f t="shared" si="451"/>
        <v>6782979.46</v>
      </c>
      <c r="F1597" s="29">
        <v>0</v>
      </c>
      <c r="G1597" s="29">
        <v>0</v>
      </c>
      <c r="H1597" s="29">
        <v>0</v>
      </c>
      <c r="I1597" s="29">
        <v>0</v>
      </c>
      <c r="J1597" s="29">
        <v>0</v>
      </c>
      <c r="K1597" s="29"/>
      <c r="L1597" s="29">
        <v>0</v>
      </c>
      <c r="M1597" s="29">
        <v>0</v>
      </c>
      <c r="N1597" s="29">
        <v>2470830.2174220006</v>
      </c>
      <c r="O1597" s="29">
        <v>0</v>
      </c>
      <c r="P1597" s="29">
        <v>0</v>
      </c>
      <c r="Q1597" s="29">
        <v>4024084.8348119999</v>
      </c>
      <c r="R1597" s="29">
        <v>101730.63</v>
      </c>
      <c r="S1597" s="1">
        <v>44303.14</v>
      </c>
      <c r="T1597" s="147">
        <v>142030.637766</v>
      </c>
      <c r="U1597" s="28"/>
      <c r="V1597" s="2" t="s">
        <v>1238</v>
      </c>
      <c r="W1597" s="9">
        <v>6569515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2324757.65</v>
      </c>
      <c r="AG1597" s="9">
        <v>0</v>
      </c>
      <c r="AH1597" s="9">
        <v>0</v>
      </c>
      <c r="AI1597" s="9">
        <v>3717911.7</v>
      </c>
      <c r="AJ1597" s="9">
        <v>373525.87</v>
      </c>
      <c r="AK1597" s="9">
        <v>30000</v>
      </c>
      <c r="AL1597" s="9">
        <v>123319.78</v>
      </c>
      <c r="AN1597" s="28">
        <f t="shared" si="448"/>
        <v>213464.45999999996</v>
      </c>
      <c r="AO1597" s="12">
        <f t="shared" si="447"/>
        <v>-271795.24</v>
      </c>
      <c r="AP1597" s="12">
        <f t="shared" si="447"/>
        <v>14303.14</v>
      </c>
      <c r="AQ1597" s="12">
        <f t="shared" si="447"/>
        <v>18710.857766000001</v>
      </c>
      <c r="AR1597" s="12">
        <f t="shared" si="449"/>
        <v>452245.70223399997</v>
      </c>
      <c r="BB1597" s="28" t="e">
        <f>+#REF!-'Прил 2 оконч'!E1597</f>
        <v>#REF!</v>
      </c>
    </row>
    <row r="1598" spans="1:54" ht="15" customHeight="1" x14ac:dyDescent="0.25">
      <c r="A1598" s="5">
        <f t="shared" si="452"/>
        <v>1570</v>
      </c>
      <c r="B1598" s="23">
        <f t="shared" si="452"/>
        <v>315</v>
      </c>
      <c r="C1598" s="14" t="s">
        <v>277</v>
      </c>
      <c r="D1598" s="3" t="s">
        <v>280</v>
      </c>
      <c r="E1598" s="27">
        <f t="shared" si="451"/>
        <v>2880370.82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K1598" s="29"/>
      <c r="L1598" s="29">
        <v>0</v>
      </c>
      <c r="M1598" s="29">
        <v>0</v>
      </c>
      <c r="N1598" s="29">
        <v>0</v>
      </c>
      <c r="O1598" s="29">
        <v>0</v>
      </c>
      <c r="P1598" s="29">
        <v>2508670.4871622799</v>
      </c>
      <c r="Q1598" s="29">
        <v>0</v>
      </c>
      <c r="R1598" s="29">
        <v>288037.08199999999</v>
      </c>
      <c r="S1598" s="1">
        <v>28803.708199999997</v>
      </c>
      <c r="T1598" s="147">
        <v>54859.542637719998</v>
      </c>
      <c r="U1598" s="28"/>
      <c r="V1598" s="2" t="s">
        <v>280</v>
      </c>
      <c r="W1598" s="9">
        <v>2789725.25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2549086.5099999998</v>
      </c>
      <c r="AI1598" s="9">
        <v>0</v>
      </c>
      <c r="AJ1598" s="9">
        <v>158616.56</v>
      </c>
      <c r="AK1598" s="9">
        <v>30000</v>
      </c>
      <c r="AL1598" s="9">
        <v>52022.18</v>
      </c>
      <c r="AN1598" s="28">
        <f t="shared" si="448"/>
        <v>90645.569999999832</v>
      </c>
      <c r="AO1598" s="12">
        <f t="shared" si="447"/>
        <v>129420.522</v>
      </c>
      <c r="AP1598" s="12">
        <f t="shared" si="447"/>
        <v>-1196.2918000000027</v>
      </c>
      <c r="AQ1598" s="12">
        <f t="shared" si="447"/>
        <v>2837.362637719998</v>
      </c>
      <c r="AR1598" s="12">
        <f t="shared" si="449"/>
        <v>-40416.022837720157</v>
      </c>
      <c r="BB1598" s="28" t="e">
        <f>+#REF!-'Прил 2 оконч'!E1598</f>
        <v>#REF!</v>
      </c>
    </row>
    <row r="1599" spans="1:54" ht="15" customHeight="1" x14ac:dyDescent="0.25">
      <c r="A1599" s="5">
        <f t="shared" si="452"/>
        <v>1571</v>
      </c>
      <c r="B1599" s="23">
        <f t="shared" si="452"/>
        <v>316</v>
      </c>
      <c r="C1599" s="14" t="s">
        <v>277</v>
      </c>
      <c r="D1599" s="3" t="s">
        <v>281</v>
      </c>
      <c r="E1599" s="27">
        <f t="shared" si="451"/>
        <v>2995542.55</v>
      </c>
      <c r="F1599" s="29">
        <v>1259370.4489379998</v>
      </c>
      <c r="G1599" s="29">
        <v>443204.98462800006</v>
      </c>
      <c r="H1599" s="29">
        <v>163936.12888799998</v>
      </c>
      <c r="I1599" s="29">
        <v>703998.25402200001</v>
      </c>
      <c r="J1599" s="29">
        <v>0</v>
      </c>
      <c r="K1599" s="29"/>
      <c r="L1599" s="29">
        <v>265105.77365999995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9">
        <v>67917.789999999994</v>
      </c>
      <c r="S1599" s="1">
        <v>30000</v>
      </c>
      <c r="T1599" s="147">
        <v>62009.16986400001</v>
      </c>
      <c r="U1599" s="28"/>
      <c r="V1599" s="2" t="s">
        <v>281</v>
      </c>
      <c r="W1599" s="9">
        <v>2899874.3700000006</v>
      </c>
      <c r="X1599" s="9">
        <v>1164569.6299999999</v>
      </c>
      <c r="Y1599" s="9">
        <v>425730.28</v>
      </c>
      <c r="Z1599" s="9">
        <v>164188.51</v>
      </c>
      <c r="AA1599" s="9">
        <v>657847.78</v>
      </c>
      <c r="AB1599" s="9">
        <v>0</v>
      </c>
      <c r="AC1599" s="9">
        <v>0</v>
      </c>
      <c r="AD1599" s="9">
        <v>239849.68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163562.25</v>
      </c>
      <c r="AK1599" s="9">
        <v>30000</v>
      </c>
      <c r="AL1599" s="9">
        <v>54126.239999999998</v>
      </c>
      <c r="AN1599" s="28">
        <f t="shared" si="448"/>
        <v>95668.179999999236</v>
      </c>
      <c r="AO1599" s="12">
        <f t="shared" ref="AO1599:AQ1672" si="453">+R1599-AJ1599</f>
        <v>-95644.46</v>
      </c>
      <c r="AP1599" s="12">
        <f t="shared" si="453"/>
        <v>0</v>
      </c>
      <c r="AQ1599" s="12">
        <f t="shared" si="453"/>
        <v>7882.9298640000125</v>
      </c>
      <c r="AR1599" s="12">
        <f t="shared" si="449"/>
        <v>183429.71013599925</v>
      </c>
      <c r="BB1599" s="28" t="e">
        <f>+#REF!-'Прил 2 оконч'!E1599</f>
        <v>#REF!</v>
      </c>
    </row>
    <row r="1600" spans="1:54" ht="15" customHeight="1" x14ac:dyDescent="0.25">
      <c r="A1600" s="5">
        <f t="shared" si="452"/>
        <v>1572</v>
      </c>
      <c r="B1600" s="23">
        <f t="shared" si="452"/>
        <v>317</v>
      </c>
      <c r="C1600" s="14" t="s">
        <v>277</v>
      </c>
      <c r="D1600" s="3" t="s">
        <v>1239</v>
      </c>
      <c r="E1600" s="27">
        <f t="shared" si="451"/>
        <v>22231583.710000001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K1600" s="29"/>
      <c r="L1600" s="29">
        <v>0</v>
      </c>
      <c r="M1600" s="29">
        <v>0</v>
      </c>
      <c r="N1600" s="29">
        <v>19580245.036745403</v>
      </c>
      <c r="O1600" s="29">
        <v>0</v>
      </c>
      <c r="P1600" s="29">
        <v>0</v>
      </c>
      <c r="Q1600" s="29">
        <v>0</v>
      </c>
      <c r="R1600" s="29">
        <v>2000842.5338999999</v>
      </c>
      <c r="S1600" s="1">
        <v>222315.8371</v>
      </c>
      <c r="T1600" s="147">
        <v>428180.3022546001</v>
      </c>
      <c r="U1600" s="28"/>
      <c r="V1600" s="2" t="s">
        <v>1239</v>
      </c>
      <c r="W1600" s="9">
        <v>5752104.04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5408183.0800000001</v>
      </c>
      <c r="AG1600" s="9">
        <v>0</v>
      </c>
      <c r="AH1600" s="9">
        <v>0</v>
      </c>
      <c r="AI1600" s="9">
        <v>0</v>
      </c>
      <c r="AJ1600" s="9">
        <v>203549.88</v>
      </c>
      <c r="AK1600" s="9">
        <v>30000</v>
      </c>
      <c r="AL1600" s="9">
        <v>110371.08</v>
      </c>
      <c r="AN1600" s="28">
        <f t="shared" si="448"/>
        <v>16479479.670000002</v>
      </c>
      <c r="AO1600" s="12">
        <f t="shared" si="453"/>
        <v>1797292.6538999998</v>
      </c>
      <c r="AP1600" s="12">
        <f t="shared" si="453"/>
        <v>192315.8371</v>
      </c>
      <c r="AQ1600" s="12">
        <f t="shared" si="453"/>
        <v>317809.22225460008</v>
      </c>
      <c r="AR1600" s="12">
        <f t="shared" si="449"/>
        <v>14172061.956745403</v>
      </c>
      <c r="BB1600" s="28" t="e">
        <f>+#REF!-'Прил 2 оконч'!E1600</f>
        <v>#REF!</v>
      </c>
    </row>
    <row r="1601" spans="1:54" ht="15" customHeight="1" x14ac:dyDescent="0.25">
      <c r="A1601" s="5">
        <f t="shared" si="452"/>
        <v>1573</v>
      </c>
      <c r="B1601" s="23">
        <f t="shared" si="452"/>
        <v>318</v>
      </c>
      <c r="C1601" s="3" t="s">
        <v>286</v>
      </c>
      <c r="D1601" s="3" t="s">
        <v>1407</v>
      </c>
      <c r="E1601" s="27">
        <f t="shared" si="451"/>
        <v>8257555.1269785594</v>
      </c>
      <c r="F1601" s="29"/>
      <c r="G1601" s="29"/>
      <c r="H1601" s="29"/>
      <c r="I1601" s="29"/>
      <c r="J1601" s="29"/>
      <c r="K1601" s="29"/>
      <c r="L1601" s="29"/>
      <c r="M1601" s="29"/>
      <c r="N1601" s="29">
        <v>1681565.0957816886</v>
      </c>
      <c r="O1601" s="29"/>
      <c r="P1601" s="29">
        <v>2869676.3603187054</v>
      </c>
      <c r="Q1601" s="29">
        <v>2659393.2685818877</v>
      </c>
      <c r="R1601" s="29">
        <v>806662.87360139517</v>
      </c>
      <c r="S1601" s="1">
        <v>82575.551269785603</v>
      </c>
      <c r="T1601" s="147">
        <v>157681.9774250979</v>
      </c>
      <c r="U1601" s="28"/>
      <c r="V1601" s="2"/>
      <c r="AN1601" s="28"/>
      <c r="AO1601" s="12"/>
      <c r="AP1601" s="12"/>
      <c r="AQ1601" s="12"/>
      <c r="AR1601" s="12"/>
      <c r="BB1601" s="28"/>
    </row>
    <row r="1602" spans="1:54" ht="15" customHeight="1" x14ac:dyDescent="0.25">
      <c r="A1602" s="5">
        <f t="shared" si="452"/>
        <v>1574</v>
      </c>
      <c r="B1602" s="23">
        <f t="shared" si="452"/>
        <v>319</v>
      </c>
      <c r="C1602" s="3" t="s">
        <v>286</v>
      </c>
      <c r="D1602" s="3" t="s">
        <v>1408</v>
      </c>
      <c r="E1602" s="27">
        <f t="shared" si="451"/>
        <v>6510800.0435212795</v>
      </c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>
        <v>2943136.7169551323</v>
      </c>
      <c r="Q1602" s="29">
        <v>2727470.6241499004</v>
      </c>
      <c r="R1602" s="29">
        <v>651080.00435212813</v>
      </c>
      <c r="S1602" s="1">
        <v>65108.000435212809</v>
      </c>
      <c r="T1602" s="147">
        <v>124004.69762890632</v>
      </c>
      <c r="U1602" s="28"/>
      <c r="V1602" s="2"/>
      <c r="AN1602" s="28"/>
      <c r="AO1602" s="12"/>
      <c r="AP1602" s="12"/>
      <c r="AQ1602" s="12"/>
      <c r="AR1602" s="12"/>
      <c r="BB1602" s="28"/>
    </row>
    <row r="1603" spans="1:54" ht="15" customHeight="1" x14ac:dyDescent="0.25">
      <c r="A1603" s="5">
        <f t="shared" si="452"/>
        <v>1575</v>
      </c>
      <c r="B1603" s="23">
        <f t="shared" si="452"/>
        <v>320</v>
      </c>
      <c r="C1603" s="3" t="s">
        <v>286</v>
      </c>
      <c r="D1603" s="3" t="s">
        <v>1583</v>
      </c>
      <c r="E1603" s="27">
        <f t="shared" si="451"/>
        <v>3352890.9702412803</v>
      </c>
      <c r="F1603" s="29">
        <v>1311075.0009568862</v>
      </c>
      <c r="G1603" s="29">
        <v>468754.26926275896</v>
      </c>
      <c r="H1603" s="29">
        <v>180781.27276769554</v>
      </c>
      <c r="I1603" s="29">
        <v>699913.78485480789</v>
      </c>
      <c r="J1603" s="29"/>
      <c r="K1603" s="29"/>
      <c r="L1603" s="29">
        <v>290794.31241267419</v>
      </c>
      <c r="M1603" s="29"/>
      <c r="N1603" s="29"/>
      <c r="O1603" s="29"/>
      <c r="P1603" s="29"/>
      <c r="Q1603" s="29"/>
      <c r="R1603" s="29">
        <v>303504.05905223038</v>
      </c>
      <c r="S1603" s="1">
        <v>33528.909702412799</v>
      </c>
      <c r="T1603" s="147">
        <v>64539.361231814029</v>
      </c>
      <c r="U1603" s="28"/>
      <c r="V1603" s="2"/>
      <c r="AN1603" s="28"/>
      <c r="AO1603" s="12"/>
      <c r="AP1603" s="12"/>
      <c r="AQ1603" s="12"/>
      <c r="AR1603" s="12"/>
      <c r="BB1603" s="28"/>
    </row>
    <row r="1604" spans="1:54" ht="15" customHeight="1" x14ac:dyDescent="0.25">
      <c r="A1604" s="5">
        <f t="shared" si="452"/>
        <v>1576</v>
      </c>
      <c r="B1604" s="23">
        <f t="shared" si="452"/>
        <v>321</v>
      </c>
      <c r="C1604" s="3" t="s">
        <v>286</v>
      </c>
      <c r="D1604" s="3" t="s">
        <v>1584</v>
      </c>
      <c r="E1604" s="27">
        <f t="shared" si="451"/>
        <v>5033206.6642540786</v>
      </c>
      <c r="F1604" s="29">
        <v>1968125.8623444752</v>
      </c>
      <c r="G1604" s="29">
        <v>703672.4823119099</v>
      </c>
      <c r="H1604" s="29">
        <v>271380.58318705816</v>
      </c>
      <c r="I1604" s="29">
        <v>1050678.5808430291</v>
      </c>
      <c r="J1604" s="29"/>
      <c r="K1604" s="29"/>
      <c r="L1604" s="29">
        <v>436527.12961833336</v>
      </c>
      <c r="M1604" s="29"/>
      <c r="N1604" s="29"/>
      <c r="O1604" s="29"/>
      <c r="P1604" s="29"/>
      <c r="Q1604" s="29"/>
      <c r="R1604" s="29">
        <v>455606.42031253444</v>
      </c>
      <c r="S1604" s="1">
        <v>50332.066642540798</v>
      </c>
      <c r="T1604" s="147">
        <v>96883.538994198723</v>
      </c>
      <c r="U1604" s="28"/>
      <c r="V1604" s="2"/>
      <c r="AN1604" s="28"/>
      <c r="AO1604" s="12"/>
      <c r="AP1604" s="12"/>
      <c r="AQ1604" s="12"/>
      <c r="AR1604" s="12"/>
      <c r="BB1604" s="28"/>
    </row>
    <row r="1605" spans="1:54" ht="15" customHeight="1" x14ac:dyDescent="0.25">
      <c r="A1605" s="5">
        <f t="shared" si="452"/>
        <v>1577</v>
      </c>
      <c r="B1605" s="23">
        <f t="shared" si="452"/>
        <v>322</v>
      </c>
      <c r="C1605" s="14" t="s">
        <v>286</v>
      </c>
      <c r="D1605" s="3" t="s">
        <v>287</v>
      </c>
      <c r="E1605" s="27">
        <f t="shared" si="451"/>
        <v>3657629.4299999992</v>
      </c>
      <c r="F1605" s="29">
        <v>0</v>
      </c>
      <c r="G1605" s="29">
        <v>0</v>
      </c>
      <c r="H1605" s="29">
        <v>0</v>
      </c>
      <c r="I1605" s="29">
        <v>771737.12216999999</v>
      </c>
      <c r="J1605" s="29">
        <v>0</v>
      </c>
      <c r="K1605" s="29"/>
      <c r="L1605" s="29">
        <v>0</v>
      </c>
      <c r="M1605" s="29">
        <v>0</v>
      </c>
      <c r="N1605" s="29">
        <v>0</v>
      </c>
      <c r="O1605" s="29">
        <v>0</v>
      </c>
      <c r="P1605" s="29">
        <v>0</v>
      </c>
      <c r="Q1605" s="29">
        <v>2729333.8270379994</v>
      </c>
      <c r="R1605" s="29">
        <v>56608.25</v>
      </c>
      <c r="S1605" s="1">
        <v>23388.9</v>
      </c>
      <c r="T1605" s="147">
        <v>76561.330791999993</v>
      </c>
      <c r="U1605" s="28"/>
      <c r="V1605" s="2" t="s">
        <v>287</v>
      </c>
      <c r="W1605" s="9">
        <v>3542525.0900000003</v>
      </c>
      <c r="X1605" s="9">
        <v>0</v>
      </c>
      <c r="Y1605" s="9">
        <v>0</v>
      </c>
      <c r="Z1605" s="9">
        <v>0</v>
      </c>
      <c r="AA1605" s="9">
        <v>722756.79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2522127.23</v>
      </c>
      <c r="AJ1605" s="9">
        <v>201418.94999999998</v>
      </c>
      <c r="AK1605" s="9">
        <v>30000</v>
      </c>
      <c r="AL1605" s="9">
        <v>66222.12</v>
      </c>
      <c r="AN1605" s="28">
        <f t="shared" si="448"/>
        <v>115104.33999999892</v>
      </c>
      <c r="AO1605" s="12">
        <f t="shared" si="453"/>
        <v>-144810.69999999998</v>
      </c>
      <c r="AP1605" s="12">
        <f t="shared" si="453"/>
        <v>-6611.0999999999985</v>
      </c>
      <c r="AQ1605" s="12">
        <f t="shared" si="453"/>
        <v>10339.210791999998</v>
      </c>
      <c r="AR1605" s="12">
        <f t="shared" si="449"/>
        <v>256186.92920799891</v>
      </c>
      <c r="BB1605" s="28" t="e">
        <f>+#REF!-'Прил 2 оконч'!E1605</f>
        <v>#REF!</v>
      </c>
    </row>
    <row r="1606" spans="1:54" ht="15" customHeight="1" x14ac:dyDescent="0.25">
      <c r="A1606" s="5">
        <f t="shared" si="452"/>
        <v>1578</v>
      </c>
      <c r="B1606" s="23">
        <f t="shared" si="452"/>
        <v>323</v>
      </c>
      <c r="C1606" s="14" t="s">
        <v>286</v>
      </c>
      <c r="D1606" s="3" t="s">
        <v>1393</v>
      </c>
      <c r="E1606" s="27">
        <f t="shared" si="451"/>
        <v>4981948.21</v>
      </c>
      <c r="F1606" s="29">
        <v>0</v>
      </c>
      <c r="G1606" s="29">
        <v>0</v>
      </c>
      <c r="H1606" s="29">
        <v>0</v>
      </c>
      <c r="I1606" s="29">
        <v>507900.97260252002</v>
      </c>
      <c r="J1606" s="29">
        <v>0</v>
      </c>
      <c r="K1606" s="29"/>
      <c r="L1606" s="29">
        <v>0</v>
      </c>
      <c r="M1606" s="29">
        <v>0</v>
      </c>
      <c r="N1606" s="29">
        <v>0</v>
      </c>
      <c r="O1606" s="29">
        <v>0</v>
      </c>
      <c r="P1606" s="29">
        <v>1979231.3464736401</v>
      </c>
      <c r="Q1606" s="29">
        <v>1834197.9264277201</v>
      </c>
      <c r="R1606" s="29">
        <v>516299.74210000003</v>
      </c>
      <c r="S1606" s="1">
        <v>49819.482100000008</v>
      </c>
      <c r="T1606" s="147">
        <v>94498.740296120028</v>
      </c>
      <c r="U1606" s="28"/>
      <c r="V1606" s="2" t="s">
        <v>1393</v>
      </c>
      <c r="W1606" s="9">
        <v>1759204.5099999998</v>
      </c>
      <c r="X1606" s="9">
        <v>939217.06</v>
      </c>
      <c r="Y1606" s="9">
        <v>343348.42</v>
      </c>
      <c r="Z1606" s="9">
        <v>132416.85999999999</v>
      </c>
      <c r="AA1606" s="9">
        <v>0</v>
      </c>
      <c r="AB1606" s="9">
        <v>0</v>
      </c>
      <c r="AC1606" s="9">
        <v>0</v>
      </c>
      <c r="AD1606" s="9">
        <v>193437.05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87960.22</v>
      </c>
      <c r="AK1606" s="9">
        <v>30000</v>
      </c>
      <c r="AL1606" s="9">
        <v>32824.9</v>
      </c>
      <c r="AN1606" s="28"/>
      <c r="AO1606" s="12"/>
      <c r="AP1606" s="12"/>
      <c r="AQ1606" s="12"/>
      <c r="AR1606" s="12"/>
      <c r="BB1606" s="28" t="e">
        <f>+#REF!-'Прил 2 оконч'!E1606</f>
        <v>#REF!</v>
      </c>
    </row>
    <row r="1607" spans="1:54" ht="15" customHeight="1" x14ac:dyDescent="0.25">
      <c r="A1607" s="5">
        <f t="shared" si="452"/>
        <v>1579</v>
      </c>
      <c r="B1607" s="23">
        <f t="shared" si="452"/>
        <v>324</v>
      </c>
      <c r="C1607" s="14" t="s">
        <v>286</v>
      </c>
      <c r="D1607" s="3" t="s">
        <v>1394</v>
      </c>
      <c r="E1607" s="27">
        <f t="shared" si="451"/>
        <v>4893456.5599999996</v>
      </c>
      <c r="F1607" s="29">
        <v>0</v>
      </c>
      <c r="G1607" s="29">
        <v>0</v>
      </c>
      <c r="H1607" s="29">
        <v>0</v>
      </c>
      <c r="I1607" s="29">
        <v>498879.40012092004</v>
      </c>
      <c r="J1607" s="29">
        <v>0</v>
      </c>
      <c r="K1607" s="29"/>
      <c r="L1607" s="29">
        <v>0</v>
      </c>
      <c r="M1607" s="29">
        <v>0</v>
      </c>
      <c r="N1607" s="29">
        <v>0</v>
      </c>
      <c r="O1607" s="29">
        <v>0</v>
      </c>
      <c r="P1607" s="29">
        <v>1944075.3318113398</v>
      </c>
      <c r="Q1607" s="29">
        <v>1801618.0630543199</v>
      </c>
      <c r="R1607" s="29">
        <v>507128.98910000001</v>
      </c>
      <c r="S1607" s="1">
        <v>48934.565600000009</v>
      </c>
      <c r="T1607" s="147">
        <v>92820.210313420015</v>
      </c>
      <c r="U1607" s="28"/>
      <c r="V1607" s="2" t="s">
        <v>1394</v>
      </c>
      <c r="W1607" s="9">
        <v>1727956.7100000002</v>
      </c>
      <c r="X1607" s="9">
        <v>922229.33</v>
      </c>
      <c r="Y1607" s="9">
        <v>337138.23</v>
      </c>
      <c r="Z1607" s="9">
        <v>130021.82</v>
      </c>
      <c r="AA1607" s="9">
        <v>0</v>
      </c>
      <c r="AB1607" s="9">
        <v>0</v>
      </c>
      <c r="AC1607" s="9">
        <v>0</v>
      </c>
      <c r="AD1607" s="9">
        <v>189938.32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86397.83</v>
      </c>
      <c r="AK1607" s="9">
        <v>30000</v>
      </c>
      <c r="AL1607" s="9">
        <v>32231.18</v>
      </c>
      <c r="AN1607" s="28"/>
      <c r="AO1607" s="12"/>
      <c r="AP1607" s="12"/>
      <c r="AQ1607" s="12"/>
      <c r="AR1607" s="12"/>
      <c r="BB1607" s="28" t="e">
        <f>+#REF!-'Прил 2 оконч'!E1607</f>
        <v>#REF!</v>
      </c>
    </row>
    <row r="1608" spans="1:54" ht="15" customHeight="1" x14ac:dyDescent="0.25">
      <c r="A1608" s="5">
        <f t="shared" si="452"/>
        <v>1580</v>
      </c>
      <c r="B1608" s="23">
        <f t="shared" si="452"/>
        <v>325</v>
      </c>
      <c r="C1608" s="14" t="s">
        <v>286</v>
      </c>
      <c r="D1608" s="3" t="s">
        <v>1395</v>
      </c>
      <c r="E1608" s="27">
        <f t="shared" si="451"/>
        <v>3803866.2300000004</v>
      </c>
      <c r="F1608" s="29">
        <v>0</v>
      </c>
      <c r="G1608" s="29">
        <v>0</v>
      </c>
      <c r="H1608" s="29">
        <v>0</v>
      </c>
      <c r="I1608" s="29">
        <v>0</v>
      </c>
      <c r="J1608" s="29">
        <v>0</v>
      </c>
      <c r="K1608" s="29"/>
      <c r="L1608" s="29">
        <v>0</v>
      </c>
      <c r="M1608" s="29">
        <v>0</v>
      </c>
      <c r="N1608" s="29">
        <v>0</v>
      </c>
      <c r="O1608" s="29">
        <v>0</v>
      </c>
      <c r="P1608" s="29">
        <v>1719496.5855433799</v>
      </c>
      <c r="Q1608" s="29">
        <v>1593495.92294004</v>
      </c>
      <c r="R1608" s="29">
        <v>380386.62300000002</v>
      </c>
      <c r="S1608" s="1">
        <v>38038.662300000004</v>
      </c>
      <c r="T1608" s="147">
        <v>72448.436216579998</v>
      </c>
      <c r="U1608" s="28"/>
      <c r="V1608" s="2" t="s">
        <v>1395</v>
      </c>
      <c r="W1608" s="9">
        <v>1528343.9</v>
      </c>
      <c r="X1608" s="9">
        <v>813710.57</v>
      </c>
      <c r="Y1608" s="9">
        <v>297467.17</v>
      </c>
      <c r="Z1608" s="9">
        <v>114722.15</v>
      </c>
      <c r="AA1608" s="9">
        <v>0</v>
      </c>
      <c r="AB1608" s="9">
        <v>0</v>
      </c>
      <c r="AC1608" s="9">
        <v>0</v>
      </c>
      <c r="AD1608" s="9">
        <v>167588.29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76417.2</v>
      </c>
      <c r="AK1608" s="9">
        <v>30000</v>
      </c>
      <c r="AL1608" s="9">
        <v>28438.52</v>
      </c>
      <c r="AN1608" s="28"/>
      <c r="AO1608" s="12"/>
      <c r="AP1608" s="12"/>
      <c r="AQ1608" s="12"/>
      <c r="AR1608" s="12"/>
      <c r="BB1608" s="28" t="e">
        <f>+#REF!-'Прил 2 оконч'!E1608</f>
        <v>#REF!</v>
      </c>
    </row>
    <row r="1609" spans="1:54" ht="15" customHeight="1" x14ac:dyDescent="0.25">
      <c r="A1609" s="5">
        <f t="shared" si="452"/>
        <v>1581</v>
      </c>
      <c r="B1609" s="23">
        <f t="shared" si="452"/>
        <v>326</v>
      </c>
      <c r="C1609" s="14" t="s">
        <v>286</v>
      </c>
      <c r="D1609" s="3" t="s">
        <v>1396</v>
      </c>
      <c r="E1609" s="27">
        <f t="shared" si="451"/>
        <v>8219808.4999999991</v>
      </c>
      <c r="F1609" s="29">
        <v>0</v>
      </c>
      <c r="G1609" s="29">
        <v>0</v>
      </c>
      <c r="H1609" s="29">
        <v>0</v>
      </c>
      <c r="I1609" s="29">
        <v>0</v>
      </c>
      <c r="J1609" s="29">
        <v>0</v>
      </c>
      <c r="K1609" s="29"/>
      <c r="L1609" s="29">
        <v>0</v>
      </c>
      <c r="M1609" s="29">
        <v>0</v>
      </c>
      <c r="N1609" s="29">
        <v>1673880.2872973999</v>
      </c>
      <c r="O1609" s="29">
        <v>0</v>
      </c>
      <c r="P1609" s="29">
        <v>2856557.6552860197</v>
      </c>
      <c r="Q1609" s="29">
        <v>2647235.8195844395</v>
      </c>
      <c r="R1609" s="29">
        <v>802975.46490000002</v>
      </c>
      <c r="S1609" s="1">
        <v>82198.085000000006</v>
      </c>
      <c r="T1609" s="147">
        <v>156961.18793214002</v>
      </c>
      <c r="U1609" s="28"/>
      <c r="V1609" s="2" t="s">
        <v>1396</v>
      </c>
      <c r="W1609" s="9">
        <v>2539000.36</v>
      </c>
      <c r="X1609" s="9">
        <v>1363150.1</v>
      </c>
      <c r="Y1609" s="9">
        <v>498325.11</v>
      </c>
      <c r="Z1609" s="9">
        <v>192185.66</v>
      </c>
      <c r="AA1609" s="9">
        <v>0</v>
      </c>
      <c r="AB1609" s="9">
        <v>0</v>
      </c>
      <c r="AC1609" s="9">
        <v>0</v>
      </c>
      <c r="AD1609" s="9">
        <v>280748.46000000002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126950.00999999998</v>
      </c>
      <c r="AK1609" s="9">
        <v>30000</v>
      </c>
      <c r="AL1609" s="9">
        <v>47641.020000000004</v>
      </c>
      <c r="AN1609" s="28"/>
      <c r="AO1609" s="12"/>
      <c r="AP1609" s="12"/>
      <c r="AQ1609" s="12"/>
      <c r="AR1609" s="12"/>
      <c r="BB1609" s="28" t="e">
        <f>+#REF!-'Прил 2 оконч'!E1609</f>
        <v>#REF!</v>
      </c>
    </row>
    <row r="1610" spans="1:54" ht="15" customHeight="1" x14ac:dyDescent="0.25">
      <c r="A1610" s="5">
        <f t="shared" si="452"/>
        <v>1582</v>
      </c>
      <c r="B1610" s="23">
        <f t="shared" si="452"/>
        <v>327</v>
      </c>
      <c r="C1610" s="14" t="s">
        <v>286</v>
      </c>
      <c r="D1610" s="3" t="s">
        <v>1397</v>
      </c>
      <c r="E1610" s="27">
        <f t="shared" si="451"/>
        <v>5740578.96</v>
      </c>
      <c r="F1610" s="29">
        <v>0</v>
      </c>
      <c r="G1610" s="29">
        <v>0</v>
      </c>
      <c r="H1610" s="29">
        <v>0</v>
      </c>
      <c r="I1610" s="29">
        <v>0</v>
      </c>
      <c r="J1610" s="29">
        <v>0</v>
      </c>
      <c r="K1610" s="29"/>
      <c r="L1610" s="29">
        <v>0</v>
      </c>
      <c r="M1610" s="29">
        <v>0</v>
      </c>
      <c r="N1610" s="29">
        <v>1169010.4383594003</v>
      </c>
      <c r="O1610" s="29">
        <v>0</v>
      </c>
      <c r="P1610" s="29">
        <v>1994972.8471360798</v>
      </c>
      <c r="Q1610" s="29">
        <v>1848785.9269030201</v>
      </c>
      <c r="R1610" s="29">
        <v>560784.84790000005</v>
      </c>
      <c r="S1610" s="1">
        <v>57405.789600000004</v>
      </c>
      <c r="T1610" s="147">
        <v>109619.1101015</v>
      </c>
      <c r="U1610" s="28"/>
      <c r="V1610" s="2" t="s">
        <v>1397</v>
      </c>
      <c r="W1610" s="9">
        <v>1773196.06</v>
      </c>
      <c r="X1610" s="9">
        <v>946823.53</v>
      </c>
      <c r="Y1610" s="9">
        <v>346129.11</v>
      </c>
      <c r="Z1610" s="9">
        <v>133489.25</v>
      </c>
      <c r="AA1610" s="9">
        <v>0</v>
      </c>
      <c r="AB1610" s="9">
        <v>0</v>
      </c>
      <c r="AC1610" s="9">
        <v>0</v>
      </c>
      <c r="AD1610" s="9">
        <v>195003.65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88659.799999999988</v>
      </c>
      <c r="AK1610" s="9">
        <v>30000</v>
      </c>
      <c r="AL1610" s="9">
        <v>33090.720000000001</v>
      </c>
      <c r="AN1610" s="28"/>
      <c r="AO1610" s="12"/>
      <c r="AP1610" s="12"/>
      <c r="AQ1610" s="12"/>
      <c r="AR1610" s="12"/>
      <c r="BB1610" s="28" t="e">
        <f>+#REF!-'Прил 2 оконч'!E1610</f>
        <v>#REF!</v>
      </c>
    </row>
    <row r="1611" spans="1:54" ht="15" customHeight="1" x14ac:dyDescent="0.25">
      <c r="A1611" s="5">
        <f t="shared" si="452"/>
        <v>1583</v>
      </c>
      <c r="B1611" s="23">
        <f t="shared" si="452"/>
        <v>328</v>
      </c>
      <c r="C1611" s="14" t="s">
        <v>286</v>
      </c>
      <c r="D1611" s="3" t="s">
        <v>1398</v>
      </c>
      <c r="E1611" s="27">
        <f t="shared" si="451"/>
        <v>4477116.8900000006</v>
      </c>
      <c r="F1611" s="29">
        <v>0</v>
      </c>
      <c r="G1611" s="29">
        <v>0</v>
      </c>
      <c r="H1611" s="29">
        <v>0</v>
      </c>
      <c r="I1611" s="29">
        <v>0</v>
      </c>
      <c r="J1611" s="29">
        <v>0</v>
      </c>
      <c r="K1611" s="29"/>
      <c r="L1611" s="29">
        <v>0</v>
      </c>
      <c r="M1611" s="29">
        <v>0</v>
      </c>
      <c r="N1611" s="29">
        <v>0</v>
      </c>
      <c r="O1611" s="29">
        <v>0</v>
      </c>
      <c r="P1611" s="29">
        <v>2023832.2650172201</v>
      </c>
      <c r="Q1611" s="29">
        <v>1875530.5987958401</v>
      </c>
      <c r="R1611" s="29">
        <v>447711.68900000001</v>
      </c>
      <c r="S1611" s="1">
        <v>44771.168900000004</v>
      </c>
      <c r="T1611" s="147">
        <v>85271.16828694001</v>
      </c>
      <c r="U1611" s="28"/>
      <c r="V1611" s="2" t="s">
        <v>1398</v>
      </c>
      <c r="W1611" s="9">
        <v>1798847.2300000004</v>
      </c>
      <c r="X1611" s="9">
        <v>960768.68</v>
      </c>
      <c r="Y1611" s="9">
        <v>351227.02</v>
      </c>
      <c r="Z1611" s="9">
        <v>135455.34</v>
      </c>
      <c r="AA1611" s="9">
        <v>0</v>
      </c>
      <c r="AB1611" s="9">
        <v>0</v>
      </c>
      <c r="AC1611" s="9">
        <v>0</v>
      </c>
      <c r="AD1611" s="9">
        <v>197875.72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89942.37000000001</v>
      </c>
      <c r="AK1611" s="9">
        <v>30000</v>
      </c>
      <c r="AL1611" s="9">
        <v>33578.1</v>
      </c>
      <c r="AN1611" s="28"/>
      <c r="AO1611" s="12"/>
      <c r="AP1611" s="12"/>
      <c r="AQ1611" s="12"/>
      <c r="AR1611" s="12"/>
      <c r="BB1611" s="28" t="e">
        <f>+#REF!-'Прил 2 оконч'!E1611</f>
        <v>#REF!</v>
      </c>
    </row>
    <row r="1612" spans="1:54" ht="15" customHeight="1" x14ac:dyDescent="0.25">
      <c r="A1612" s="5">
        <f t="shared" si="452"/>
        <v>1584</v>
      </c>
      <c r="B1612" s="23">
        <f t="shared" si="452"/>
        <v>329</v>
      </c>
      <c r="C1612" s="14" t="s">
        <v>286</v>
      </c>
      <c r="D1612" s="3" t="s">
        <v>1399</v>
      </c>
      <c r="E1612" s="27">
        <f t="shared" si="451"/>
        <v>5775306.3100000005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/>
      <c r="L1612" s="29">
        <v>0</v>
      </c>
      <c r="M1612" s="29">
        <v>0</v>
      </c>
      <c r="N1612" s="29">
        <v>1176082.3137671999</v>
      </c>
      <c r="O1612" s="29">
        <v>0</v>
      </c>
      <c r="P1612" s="29">
        <v>2007041.3344610999</v>
      </c>
      <c r="Q1612" s="29">
        <v>1859970.06495552</v>
      </c>
      <c r="R1612" s="29">
        <v>564177.28820000007</v>
      </c>
      <c r="S1612" s="1">
        <v>57753.063099999999</v>
      </c>
      <c r="T1612" s="147">
        <v>110282.24551617999</v>
      </c>
      <c r="U1612" s="28"/>
      <c r="V1612" s="2" t="s">
        <v>1399</v>
      </c>
      <c r="W1612" s="9">
        <v>1783922.9199999997</v>
      </c>
      <c r="X1612" s="9">
        <v>952655.14</v>
      </c>
      <c r="Y1612" s="9">
        <v>348260.97</v>
      </c>
      <c r="Z1612" s="9">
        <v>134311.45000000001</v>
      </c>
      <c r="AA1612" s="9">
        <v>0</v>
      </c>
      <c r="AB1612" s="9">
        <v>0</v>
      </c>
      <c r="AC1612" s="9">
        <v>0</v>
      </c>
      <c r="AD1612" s="9">
        <v>196204.7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89196.14</v>
      </c>
      <c r="AK1612" s="9">
        <v>30000</v>
      </c>
      <c r="AL1612" s="9">
        <v>33294.519999999997</v>
      </c>
      <c r="AN1612" s="28"/>
      <c r="AO1612" s="12"/>
      <c r="AP1612" s="12"/>
      <c r="AQ1612" s="12"/>
      <c r="AR1612" s="12"/>
      <c r="BB1612" s="28" t="e">
        <f>+#REF!-'Прил 2 оконч'!E1612</f>
        <v>#REF!</v>
      </c>
    </row>
    <row r="1613" spans="1:54" ht="15" customHeight="1" x14ac:dyDescent="0.25">
      <c r="A1613" s="5">
        <f t="shared" ref="A1613:B1628" si="454">A1612+1</f>
        <v>1585</v>
      </c>
      <c r="B1613" s="23">
        <f t="shared" si="454"/>
        <v>330</v>
      </c>
      <c r="C1613" s="14" t="s">
        <v>286</v>
      </c>
      <c r="D1613" s="3" t="s">
        <v>1400</v>
      </c>
      <c r="E1613" s="27">
        <f t="shared" si="451"/>
        <v>3021042.47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29"/>
      <c r="L1613" s="29">
        <v>0</v>
      </c>
      <c r="M1613" s="29">
        <v>0</v>
      </c>
      <c r="N1613" s="29">
        <v>0</v>
      </c>
      <c r="O1613" s="29">
        <v>0</v>
      </c>
      <c r="P1613" s="29">
        <v>0</v>
      </c>
      <c r="Q1613" s="29">
        <v>2631189.0234163804</v>
      </c>
      <c r="R1613" s="29">
        <v>302104.24700000003</v>
      </c>
      <c r="S1613" s="1">
        <v>30210.424700000003</v>
      </c>
      <c r="T1613" s="147">
        <v>57538.774883620012</v>
      </c>
      <c r="U1613" s="28"/>
      <c r="V1613" s="2" t="s">
        <v>1400</v>
      </c>
      <c r="W1613" s="9">
        <v>2523609.64</v>
      </c>
      <c r="X1613" s="9">
        <v>1354783</v>
      </c>
      <c r="Y1613" s="9">
        <v>495266.35</v>
      </c>
      <c r="Z1613" s="9">
        <v>191006.01</v>
      </c>
      <c r="AA1613" s="9">
        <v>0</v>
      </c>
      <c r="AB1613" s="9">
        <v>0</v>
      </c>
      <c r="AC1613" s="9">
        <v>0</v>
      </c>
      <c r="AD1613" s="9">
        <v>279025.2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126180.48000000001</v>
      </c>
      <c r="AK1613" s="9">
        <v>30000</v>
      </c>
      <c r="AL1613" s="9">
        <v>47348.6</v>
      </c>
      <c r="AN1613" s="28"/>
      <c r="AO1613" s="12"/>
      <c r="AP1613" s="12"/>
      <c r="AQ1613" s="12"/>
      <c r="AR1613" s="12"/>
      <c r="BB1613" s="28" t="e">
        <f>+#REF!-'Прил 2 оконч'!E1613</f>
        <v>#REF!</v>
      </c>
    </row>
    <row r="1614" spans="1:54" ht="15" customHeight="1" x14ac:dyDescent="0.25">
      <c r="A1614" s="5">
        <f t="shared" si="454"/>
        <v>1586</v>
      </c>
      <c r="B1614" s="23">
        <f t="shared" si="454"/>
        <v>331</v>
      </c>
      <c r="C1614" s="14" t="s">
        <v>286</v>
      </c>
      <c r="D1614" s="3" t="s">
        <v>1401</v>
      </c>
      <c r="E1614" s="27">
        <f t="shared" si="451"/>
        <v>5600159.7600000007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K1614" s="29"/>
      <c r="L1614" s="29">
        <v>0</v>
      </c>
      <c r="M1614" s="29">
        <v>0</v>
      </c>
      <c r="N1614" s="29">
        <v>1140415.4968164002</v>
      </c>
      <c r="O1614" s="29">
        <v>0</v>
      </c>
      <c r="P1614" s="29">
        <v>1946174.20030824</v>
      </c>
      <c r="Q1614" s="29">
        <v>1803563.1297843601</v>
      </c>
      <c r="R1614" s="29">
        <v>547067.59740000009</v>
      </c>
      <c r="S1614" s="1">
        <v>56001.597600000001</v>
      </c>
      <c r="T1614" s="147">
        <v>106937.73809100001</v>
      </c>
      <c r="U1614" s="28"/>
      <c r="V1614" s="2" t="s">
        <v>1401</v>
      </c>
      <c r="W1614" s="9">
        <v>1729822.2400000002</v>
      </c>
      <c r="X1614" s="9">
        <v>923243.52000000002</v>
      </c>
      <c r="Y1614" s="9">
        <v>337508.99</v>
      </c>
      <c r="Z1614" s="9">
        <v>130164.8</v>
      </c>
      <c r="AA1614" s="9">
        <v>0</v>
      </c>
      <c r="AB1614" s="9">
        <v>0</v>
      </c>
      <c r="AC1614" s="9">
        <v>0</v>
      </c>
      <c r="AD1614" s="9">
        <v>190147.20000000001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86491.11</v>
      </c>
      <c r="AK1614" s="9">
        <v>30000</v>
      </c>
      <c r="AL1614" s="9">
        <v>32266.62</v>
      </c>
      <c r="AN1614" s="28"/>
      <c r="AO1614" s="12"/>
      <c r="AP1614" s="12"/>
      <c r="AQ1614" s="12"/>
      <c r="AR1614" s="12"/>
      <c r="BB1614" s="28" t="e">
        <f>+#REF!-'Прил 2 оконч'!E1614</f>
        <v>#REF!</v>
      </c>
    </row>
    <row r="1615" spans="1:54" ht="15" customHeight="1" x14ac:dyDescent="0.25">
      <c r="A1615" s="5">
        <f t="shared" si="454"/>
        <v>1587</v>
      </c>
      <c r="B1615" s="23">
        <f t="shared" si="454"/>
        <v>332</v>
      </c>
      <c r="C1615" s="14" t="s">
        <v>286</v>
      </c>
      <c r="D1615" s="3" t="s">
        <v>1402</v>
      </c>
      <c r="E1615" s="27">
        <f t="shared" si="451"/>
        <v>2028916.71</v>
      </c>
      <c r="F1615" s="29">
        <v>0</v>
      </c>
      <c r="G1615" s="29">
        <v>0</v>
      </c>
      <c r="H1615" s="29">
        <v>0</v>
      </c>
      <c r="I1615" s="29">
        <v>0</v>
      </c>
      <c r="J1615" s="29">
        <v>0</v>
      </c>
      <c r="K1615" s="29"/>
      <c r="L1615" s="29">
        <v>0</v>
      </c>
      <c r="M1615" s="29">
        <v>0</v>
      </c>
      <c r="N1615" s="29">
        <v>0</v>
      </c>
      <c r="O1615" s="29">
        <v>0</v>
      </c>
      <c r="P1615" s="29">
        <v>0</v>
      </c>
      <c r="Q1615" s="29">
        <v>1767093.12424134</v>
      </c>
      <c r="R1615" s="29">
        <v>202891.671</v>
      </c>
      <c r="S1615" s="1">
        <v>20289.167099999999</v>
      </c>
      <c r="T1615" s="147">
        <v>38642.747658660002</v>
      </c>
      <c r="U1615" s="28"/>
      <c r="V1615" s="2" t="s">
        <v>1402</v>
      </c>
      <c r="W1615" s="9">
        <v>1694843.3699999999</v>
      </c>
      <c r="X1615" s="9">
        <v>904227.38</v>
      </c>
      <c r="Y1615" s="9">
        <v>330557.28999999998</v>
      </c>
      <c r="Z1615" s="9">
        <v>127483.79</v>
      </c>
      <c r="AA1615" s="9">
        <v>0</v>
      </c>
      <c r="AB1615" s="9">
        <v>0</v>
      </c>
      <c r="AC1615" s="9">
        <v>0</v>
      </c>
      <c r="AD1615" s="9">
        <v>186230.74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84742.170000000013</v>
      </c>
      <c r="AK1615" s="9">
        <v>30000</v>
      </c>
      <c r="AL1615" s="9">
        <v>31602</v>
      </c>
      <c r="AN1615" s="28"/>
      <c r="AO1615" s="12"/>
      <c r="AP1615" s="12"/>
      <c r="AQ1615" s="12"/>
      <c r="AR1615" s="12"/>
      <c r="BB1615" s="28" t="e">
        <f>+#REF!-'Прил 2 оконч'!E1615</f>
        <v>#REF!</v>
      </c>
    </row>
    <row r="1616" spans="1:54" ht="15" customHeight="1" x14ac:dyDescent="0.25">
      <c r="A1616" s="5">
        <f t="shared" si="454"/>
        <v>1588</v>
      </c>
      <c r="B1616" s="23">
        <f t="shared" si="454"/>
        <v>333</v>
      </c>
      <c r="C1616" s="14" t="s">
        <v>286</v>
      </c>
      <c r="D1616" s="3" t="s">
        <v>1403</v>
      </c>
      <c r="E1616" s="27">
        <f t="shared" si="451"/>
        <v>5598649.8799999999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K1616" s="29"/>
      <c r="L1616" s="29">
        <v>0</v>
      </c>
      <c r="M1616" s="29">
        <v>0</v>
      </c>
      <c r="N1616" s="29">
        <v>1140108.0304824</v>
      </c>
      <c r="O1616" s="29">
        <v>0</v>
      </c>
      <c r="P1616" s="29">
        <v>1945649.4853614001</v>
      </c>
      <c r="Q1616" s="29">
        <v>1803076.85874708</v>
      </c>
      <c r="R1616" s="29">
        <v>546920.10040000011</v>
      </c>
      <c r="S1616" s="1">
        <v>55986.498800000008</v>
      </c>
      <c r="T1616" s="147">
        <v>106908.90620912002</v>
      </c>
      <c r="U1616" s="28"/>
      <c r="V1616" s="2" t="s">
        <v>1403</v>
      </c>
      <c r="W1616" s="9">
        <v>1729355.86</v>
      </c>
      <c r="X1616" s="9">
        <v>922989.98</v>
      </c>
      <c r="Y1616" s="9">
        <v>337416.31</v>
      </c>
      <c r="Z1616" s="9">
        <v>130129.05</v>
      </c>
      <c r="AA1616" s="9">
        <v>0</v>
      </c>
      <c r="AB1616" s="9">
        <v>0</v>
      </c>
      <c r="AC1616" s="9">
        <v>0</v>
      </c>
      <c r="AD1616" s="9">
        <v>190094.99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86467.790000000008</v>
      </c>
      <c r="AK1616" s="9">
        <v>30000</v>
      </c>
      <c r="AL1616" s="9">
        <v>32257.74</v>
      </c>
      <c r="AN1616" s="28"/>
      <c r="AO1616" s="12"/>
      <c r="AP1616" s="12"/>
      <c r="AQ1616" s="12"/>
      <c r="AR1616" s="12"/>
      <c r="BB1616" s="28" t="e">
        <f>+#REF!-'Прил 2 оконч'!E1616</f>
        <v>#REF!</v>
      </c>
    </row>
    <row r="1617" spans="1:54" ht="15" customHeight="1" x14ac:dyDescent="0.25">
      <c r="A1617" s="5">
        <f t="shared" si="454"/>
        <v>1589</v>
      </c>
      <c r="B1617" s="23">
        <f t="shared" si="454"/>
        <v>334</v>
      </c>
      <c r="C1617" s="14" t="s">
        <v>286</v>
      </c>
      <c r="D1617" s="3" t="s">
        <v>1404</v>
      </c>
      <c r="E1617" s="27">
        <f t="shared" si="451"/>
        <v>6177655.1899999995</v>
      </c>
      <c r="F1617" s="29">
        <v>0</v>
      </c>
      <c r="G1617" s="29">
        <v>0</v>
      </c>
      <c r="H1617" s="29">
        <v>0</v>
      </c>
      <c r="I1617" s="29">
        <v>0</v>
      </c>
      <c r="J1617" s="29">
        <v>0</v>
      </c>
      <c r="K1617" s="29"/>
      <c r="L1617" s="29">
        <v>0</v>
      </c>
      <c r="M1617" s="29">
        <v>0</v>
      </c>
      <c r="N1617" s="29">
        <v>0</v>
      </c>
      <c r="O1617" s="29">
        <v>0</v>
      </c>
      <c r="P1617" s="29">
        <v>2792542.2140330398</v>
      </c>
      <c r="Q1617" s="29">
        <v>2587911.2843182199</v>
      </c>
      <c r="R1617" s="29">
        <v>617765.51900000009</v>
      </c>
      <c r="S1617" s="1">
        <v>61776.551899999999</v>
      </c>
      <c r="T1617" s="147">
        <v>117659.62074873998</v>
      </c>
      <c r="U1617" s="28"/>
      <c r="V1617" s="2" t="s">
        <v>1404</v>
      </c>
      <c r="W1617" s="9">
        <v>2482101.38</v>
      </c>
      <c r="X1617" s="9">
        <v>1332217.21</v>
      </c>
      <c r="Y1617" s="9">
        <v>487017.01</v>
      </c>
      <c r="Z1617" s="9">
        <v>187824.53</v>
      </c>
      <c r="AA1617" s="9">
        <v>0</v>
      </c>
      <c r="AB1617" s="9">
        <v>0</v>
      </c>
      <c r="AC1617" s="9">
        <v>0</v>
      </c>
      <c r="AD1617" s="9">
        <v>274377.65000000002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124105.06</v>
      </c>
      <c r="AK1617" s="9">
        <v>30000</v>
      </c>
      <c r="AL1617" s="9">
        <v>46559.920000000006</v>
      </c>
      <c r="AN1617" s="28"/>
      <c r="AO1617" s="12"/>
      <c r="AP1617" s="12"/>
      <c r="AQ1617" s="12"/>
      <c r="AR1617" s="12"/>
      <c r="BB1617" s="28" t="e">
        <f>+#REF!-'Прил 2 оконч'!E1617</f>
        <v>#REF!</v>
      </c>
    </row>
    <row r="1618" spans="1:54" ht="15" customHeight="1" x14ac:dyDescent="0.25">
      <c r="A1618" s="5">
        <f t="shared" si="454"/>
        <v>1590</v>
      </c>
      <c r="B1618" s="23">
        <f t="shared" si="454"/>
        <v>335</v>
      </c>
      <c r="C1618" s="14" t="s">
        <v>286</v>
      </c>
      <c r="D1618" s="3" t="s">
        <v>1405</v>
      </c>
      <c r="E1618" s="27">
        <f t="shared" si="451"/>
        <v>2136671.5099999998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K1618" s="29"/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1860942.5983205398</v>
      </c>
      <c r="R1618" s="29">
        <v>213667.15099999998</v>
      </c>
      <c r="S1618" s="1">
        <v>21366.715099999998</v>
      </c>
      <c r="T1618" s="147">
        <v>40695.045579459998</v>
      </c>
      <c r="U1618" s="28"/>
      <c r="V1618" s="2" t="s">
        <v>1405</v>
      </c>
      <c r="W1618" s="9">
        <v>1784855.6899999997</v>
      </c>
      <c r="X1618" s="9">
        <v>953162.22</v>
      </c>
      <c r="Y1618" s="9">
        <v>348446.35</v>
      </c>
      <c r="Z1618" s="9">
        <v>134382.94</v>
      </c>
      <c r="AA1618" s="9">
        <v>0</v>
      </c>
      <c r="AB1618" s="9">
        <v>0</v>
      </c>
      <c r="AC1618" s="9">
        <v>0</v>
      </c>
      <c r="AD1618" s="9">
        <v>196309.15</v>
      </c>
      <c r="AE1618" s="9">
        <v>0</v>
      </c>
      <c r="AF1618" s="9">
        <v>0</v>
      </c>
      <c r="AG1618" s="9">
        <v>0</v>
      </c>
      <c r="AH1618" s="9">
        <v>0</v>
      </c>
      <c r="AI1618" s="9">
        <v>0</v>
      </c>
      <c r="AJ1618" s="9">
        <v>89242.79</v>
      </c>
      <c r="AK1618" s="9">
        <v>30000</v>
      </c>
      <c r="AL1618" s="9">
        <v>33312.239999999998</v>
      </c>
      <c r="AN1618" s="28"/>
      <c r="AO1618" s="12"/>
      <c r="AP1618" s="12"/>
      <c r="AQ1618" s="12"/>
      <c r="AR1618" s="12"/>
      <c r="BB1618" s="28" t="e">
        <f>+#REF!-'Прил 2 оконч'!E1618</f>
        <v>#REF!</v>
      </c>
    </row>
    <row r="1619" spans="1:54" ht="15" customHeight="1" x14ac:dyDescent="0.25">
      <c r="A1619" s="5">
        <f t="shared" si="454"/>
        <v>1591</v>
      </c>
      <c r="B1619" s="23">
        <f t="shared" si="454"/>
        <v>336</v>
      </c>
      <c r="C1619" s="14" t="s">
        <v>286</v>
      </c>
      <c r="D1619" s="3" t="s">
        <v>1406</v>
      </c>
      <c r="E1619" s="27">
        <f t="shared" si="451"/>
        <v>4298357.2400000012</v>
      </c>
      <c r="F1619" s="29">
        <v>0</v>
      </c>
      <c r="G1619" s="29">
        <v>0</v>
      </c>
      <c r="H1619" s="29">
        <v>0</v>
      </c>
      <c r="I1619" s="29">
        <v>0</v>
      </c>
      <c r="J1619" s="29">
        <v>0</v>
      </c>
      <c r="K1619" s="29"/>
      <c r="L1619" s="29">
        <v>0</v>
      </c>
      <c r="M1619" s="29">
        <v>0</v>
      </c>
      <c r="N1619" s="29">
        <v>0</v>
      </c>
      <c r="O1619" s="29">
        <v>0</v>
      </c>
      <c r="P1619" s="29">
        <v>1943025.9019176601</v>
      </c>
      <c r="Q1619" s="29">
        <v>1800645.5296893001</v>
      </c>
      <c r="R1619" s="29">
        <v>429835.72400000005</v>
      </c>
      <c r="S1619" s="1">
        <v>42983.572400000005</v>
      </c>
      <c r="T1619" s="147">
        <v>81866.511993040011</v>
      </c>
      <c r="U1619" s="28"/>
      <c r="V1619" s="2" t="s">
        <v>1406</v>
      </c>
      <c r="W1619" s="9">
        <v>1727023.94</v>
      </c>
      <c r="X1619" s="9">
        <v>921722.22</v>
      </c>
      <c r="Y1619" s="9">
        <v>336952.87</v>
      </c>
      <c r="Z1619" s="9">
        <v>129950.33</v>
      </c>
      <c r="AA1619" s="9">
        <v>0</v>
      </c>
      <c r="AB1619" s="9">
        <v>0</v>
      </c>
      <c r="AC1619" s="9">
        <v>0</v>
      </c>
      <c r="AD1619" s="9">
        <v>189833.89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86351.19</v>
      </c>
      <c r="AK1619" s="9">
        <v>30000</v>
      </c>
      <c r="AL1619" s="9">
        <v>32213.439999999999</v>
      </c>
      <c r="AN1619" s="28"/>
      <c r="AO1619" s="12"/>
      <c r="AP1619" s="12"/>
      <c r="AQ1619" s="12"/>
      <c r="AR1619" s="12"/>
      <c r="BB1619" s="28" t="e">
        <f>+#REF!-'Прил 2 оконч'!E1619</f>
        <v>#REF!</v>
      </c>
    </row>
    <row r="1620" spans="1:54" ht="15" customHeight="1" x14ac:dyDescent="0.25">
      <c r="A1620" s="5">
        <f t="shared" si="454"/>
        <v>1592</v>
      </c>
      <c r="B1620" s="23">
        <f t="shared" si="454"/>
        <v>337</v>
      </c>
      <c r="C1620" s="14" t="s">
        <v>286</v>
      </c>
      <c r="D1620" s="3" t="s">
        <v>1435</v>
      </c>
      <c r="E1620" s="27">
        <f t="shared" si="451"/>
        <v>3255017.15</v>
      </c>
      <c r="F1620" s="29">
        <v>1399356.7317529798</v>
      </c>
      <c r="G1620" s="29">
        <v>500315.57987837994</v>
      </c>
      <c r="H1620" s="29">
        <v>192953.53557395999</v>
      </c>
      <c r="I1620" s="29">
        <v>747039.92054915999</v>
      </c>
      <c r="J1620" s="29">
        <v>0</v>
      </c>
      <c r="K1620" s="29"/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0</v>
      </c>
      <c r="R1620" s="29">
        <v>320703.47169999999</v>
      </c>
      <c r="S1620" s="1">
        <v>32550.171500000004</v>
      </c>
      <c r="T1620" s="147">
        <v>62097.739045520007</v>
      </c>
      <c r="U1620" s="28"/>
      <c r="V1620" s="2"/>
      <c r="AN1620" s="28"/>
      <c r="AO1620" s="12"/>
      <c r="AP1620" s="12"/>
      <c r="AQ1620" s="12"/>
      <c r="AR1620" s="12"/>
      <c r="BB1620" s="28" t="e">
        <f>+#REF!-'Прил 2 оконч'!E1620</f>
        <v>#REF!</v>
      </c>
    </row>
    <row r="1621" spans="1:54" ht="15" customHeight="1" x14ac:dyDescent="0.25">
      <c r="A1621" s="5">
        <f t="shared" si="454"/>
        <v>1593</v>
      </c>
      <c r="B1621" s="23">
        <f t="shared" si="454"/>
        <v>338</v>
      </c>
      <c r="C1621" s="14" t="s">
        <v>286</v>
      </c>
      <c r="D1621" s="3" t="s">
        <v>1436</v>
      </c>
      <c r="E1621" s="27">
        <f t="shared" si="451"/>
        <v>3382917.9600000004</v>
      </c>
      <c r="F1621" s="29">
        <v>1454342.2685282403</v>
      </c>
      <c r="G1621" s="29">
        <v>519974.70130914007</v>
      </c>
      <c r="H1621" s="29">
        <v>200535.33820614</v>
      </c>
      <c r="I1621" s="29">
        <v>776393.68653840001</v>
      </c>
      <c r="J1621" s="29">
        <v>0</v>
      </c>
      <c r="K1621" s="29"/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  <c r="R1621" s="29">
        <v>333305.01319999999</v>
      </c>
      <c r="S1621" s="1">
        <v>33829.179600000003</v>
      </c>
      <c r="T1621" s="147">
        <v>64537.772618080002</v>
      </c>
      <c r="U1621" s="28"/>
      <c r="V1621" s="2"/>
      <c r="AN1621" s="28"/>
      <c r="AO1621" s="12"/>
      <c r="AP1621" s="12"/>
      <c r="AQ1621" s="12"/>
      <c r="AR1621" s="12"/>
      <c r="BB1621" s="28" t="e">
        <f>+#REF!-'Прил 2 оконч'!E1621</f>
        <v>#REF!</v>
      </c>
    </row>
    <row r="1622" spans="1:54" ht="15" customHeight="1" x14ac:dyDescent="0.25">
      <c r="A1622" s="5">
        <f t="shared" si="454"/>
        <v>1594</v>
      </c>
      <c r="B1622" s="23">
        <f t="shared" si="454"/>
        <v>339</v>
      </c>
      <c r="C1622" s="14" t="s">
        <v>1240</v>
      </c>
      <c r="D1622" s="3" t="s">
        <v>1241</v>
      </c>
      <c r="E1622" s="27">
        <f t="shared" si="451"/>
        <v>15379394.120000001</v>
      </c>
      <c r="F1622" s="29">
        <v>2056469.3797200001</v>
      </c>
      <c r="G1622" s="29">
        <v>0</v>
      </c>
      <c r="H1622" s="29">
        <v>276319.19876399997</v>
      </c>
      <c r="I1622" s="29">
        <v>1153355.1488339999</v>
      </c>
      <c r="J1622" s="29">
        <v>0</v>
      </c>
      <c r="K1622" s="29"/>
      <c r="L1622" s="29">
        <v>380425.61235000001</v>
      </c>
      <c r="M1622" s="29">
        <v>0</v>
      </c>
      <c r="N1622" s="29">
        <v>2516554.74462</v>
      </c>
      <c r="O1622" s="29">
        <v>0</v>
      </c>
      <c r="P1622" s="29">
        <v>4383795.5500079989</v>
      </c>
      <c r="Q1622" s="29">
        <v>4053022.3303920003</v>
      </c>
      <c r="R1622" s="29">
        <v>188619.73</v>
      </c>
      <c r="S1622" s="1">
        <v>46750.31</v>
      </c>
      <c r="T1622" s="147">
        <v>324082.11531200004</v>
      </c>
      <c r="U1622" s="28"/>
      <c r="V1622" s="2" t="s">
        <v>1241</v>
      </c>
      <c r="W1622" s="9">
        <v>14787878.26</v>
      </c>
      <c r="X1622" s="9">
        <v>1902988.41</v>
      </c>
      <c r="Y1622" s="9">
        <v>0</v>
      </c>
      <c r="Z1622" s="9">
        <v>268293.3</v>
      </c>
      <c r="AA1622" s="9">
        <v>1074967.97</v>
      </c>
      <c r="AB1622" s="9">
        <v>0</v>
      </c>
      <c r="AC1622" s="9">
        <v>0</v>
      </c>
      <c r="AD1622" s="9">
        <v>347256.06</v>
      </c>
      <c r="AE1622" s="9">
        <v>0</v>
      </c>
      <c r="AF1622" s="9">
        <v>2345575.84</v>
      </c>
      <c r="AG1622" s="9">
        <v>0</v>
      </c>
      <c r="AH1622" s="9">
        <v>4047823.81</v>
      </c>
      <c r="AI1622" s="9">
        <v>3751209.24</v>
      </c>
      <c r="AJ1622" s="9">
        <v>739393.92999999993</v>
      </c>
      <c r="AK1622" s="9">
        <v>30000</v>
      </c>
      <c r="AL1622" s="9">
        <v>280369.7</v>
      </c>
      <c r="AN1622" s="28">
        <f t="shared" ref="AN1622:AN1691" si="455">+E1622-W1622</f>
        <v>591515.86000000127</v>
      </c>
      <c r="AO1622" s="12">
        <f t="shared" si="453"/>
        <v>-550774.19999999995</v>
      </c>
      <c r="AP1622" s="12">
        <f t="shared" si="453"/>
        <v>16750.309999999998</v>
      </c>
      <c r="AQ1622" s="12">
        <f t="shared" si="453"/>
        <v>43712.415312000026</v>
      </c>
      <c r="AR1622" s="12">
        <f t="shared" ref="AR1622:AR1691" si="456">+AN1622-AO1622-AP1622-AQ1622</f>
        <v>1081827.3346880011</v>
      </c>
      <c r="BB1622" s="28" t="e">
        <f>+#REF!-'Прил 2 оконч'!E1622</f>
        <v>#REF!</v>
      </c>
    </row>
    <row r="1623" spans="1:54" ht="15" customHeight="1" x14ac:dyDescent="0.25">
      <c r="A1623" s="5">
        <f t="shared" si="454"/>
        <v>1595</v>
      </c>
      <c r="B1623" s="23">
        <f t="shared" si="454"/>
        <v>340</v>
      </c>
      <c r="C1623" s="14" t="s">
        <v>1240</v>
      </c>
      <c r="D1623" s="3" t="s">
        <v>1242</v>
      </c>
      <c r="E1623" s="27">
        <f t="shared" si="451"/>
        <v>14289691.209999997</v>
      </c>
      <c r="F1623" s="29">
        <v>2071658.2988219995</v>
      </c>
      <c r="G1623" s="29">
        <v>0</v>
      </c>
      <c r="H1623" s="29">
        <v>277054.11757800006</v>
      </c>
      <c r="I1623" s="29">
        <v>0</v>
      </c>
      <c r="J1623" s="29">
        <v>0</v>
      </c>
      <c r="K1623" s="29"/>
      <c r="L1623" s="29">
        <v>383476.67185800005</v>
      </c>
      <c r="M1623" s="29">
        <v>0</v>
      </c>
      <c r="N1623" s="29">
        <v>2535143.5745580001</v>
      </c>
      <c r="O1623" s="29">
        <v>0</v>
      </c>
      <c r="P1623" s="29">
        <v>4417301.1993180001</v>
      </c>
      <c r="Q1623" s="29">
        <v>4085516.1758040003</v>
      </c>
      <c r="R1623" s="29">
        <v>171623.04000000001</v>
      </c>
      <c r="S1623" s="1">
        <v>46792.84</v>
      </c>
      <c r="T1623" s="147">
        <v>301125.29206200008</v>
      </c>
      <c r="U1623" s="28"/>
      <c r="V1623" s="2" t="s">
        <v>1242</v>
      </c>
      <c r="W1623" s="9">
        <v>13740089.83</v>
      </c>
      <c r="X1623" s="9">
        <v>1917937.58</v>
      </c>
      <c r="Y1623" s="9">
        <v>0</v>
      </c>
      <c r="Z1623" s="9">
        <v>270400.92</v>
      </c>
      <c r="AA1623" s="9">
        <v>0</v>
      </c>
      <c r="AB1623" s="9">
        <v>0</v>
      </c>
      <c r="AC1623" s="9">
        <v>0</v>
      </c>
      <c r="AD1623" s="9">
        <v>349983.97</v>
      </c>
      <c r="AE1623" s="9">
        <v>0</v>
      </c>
      <c r="AF1623" s="9">
        <v>2364001.81</v>
      </c>
      <c r="AG1623" s="9">
        <v>0</v>
      </c>
      <c r="AH1623" s="9">
        <v>4079621.99</v>
      </c>
      <c r="AI1623" s="9">
        <v>3780677.35</v>
      </c>
      <c r="AJ1623" s="9">
        <v>687004.49</v>
      </c>
      <c r="AK1623" s="9">
        <v>30000</v>
      </c>
      <c r="AL1623" s="9">
        <v>260461.72</v>
      </c>
      <c r="AN1623" s="28">
        <f t="shared" si="455"/>
        <v>549601.37999999709</v>
      </c>
      <c r="AO1623" s="12">
        <f t="shared" si="453"/>
        <v>-515381.44999999995</v>
      </c>
      <c r="AP1623" s="12">
        <f t="shared" si="453"/>
        <v>16792.839999999997</v>
      </c>
      <c r="AQ1623" s="12">
        <f t="shared" si="453"/>
        <v>40663.572062000079</v>
      </c>
      <c r="AR1623" s="12">
        <f t="shared" si="456"/>
        <v>1007526.417937997</v>
      </c>
      <c r="BB1623" s="28" t="e">
        <f>+#REF!-'Прил 2 оконч'!E1623</f>
        <v>#REF!</v>
      </c>
    </row>
    <row r="1624" spans="1:54" ht="15" customHeight="1" x14ac:dyDescent="0.25">
      <c r="A1624" s="5">
        <f t="shared" si="454"/>
        <v>1596</v>
      </c>
      <c r="B1624" s="23">
        <f t="shared" si="454"/>
        <v>341</v>
      </c>
      <c r="C1624" s="14" t="s">
        <v>1240</v>
      </c>
      <c r="D1624" s="3" t="s">
        <v>1243</v>
      </c>
      <c r="E1624" s="27">
        <f t="shared" si="451"/>
        <v>16460474.359999999</v>
      </c>
      <c r="F1624" s="29">
        <v>2203076.4402359999</v>
      </c>
      <c r="G1624" s="29">
        <v>0</v>
      </c>
      <c r="H1624" s="29">
        <v>296800.69981799996</v>
      </c>
      <c r="I1624" s="29">
        <v>1236198.29697</v>
      </c>
      <c r="J1624" s="29">
        <v>0</v>
      </c>
      <c r="K1624" s="29"/>
      <c r="L1624" s="29">
        <v>407167.27632</v>
      </c>
      <c r="M1624" s="29">
        <v>0</v>
      </c>
      <c r="N1624" s="29">
        <v>2697723.050694</v>
      </c>
      <c r="O1624" s="29">
        <v>0</v>
      </c>
      <c r="P1624" s="29">
        <v>4696089.2101619998</v>
      </c>
      <c r="Q1624" s="29">
        <v>4342200.470160001</v>
      </c>
      <c r="R1624" s="29">
        <v>187109.54</v>
      </c>
      <c r="S1624" s="1">
        <v>46862.22</v>
      </c>
      <c r="T1624" s="147">
        <v>347247.15564000001</v>
      </c>
      <c r="U1624" s="28"/>
      <c r="V1624" s="2" t="s">
        <v>1243</v>
      </c>
      <c r="W1624" s="9">
        <v>15827378.43</v>
      </c>
      <c r="X1624" s="9">
        <v>2037043.48</v>
      </c>
      <c r="Y1624" s="9">
        <v>0</v>
      </c>
      <c r="Z1624" s="9">
        <v>287193.09999999998</v>
      </c>
      <c r="AA1624" s="9">
        <v>1150693.55</v>
      </c>
      <c r="AB1624" s="9">
        <v>0</v>
      </c>
      <c r="AC1624" s="9">
        <v>0</v>
      </c>
      <c r="AD1624" s="9">
        <v>371718.36</v>
      </c>
      <c r="AE1624" s="9">
        <v>0</v>
      </c>
      <c r="AF1624" s="9">
        <v>2510808.7599999998</v>
      </c>
      <c r="AG1624" s="9">
        <v>0</v>
      </c>
      <c r="AH1624" s="9">
        <v>4332970.74</v>
      </c>
      <c r="AI1624" s="9">
        <v>4015461.31</v>
      </c>
      <c r="AJ1624" s="9">
        <v>791368.93</v>
      </c>
      <c r="AK1624" s="9">
        <v>30000</v>
      </c>
      <c r="AL1624" s="9">
        <v>300120.2</v>
      </c>
      <c r="AN1624" s="28">
        <f t="shared" si="455"/>
        <v>633095.9299999997</v>
      </c>
      <c r="AO1624" s="12">
        <f t="shared" si="453"/>
        <v>-604259.39</v>
      </c>
      <c r="AP1624" s="12">
        <f t="shared" si="453"/>
        <v>16862.22</v>
      </c>
      <c r="AQ1624" s="12">
        <f t="shared" si="453"/>
        <v>47126.95564</v>
      </c>
      <c r="AR1624" s="12">
        <f t="shared" si="456"/>
        <v>1173366.1443599998</v>
      </c>
      <c r="BB1624" s="28" t="e">
        <f>+#REF!-'Прил 2 оконч'!E1624</f>
        <v>#REF!</v>
      </c>
    </row>
    <row r="1625" spans="1:54" ht="15" customHeight="1" x14ac:dyDescent="0.25">
      <c r="A1625" s="5">
        <f t="shared" si="454"/>
        <v>1597</v>
      </c>
      <c r="B1625" s="23">
        <f t="shared" si="454"/>
        <v>342</v>
      </c>
      <c r="C1625" s="14" t="s">
        <v>1240</v>
      </c>
      <c r="D1625" s="3" t="s">
        <v>1244</v>
      </c>
      <c r="E1625" s="27">
        <f t="shared" si="451"/>
        <v>13574092.01</v>
      </c>
      <c r="F1625" s="29">
        <v>1966565.7108720001</v>
      </c>
      <c r="G1625" s="29">
        <v>0</v>
      </c>
      <c r="H1625" s="29">
        <v>262394.581932</v>
      </c>
      <c r="I1625" s="29">
        <v>0</v>
      </c>
      <c r="J1625" s="29">
        <v>0</v>
      </c>
      <c r="K1625" s="29"/>
      <c r="L1625" s="29">
        <v>364272.928824</v>
      </c>
      <c r="M1625" s="29">
        <v>0</v>
      </c>
      <c r="N1625" s="29">
        <v>2406695.4939300003</v>
      </c>
      <c r="O1625" s="29">
        <v>0</v>
      </c>
      <c r="P1625" s="29">
        <v>4194807.2513339994</v>
      </c>
      <c r="Q1625" s="29">
        <v>3879048.9459539996</v>
      </c>
      <c r="R1625" s="29">
        <v>167625.99</v>
      </c>
      <c r="S1625" s="1">
        <v>46783.91</v>
      </c>
      <c r="T1625" s="147">
        <v>285897.19715399999</v>
      </c>
      <c r="U1625" s="28"/>
      <c r="V1625" s="2" t="s">
        <v>1244</v>
      </c>
      <c r="W1625" s="9">
        <v>13052013.57</v>
      </c>
      <c r="X1625" s="9">
        <v>1821669.84</v>
      </c>
      <c r="Y1625" s="9">
        <v>0</v>
      </c>
      <c r="Z1625" s="9">
        <v>256828.58</v>
      </c>
      <c r="AA1625" s="9">
        <v>0</v>
      </c>
      <c r="AB1625" s="9">
        <v>0</v>
      </c>
      <c r="AC1625" s="9">
        <v>0</v>
      </c>
      <c r="AD1625" s="9">
        <v>332417.11</v>
      </c>
      <c r="AE1625" s="9">
        <v>0</v>
      </c>
      <c r="AF1625" s="9">
        <v>2245344.62</v>
      </c>
      <c r="AG1625" s="9">
        <v>0</v>
      </c>
      <c r="AH1625" s="9">
        <v>3874852.04</v>
      </c>
      <c r="AI1625" s="9">
        <v>3590912.45</v>
      </c>
      <c r="AJ1625" s="9">
        <v>652600.67000000004</v>
      </c>
      <c r="AK1625" s="9">
        <v>30000</v>
      </c>
      <c r="AL1625" s="9">
        <v>247388.26</v>
      </c>
      <c r="AN1625" s="28">
        <f t="shared" si="455"/>
        <v>522078.43999999948</v>
      </c>
      <c r="AO1625" s="12">
        <f t="shared" si="453"/>
        <v>-484974.68000000005</v>
      </c>
      <c r="AP1625" s="12">
        <f t="shared" si="453"/>
        <v>16783.910000000003</v>
      </c>
      <c r="AQ1625" s="12">
        <f t="shared" si="453"/>
        <v>38508.937153999985</v>
      </c>
      <c r="AR1625" s="12">
        <f t="shared" si="456"/>
        <v>951760.27284599957</v>
      </c>
      <c r="BB1625" s="28" t="e">
        <f>+#REF!-'Прил 2 оконч'!E1625</f>
        <v>#REF!</v>
      </c>
    </row>
    <row r="1626" spans="1:54" ht="15" customHeight="1" x14ac:dyDescent="0.25">
      <c r="A1626" s="5">
        <f t="shared" si="454"/>
        <v>1598</v>
      </c>
      <c r="B1626" s="23">
        <f t="shared" si="454"/>
        <v>343</v>
      </c>
      <c r="C1626" s="14" t="s">
        <v>1240</v>
      </c>
      <c r="D1626" s="3" t="s">
        <v>1245</v>
      </c>
      <c r="E1626" s="27">
        <f t="shared" si="451"/>
        <v>16179925.560000001</v>
      </c>
      <c r="F1626" s="29">
        <v>2165112.5241899993</v>
      </c>
      <c r="G1626" s="29">
        <v>0</v>
      </c>
      <c r="H1626" s="29">
        <v>291611.04701400007</v>
      </c>
      <c r="I1626" s="29">
        <v>1214781.6163979999</v>
      </c>
      <c r="J1626" s="29">
        <v>0</v>
      </c>
      <c r="K1626" s="29"/>
      <c r="L1626" s="29">
        <v>400227.60292199999</v>
      </c>
      <c r="M1626" s="29">
        <v>0</v>
      </c>
      <c r="N1626" s="29">
        <v>2651423.4883500002</v>
      </c>
      <c r="O1626" s="29">
        <v>0</v>
      </c>
      <c r="P1626" s="29">
        <v>4615812.646032</v>
      </c>
      <c r="Q1626" s="29">
        <v>4267776.1101779994</v>
      </c>
      <c r="R1626" s="29">
        <v>185132.22</v>
      </c>
      <c r="S1626" s="1">
        <v>46760.4</v>
      </c>
      <c r="T1626" s="147">
        <v>341287.90491599997</v>
      </c>
      <c r="U1626" s="28"/>
      <c r="V1626" s="2" t="s">
        <v>1245</v>
      </c>
      <c r="W1626" s="9">
        <v>15557619.990000002</v>
      </c>
      <c r="X1626" s="9">
        <v>2002255.14</v>
      </c>
      <c r="Y1626" s="9">
        <v>0</v>
      </c>
      <c r="Z1626" s="9">
        <v>282288.46000000002</v>
      </c>
      <c r="AA1626" s="9">
        <v>1131042.1599999999</v>
      </c>
      <c r="AB1626" s="9">
        <v>0</v>
      </c>
      <c r="AC1626" s="9">
        <v>0</v>
      </c>
      <c r="AD1626" s="9">
        <v>365370.19</v>
      </c>
      <c r="AE1626" s="9">
        <v>0</v>
      </c>
      <c r="AF1626" s="9">
        <v>2467929.54</v>
      </c>
      <c r="AG1626" s="9">
        <v>0</v>
      </c>
      <c r="AH1626" s="9">
        <v>4258972.88</v>
      </c>
      <c r="AI1626" s="9">
        <v>3946885.83</v>
      </c>
      <c r="AJ1626" s="9">
        <v>777880.99</v>
      </c>
      <c r="AK1626" s="9">
        <v>30000</v>
      </c>
      <c r="AL1626" s="9">
        <v>294994.8</v>
      </c>
      <c r="AN1626" s="28">
        <f t="shared" si="455"/>
        <v>622305.56999999844</v>
      </c>
      <c r="AO1626" s="12">
        <f t="shared" si="453"/>
        <v>-592748.77</v>
      </c>
      <c r="AP1626" s="12">
        <f t="shared" si="453"/>
        <v>16760.400000000001</v>
      </c>
      <c r="AQ1626" s="12">
        <f t="shared" si="453"/>
        <v>46293.104915999982</v>
      </c>
      <c r="AR1626" s="12">
        <f t="shared" si="456"/>
        <v>1152000.8350839985</v>
      </c>
      <c r="BB1626" s="28" t="e">
        <f>+#REF!-'Прил 2 оконч'!E1626</f>
        <v>#REF!</v>
      </c>
    </row>
    <row r="1627" spans="1:54" ht="15" customHeight="1" x14ac:dyDescent="0.25">
      <c r="A1627" s="5">
        <f t="shared" si="454"/>
        <v>1599</v>
      </c>
      <c r="B1627" s="23">
        <f t="shared" si="454"/>
        <v>344</v>
      </c>
      <c r="C1627" s="14" t="s">
        <v>1240</v>
      </c>
      <c r="D1627" s="3" t="s">
        <v>1246</v>
      </c>
      <c r="E1627" s="27">
        <f t="shared" si="451"/>
        <v>13735052.029999999</v>
      </c>
      <c r="F1627" s="29">
        <v>2090799.4016700003</v>
      </c>
      <c r="G1627" s="29">
        <v>0</v>
      </c>
      <c r="H1627" s="29">
        <v>0</v>
      </c>
      <c r="I1627" s="29">
        <v>0</v>
      </c>
      <c r="J1627" s="29">
        <v>0</v>
      </c>
      <c r="K1627" s="29"/>
      <c r="L1627" s="29">
        <v>0</v>
      </c>
      <c r="M1627" s="29">
        <v>0</v>
      </c>
      <c r="N1627" s="29">
        <v>2558930.1013919995</v>
      </c>
      <c r="O1627" s="29">
        <v>0</v>
      </c>
      <c r="P1627" s="29">
        <v>4460411.651052</v>
      </c>
      <c r="Q1627" s="29">
        <v>4127821.3669559998</v>
      </c>
      <c r="R1627" s="29">
        <v>160796.78</v>
      </c>
      <c r="S1627" s="1">
        <v>46805.3</v>
      </c>
      <c r="T1627" s="147">
        <v>289487.42893000005</v>
      </c>
      <c r="U1627" s="28"/>
      <c r="V1627" s="2" t="s">
        <v>1246</v>
      </c>
      <c r="W1627" s="9">
        <v>13225820.860000001</v>
      </c>
      <c r="X1627" s="9">
        <v>1937505.22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2388120.37</v>
      </c>
      <c r="AG1627" s="9">
        <v>0</v>
      </c>
      <c r="AH1627" s="9">
        <v>4121244.07</v>
      </c>
      <c r="AI1627" s="9">
        <v>3819249.46</v>
      </c>
      <c r="AJ1627" s="9">
        <v>679372.78</v>
      </c>
      <c r="AK1627" s="9">
        <v>30000</v>
      </c>
      <c r="AL1627" s="9">
        <v>250328.96000000002</v>
      </c>
      <c r="AN1627" s="28">
        <f t="shared" si="455"/>
        <v>509231.16999999806</v>
      </c>
      <c r="AO1627" s="12">
        <f t="shared" si="453"/>
        <v>-518576</v>
      </c>
      <c r="AP1627" s="12">
        <f t="shared" si="453"/>
        <v>16805.300000000003</v>
      </c>
      <c r="AQ1627" s="12">
        <f t="shared" si="453"/>
        <v>39158.468930000032</v>
      </c>
      <c r="AR1627" s="12">
        <f t="shared" si="456"/>
        <v>971843.40106999804</v>
      </c>
      <c r="BB1627" s="28" t="e">
        <f>+#REF!-'Прил 2 оконч'!E1627</f>
        <v>#REF!</v>
      </c>
    </row>
    <row r="1628" spans="1:54" ht="15" customHeight="1" x14ac:dyDescent="0.25">
      <c r="A1628" s="5">
        <f t="shared" si="454"/>
        <v>1600</v>
      </c>
      <c r="B1628" s="23">
        <f t="shared" si="454"/>
        <v>345</v>
      </c>
      <c r="C1628" s="14" t="s">
        <v>1240</v>
      </c>
      <c r="D1628" s="3" t="s">
        <v>1247</v>
      </c>
      <c r="E1628" s="27">
        <f t="shared" si="451"/>
        <v>14784591.589999998</v>
      </c>
      <c r="F1628" s="29">
        <v>2144554.8586980002</v>
      </c>
      <c r="G1628" s="29">
        <v>0</v>
      </c>
      <c r="H1628" s="29">
        <v>287342.33509800001</v>
      </c>
      <c r="I1628" s="29">
        <v>0</v>
      </c>
      <c r="J1628" s="29">
        <v>0</v>
      </c>
      <c r="K1628" s="29"/>
      <c r="L1628" s="29">
        <v>396757.77111600002</v>
      </c>
      <c r="M1628" s="29">
        <v>0</v>
      </c>
      <c r="N1628" s="29">
        <v>2625863.1120119998</v>
      </c>
      <c r="O1628" s="29">
        <v>0</v>
      </c>
      <c r="P1628" s="29">
        <v>4573196.4655860001</v>
      </c>
      <c r="Q1628" s="29">
        <v>4229642.8278299998</v>
      </c>
      <c r="R1628" s="29">
        <v>168542.79</v>
      </c>
      <c r="S1628" s="1">
        <v>46911.9</v>
      </c>
      <c r="T1628" s="147">
        <v>311779.52966</v>
      </c>
      <c r="U1628" s="28"/>
      <c r="V1628" s="2" t="s">
        <v>1247</v>
      </c>
      <c r="W1628" s="9">
        <v>14215955.66</v>
      </c>
      <c r="X1628" s="9">
        <v>1984515.26</v>
      </c>
      <c r="Y1628" s="9">
        <v>0</v>
      </c>
      <c r="Z1628" s="9">
        <v>279787.39</v>
      </c>
      <c r="AA1628" s="9">
        <v>0</v>
      </c>
      <c r="AB1628" s="9">
        <v>0</v>
      </c>
      <c r="AC1628" s="9">
        <v>0</v>
      </c>
      <c r="AD1628" s="9">
        <v>362133.03</v>
      </c>
      <c r="AE1628" s="9">
        <v>0</v>
      </c>
      <c r="AF1628" s="9">
        <v>2446063.81</v>
      </c>
      <c r="AG1628" s="9">
        <v>0</v>
      </c>
      <c r="AH1628" s="9">
        <v>4221238.5999999996</v>
      </c>
      <c r="AI1628" s="9">
        <v>3911916.62</v>
      </c>
      <c r="AJ1628" s="9">
        <v>710797.79</v>
      </c>
      <c r="AK1628" s="9">
        <v>30000</v>
      </c>
      <c r="AL1628" s="9">
        <v>269503.15999999997</v>
      </c>
      <c r="AN1628" s="28">
        <f t="shared" si="455"/>
        <v>568635.92999999784</v>
      </c>
      <c r="AO1628" s="12">
        <f t="shared" si="453"/>
        <v>-542255</v>
      </c>
      <c r="AP1628" s="12">
        <f t="shared" si="453"/>
        <v>16911.900000000001</v>
      </c>
      <c r="AQ1628" s="12">
        <f t="shared" si="453"/>
        <v>42276.369660000026</v>
      </c>
      <c r="AR1628" s="12">
        <f t="shared" si="456"/>
        <v>1051702.6603399978</v>
      </c>
      <c r="BB1628" s="28" t="e">
        <f>+#REF!-'Прил 2 оконч'!E1628</f>
        <v>#REF!</v>
      </c>
    </row>
    <row r="1629" spans="1:54" ht="15" customHeight="1" x14ac:dyDescent="0.25">
      <c r="A1629" s="5">
        <f t="shared" ref="A1629:B1642" si="457">A1628+1</f>
        <v>1601</v>
      </c>
      <c r="B1629" s="23">
        <f t="shared" si="457"/>
        <v>346</v>
      </c>
      <c r="C1629" s="14" t="s">
        <v>1240</v>
      </c>
      <c r="D1629" s="3" t="s">
        <v>1248</v>
      </c>
      <c r="E1629" s="27">
        <f t="shared" si="451"/>
        <v>13836855.970000001</v>
      </c>
      <c r="F1629" s="29">
        <v>2106625.1936519993</v>
      </c>
      <c r="G1629" s="29">
        <v>0</v>
      </c>
      <c r="H1629" s="29">
        <v>0</v>
      </c>
      <c r="I1629" s="29">
        <v>0</v>
      </c>
      <c r="J1629" s="29">
        <v>0</v>
      </c>
      <c r="K1629" s="29"/>
      <c r="L1629" s="29">
        <v>0</v>
      </c>
      <c r="M1629" s="29">
        <v>0</v>
      </c>
      <c r="N1629" s="29">
        <v>2579108.1483720005</v>
      </c>
      <c r="O1629" s="29">
        <v>0</v>
      </c>
      <c r="P1629" s="29">
        <v>4494721.9248540001</v>
      </c>
      <c r="Q1629" s="29">
        <v>4159522.95738</v>
      </c>
      <c r="R1629" s="29">
        <v>158438.01999999999</v>
      </c>
      <c r="S1629" s="1">
        <v>46721.42</v>
      </c>
      <c r="T1629" s="147">
        <v>291718.305742</v>
      </c>
      <c r="U1629" s="28"/>
      <c r="V1629" s="2" t="s">
        <v>1248</v>
      </c>
      <c r="W1629" s="9">
        <v>13323850.409999998</v>
      </c>
      <c r="X1629" s="9">
        <v>1951900.38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2405863.5099999998</v>
      </c>
      <c r="AG1629" s="9">
        <v>0</v>
      </c>
      <c r="AH1629" s="9">
        <v>4151863.87</v>
      </c>
      <c r="AI1629" s="9">
        <v>3847625.53</v>
      </c>
      <c r="AJ1629" s="9">
        <v>684408.28</v>
      </c>
      <c r="AK1629" s="9">
        <v>30000</v>
      </c>
      <c r="AL1629" s="9">
        <v>252188.84000000003</v>
      </c>
      <c r="AN1629" s="28">
        <f t="shared" si="455"/>
        <v>513005.56000000238</v>
      </c>
      <c r="AO1629" s="12">
        <f t="shared" si="453"/>
        <v>-525970.26</v>
      </c>
      <c r="AP1629" s="12">
        <f t="shared" si="453"/>
        <v>16721.419999999998</v>
      </c>
      <c r="AQ1629" s="12">
        <f t="shared" si="453"/>
        <v>39529.465741999971</v>
      </c>
      <c r="AR1629" s="12">
        <f t="shared" si="456"/>
        <v>982724.93425800232</v>
      </c>
      <c r="BB1629" s="28" t="e">
        <f>+#REF!-'Прил 2 оконч'!E1629</f>
        <v>#REF!</v>
      </c>
    </row>
    <row r="1630" spans="1:54" ht="15" customHeight="1" x14ac:dyDescent="0.25">
      <c r="A1630" s="5">
        <f t="shared" si="457"/>
        <v>1602</v>
      </c>
      <c r="B1630" s="23">
        <f t="shared" si="457"/>
        <v>347</v>
      </c>
      <c r="C1630" s="14" t="s">
        <v>1240</v>
      </c>
      <c r="D1630" s="3" t="s">
        <v>1249</v>
      </c>
      <c r="E1630" s="27">
        <f t="shared" si="451"/>
        <v>15381812.640000002</v>
      </c>
      <c r="F1630" s="29">
        <v>2056755.1407059999</v>
      </c>
      <c r="G1630" s="29">
        <v>0</v>
      </c>
      <c r="H1630" s="29">
        <v>276331.83248999994</v>
      </c>
      <c r="I1630" s="29">
        <v>1153498.259298</v>
      </c>
      <c r="J1630" s="29">
        <v>0</v>
      </c>
      <c r="K1630" s="29"/>
      <c r="L1630" s="29">
        <v>380485.43416800001</v>
      </c>
      <c r="M1630" s="29">
        <v>0</v>
      </c>
      <c r="N1630" s="29">
        <v>2516590.9430339998</v>
      </c>
      <c r="O1630" s="29">
        <v>0</v>
      </c>
      <c r="P1630" s="29">
        <v>4384098.7594320001</v>
      </c>
      <c r="Q1630" s="29">
        <v>4053309.7158540003</v>
      </c>
      <c r="R1630" s="29">
        <v>189807.06</v>
      </c>
      <c r="S1630" s="1">
        <v>46828.71</v>
      </c>
      <c r="T1630" s="147">
        <v>324106.785018</v>
      </c>
      <c r="U1630" s="28"/>
      <c r="V1630" s="2" t="s">
        <v>1249</v>
      </c>
      <c r="W1630" s="9">
        <v>14790203.770000001</v>
      </c>
      <c r="X1630" s="9">
        <v>1903288.3200000001</v>
      </c>
      <c r="Y1630" s="9">
        <v>0</v>
      </c>
      <c r="Z1630" s="9">
        <v>268335.59000000003</v>
      </c>
      <c r="AA1630" s="9">
        <v>1075137.3700000001</v>
      </c>
      <c r="AB1630" s="9">
        <v>0</v>
      </c>
      <c r="AC1630" s="9">
        <v>0</v>
      </c>
      <c r="AD1630" s="9">
        <v>347310.79</v>
      </c>
      <c r="AE1630" s="9">
        <v>0</v>
      </c>
      <c r="AF1630" s="9">
        <v>2345945.4900000002</v>
      </c>
      <c r="AG1630" s="9">
        <v>0</v>
      </c>
      <c r="AH1630" s="9">
        <v>4048461.72</v>
      </c>
      <c r="AI1630" s="9">
        <v>3751800.42</v>
      </c>
      <c r="AJ1630" s="9">
        <v>739510.19000000006</v>
      </c>
      <c r="AK1630" s="9">
        <v>30000</v>
      </c>
      <c r="AL1630" s="9">
        <v>280413.88</v>
      </c>
      <c r="AN1630" s="28">
        <f t="shared" si="455"/>
        <v>591608.87000000104</v>
      </c>
      <c r="AO1630" s="12">
        <f t="shared" si="453"/>
        <v>-549703.13000000012</v>
      </c>
      <c r="AP1630" s="12">
        <f t="shared" si="453"/>
        <v>16828.71</v>
      </c>
      <c r="AQ1630" s="12">
        <f t="shared" si="453"/>
        <v>43692.90501799999</v>
      </c>
      <c r="AR1630" s="12">
        <f t="shared" si="456"/>
        <v>1080790.3849820013</v>
      </c>
      <c r="BB1630" s="28" t="e">
        <f>+#REF!-'Прил 2 оконч'!E1630</f>
        <v>#REF!</v>
      </c>
    </row>
    <row r="1631" spans="1:54" ht="15" customHeight="1" x14ac:dyDescent="0.25">
      <c r="A1631" s="5">
        <f t="shared" si="457"/>
        <v>1603</v>
      </c>
      <c r="B1631" s="23">
        <f t="shared" si="457"/>
        <v>348</v>
      </c>
      <c r="C1631" s="14" t="s">
        <v>1240</v>
      </c>
      <c r="D1631" s="3" t="s">
        <v>1250</v>
      </c>
      <c r="E1631" s="27">
        <f t="shared" si="451"/>
        <v>14237509.91</v>
      </c>
      <c r="F1631" s="29">
        <v>1990526.242572</v>
      </c>
      <c r="G1631" s="29">
        <v>0</v>
      </c>
      <c r="H1631" s="29">
        <v>0</v>
      </c>
      <c r="I1631" s="29">
        <v>1115371.132344</v>
      </c>
      <c r="J1631" s="29">
        <v>0</v>
      </c>
      <c r="K1631" s="29"/>
      <c r="L1631" s="29">
        <v>0</v>
      </c>
      <c r="M1631" s="29">
        <v>0</v>
      </c>
      <c r="N1631" s="29">
        <v>2436045.058398</v>
      </c>
      <c r="O1631" s="29">
        <v>0</v>
      </c>
      <c r="P1631" s="29">
        <v>4246084.8833759995</v>
      </c>
      <c r="Q1631" s="29">
        <v>3926824.64811</v>
      </c>
      <c r="R1631" s="29">
        <v>176478.72</v>
      </c>
      <c r="S1631" s="1">
        <v>46263.19</v>
      </c>
      <c r="T1631" s="147">
        <v>299916.03519999998</v>
      </c>
      <c r="U1631" s="28"/>
      <c r="V1631" s="2" t="s">
        <v>1250</v>
      </c>
      <c r="W1631" s="9">
        <v>13708030.469999999</v>
      </c>
      <c r="X1631" s="9">
        <v>1844017.09</v>
      </c>
      <c r="Y1631" s="9">
        <v>0</v>
      </c>
      <c r="Z1631" s="9">
        <v>0</v>
      </c>
      <c r="AA1631" s="9">
        <v>1041656</v>
      </c>
      <c r="AB1631" s="9">
        <v>0</v>
      </c>
      <c r="AC1631" s="9">
        <v>0</v>
      </c>
      <c r="AD1631" s="9">
        <v>0</v>
      </c>
      <c r="AE1631" s="9">
        <v>0</v>
      </c>
      <c r="AF1631" s="9">
        <v>2272889.2599999998</v>
      </c>
      <c r="AG1631" s="9">
        <v>0</v>
      </c>
      <c r="AH1631" s="9">
        <v>3922386.6</v>
      </c>
      <c r="AI1631" s="9">
        <v>3634963.77</v>
      </c>
      <c r="AJ1631" s="9">
        <v>702609.33000000007</v>
      </c>
      <c r="AK1631" s="9">
        <v>30000</v>
      </c>
      <c r="AL1631" s="9">
        <v>259508.41999999998</v>
      </c>
      <c r="AN1631" s="28">
        <f t="shared" si="455"/>
        <v>529479.44000000134</v>
      </c>
      <c r="AO1631" s="12">
        <f t="shared" si="453"/>
        <v>-526130.6100000001</v>
      </c>
      <c r="AP1631" s="12">
        <f t="shared" si="453"/>
        <v>16263.190000000002</v>
      </c>
      <c r="AQ1631" s="12">
        <f t="shared" si="453"/>
        <v>40407.6152</v>
      </c>
      <c r="AR1631" s="12">
        <f t="shared" si="456"/>
        <v>998939.2448000015</v>
      </c>
      <c r="BB1631" s="28" t="e">
        <f>+#REF!-'Прил 2 оконч'!E1631</f>
        <v>#REF!</v>
      </c>
    </row>
    <row r="1632" spans="1:54" ht="15" customHeight="1" x14ac:dyDescent="0.25">
      <c r="A1632" s="5">
        <f t="shared" si="457"/>
        <v>1604</v>
      </c>
      <c r="B1632" s="23">
        <f t="shared" si="457"/>
        <v>349</v>
      </c>
      <c r="C1632" s="14" t="s">
        <v>1240</v>
      </c>
      <c r="D1632" s="3" t="s">
        <v>1251</v>
      </c>
      <c r="E1632" s="27">
        <f t="shared" si="451"/>
        <v>10876661.999999998</v>
      </c>
      <c r="F1632" s="29">
        <v>1570240.0405860001</v>
      </c>
      <c r="G1632" s="29">
        <v>0</v>
      </c>
      <c r="H1632" s="29">
        <v>207117.54869399997</v>
      </c>
      <c r="I1632" s="29">
        <v>0</v>
      </c>
      <c r="J1632" s="29">
        <v>0</v>
      </c>
      <c r="K1632" s="29"/>
      <c r="L1632" s="29">
        <v>291884.97672599996</v>
      </c>
      <c r="M1632" s="29">
        <v>0</v>
      </c>
      <c r="N1632" s="29">
        <v>1920920.3817720001</v>
      </c>
      <c r="O1632" s="29">
        <v>0</v>
      </c>
      <c r="P1632" s="29">
        <v>3354415.2327000001</v>
      </c>
      <c r="Q1632" s="29">
        <v>3099869.6099279998</v>
      </c>
      <c r="R1632" s="29">
        <v>157387.19</v>
      </c>
      <c r="S1632" s="1">
        <v>46428.1</v>
      </c>
      <c r="T1632" s="147">
        <v>228398.91959400001</v>
      </c>
      <c r="U1632" s="28"/>
      <c r="V1632" s="2" t="s">
        <v>1251</v>
      </c>
      <c r="W1632" s="9">
        <v>10458330.469999999</v>
      </c>
      <c r="X1632" s="9">
        <v>1458791.45</v>
      </c>
      <c r="Y1632" s="9">
        <v>0</v>
      </c>
      <c r="Z1632" s="9">
        <v>205668.09</v>
      </c>
      <c r="AA1632" s="9">
        <v>0</v>
      </c>
      <c r="AB1632" s="9">
        <v>0</v>
      </c>
      <c r="AC1632" s="9">
        <v>0</v>
      </c>
      <c r="AD1632" s="9">
        <v>266199.3</v>
      </c>
      <c r="AE1632" s="9">
        <v>0</v>
      </c>
      <c r="AF1632" s="9">
        <v>1798069.81</v>
      </c>
      <c r="AG1632" s="9">
        <v>0</v>
      </c>
      <c r="AH1632" s="9">
        <v>3102977.79</v>
      </c>
      <c r="AI1632" s="9">
        <v>2875599.22</v>
      </c>
      <c r="AJ1632" s="9">
        <v>522916.53</v>
      </c>
      <c r="AK1632" s="9">
        <v>30000</v>
      </c>
      <c r="AL1632" s="9">
        <v>198108.28000000003</v>
      </c>
      <c r="AN1632" s="28">
        <f t="shared" si="455"/>
        <v>418331.52999999933</v>
      </c>
      <c r="AO1632" s="12">
        <f t="shared" si="453"/>
        <v>-365529.34</v>
      </c>
      <c r="AP1632" s="12">
        <f t="shared" si="453"/>
        <v>16428.099999999999</v>
      </c>
      <c r="AQ1632" s="12">
        <f t="shared" si="453"/>
        <v>30290.639593999978</v>
      </c>
      <c r="AR1632" s="12">
        <f t="shared" si="456"/>
        <v>737142.13040599949</v>
      </c>
      <c r="BB1632" s="28" t="e">
        <f>+#REF!-'Прил 2 оконч'!E1632</f>
        <v>#REF!</v>
      </c>
    </row>
    <row r="1633" spans="1:54" ht="15" customHeight="1" x14ac:dyDescent="0.25">
      <c r="A1633" s="5">
        <f t="shared" si="457"/>
        <v>1605</v>
      </c>
      <c r="B1633" s="23">
        <f t="shared" si="457"/>
        <v>350</v>
      </c>
      <c r="C1633" s="14" t="s">
        <v>1240</v>
      </c>
      <c r="D1633" s="3" t="s">
        <v>1252</v>
      </c>
      <c r="E1633" s="27">
        <f t="shared" si="451"/>
        <v>10377756.269999998</v>
      </c>
      <c r="F1633" s="29">
        <v>2097322.0446779993</v>
      </c>
      <c r="G1633" s="29">
        <v>0</v>
      </c>
      <c r="H1633" s="29">
        <v>0</v>
      </c>
      <c r="I1633" s="29">
        <v>1174664.9565000001</v>
      </c>
      <c r="J1633" s="29">
        <v>0</v>
      </c>
      <c r="K1633" s="29"/>
      <c r="L1633" s="29">
        <v>0</v>
      </c>
      <c r="M1633" s="29">
        <v>0</v>
      </c>
      <c r="N1633" s="29">
        <v>2566712.9952659998</v>
      </c>
      <c r="O1633" s="29">
        <v>0</v>
      </c>
      <c r="P1633" s="29">
        <v>0</v>
      </c>
      <c r="Q1633" s="29">
        <v>4140479.4405239997</v>
      </c>
      <c r="R1633" s="29">
        <v>133508.60999999999</v>
      </c>
      <c r="S1633" s="1">
        <v>46843.78</v>
      </c>
      <c r="T1633" s="147">
        <v>218224.44303200004</v>
      </c>
      <c r="U1633" s="28"/>
      <c r="V1633" s="2" t="s">
        <v>1252</v>
      </c>
      <c r="W1633" s="9">
        <v>9997705.2699999996</v>
      </c>
      <c r="X1633" s="9">
        <v>1941981.88</v>
      </c>
      <c r="Y1633" s="9">
        <v>0</v>
      </c>
      <c r="Z1633" s="9">
        <v>0</v>
      </c>
      <c r="AA1633" s="9">
        <v>1096994.76</v>
      </c>
      <c r="AB1633" s="9">
        <v>0</v>
      </c>
      <c r="AC1633" s="9">
        <v>0</v>
      </c>
      <c r="AD1633" s="9">
        <v>0</v>
      </c>
      <c r="AE1633" s="9">
        <v>0</v>
      </c>
      <c r="AF1633" s="9">
        <v>2393638.21</v>
      </c>
      <c r="AG1633" s="9">
        <v>0</v>
      </c>
      <c r="AH1633" s="9">
        <v>0</v>
      </c>
      <c r="AI1633" s="9">
        <v>3828073.94</v>
      </c>
      <c r="AJ1633" s="9">
        <v>518022.83999999997</v>
      </c>
      <c r="AK1633" s="9">
        <v>30000</v>
      </c>
      <c r="AL1633" s="9">
        <v>188993.64</v>
      </c>
      <c r="AN1633" s="28">
        <f t="shared" si="455"/>
        <v>380050.99999999814</v>
      </c>
      <c r="AO1633" s="12">
        <f t="shared" si="453"/>
        <v>-384514.23</v>
      </c>
      <c r="AP1633" s="12">
        <f t="shared" si="453"/>
        <v>16843.78</v>
      </c>
      <c r="AQ1633" s="12">
        <f t="shared" si="453"/>
        <v>29230.803032000025</v>
      </c>
      <c r="AR1633" s="12">
        <f t="shared" si="456"/>
        <v>718490.64696799801</v>
      </c>
      <c r="BB1633" s="28" t="e">
        <f>+#REF!-'Прил 2 оконч'!E1633</f>
        <v>#REF!</v>
      </c>
    </row>
    <row r="1634" spans="1:54" ht="15" customHeight="1" x14ac:dyDescent="0.25">
      <c r="A1634" s="5">
        <f t="shared" si="457"/>
        <v>1606</v>
      </c>
      <c r="B1634" s="23">
        <f t="shared" si="457"/>
        <v>351</v>
      </c>
      <c r="C1634" s="14" t="s">
        <v>1240</v>
      </c>
      <c r="D1634" s="3" t="s">
        <v>1253</v>
      </c>
      <c r="E1634" s="27">
        <f t="shared" si="451"/>
        <v>23686110.640000004</v>
      </c>
      <c r="F1634" s="29">
        <v>3446013.9346079999</v>
      </c>
      <c r="G1634" s="29">
        <v>0</v>
      </c>
      <c r="H1634" s="29">
        <v>468675.32976599998</v>
      </c>
      <c r="I1634" s="29">
        <v>0</v>
      </c>
      <c r="J1634" s="29">
        <v>0</v>
      </c>
      <c r="K1634" s="29"/>
      <c r="L1634" s="29">
        <v>635638.01401799999</v>
      </c>
      <c r="M1634" s="29">
        <v>0</v>
      </c>
      <c r="N1634" s="29">
        <v>4232751.5562360007</v>
      </c>
      <c r="O1634" s="29">
        <v>0</v>
      </c>
      <c r="P1634" s="29">
        <v>7351726.1782440003</v>
      </c>
      <c r="Q1634" s="29">
        <v>6802336.1357700005</v>
      </c>
      <c r="R1634" s="29">
        <v>198505.71</v>
      </c>
      <c r="S1634" s="1">
        <v>48874.96</v>
      </c>
      <c r="T1634" s="147">
        <v>501588.82135800004</v>
      </c>
      <c r="U1634" s="28"/>
      <c r="V1634" s="2" t="s">
        <v>1253</v>
      </c>
      <c r="W1634" s="9">
        <v>22775109.899999999</v>
      </c>
      <c r="X1634" s="9">
        <v>3182013.94</v>
      </c>
      <c r="Y1634" s="9">
        <v>0</v>
      </c>
      <c r="Z1634" s="9">
        <v>448617.05</v>
      </c>
      <c r="AA1634" s="9">
        <v>0</v>
      </c>
      <c r="AB1634" s="9">
        <v>0</v>
      </c>
      <c r="AC1634" s="9">
        <v>0</v>
      </c>
      <c r="AD1634" s="9">
        <v>580651.79</v>
      </c>
      <c r="AE1634" s="9">
        <v>0</v>
      </c>
      <c r="AF1634" s="9">
        <v>3922070.66</v>
      </c>
      <c r="AG1634" s="9">
        <v>0</v>
      </c>
      <c r="AH1634" s="9">
        <v>6768423.6399999997</v>
      </c>
      <c r="AI1634" s="9">
        <v>6272450.2400000002</v>
      </c>
      <c r="AJ1634" s="9">
        <v>1138755.5</v>
      </c>
      <c r="AK1634" s="9">
        <v>30000</v>
      </c>
      <c r="AL1634" s="9">
        <v>432127.08</v>
      </c>
      <c r="AN1634" s="28">
        <f t="shared" si="455"/>
        <v>911000.74000000581</v>
      </c>
      <c r="AO1634" s="12">
        <f t="shared" si="453"/>
        <v>-940249.79</v>
      </c>
      <c r="AP1634" s="12">
        <f t="shared" si="453"/>
        <v>18874.96</v>
      </c>
      <c r="AQ1634" s="12">
        <f t="shared" si="453"/>
        <v>69461.741358000028</v>
      </c>
      <c r="AR1634" s="12">
        <f t="shared" si="456"/>
        <v>1762913.8286420058</v>
      </c>
      <c r="BB1634" s="28" t="e">
        <f>+#REF!-'Прил 2 оконч'!E1634</f>
        <v>#REF!</v>
      </c>
    </row>
    <row r="1635" spans="1:54" ht="15" customHeight="1" x14ac:dyDescent="0.25">
      <c r="A1635" s="5">
        <f t="shared" si="457"/>
        <v>1607</v>
      </c>
      <c r="B1635" s="23">
        <f t="shared" si="457"/>
        <v>352</v>
      </c>
      <c r="C1635" s="14" t="s">
        <v>1254</v>
      </c>
      <c r="D1635" s="3" t="s">
        <v>1256</v>
      </c>
      <c r="E1635" s="27">
        <f t="shared" si="451"/>
        <v>4825271.97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29"/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4202589.9233593801</v>
      </c>
      <c r="R1635" s="29">
        <v>482527.19699999999</v>
      </c>
      <c r="S1635" s="1">
        <v>48252.719700000001</v>
      </c>
      <c r="T1635" s="147">
        <v>91902.129940620012</v>
      </c>
      <c r="U1635" s="28"/>
      <c r="V1635" s="2" t="s">
        <v>1390</v>
      </c>
      <c r="W1635" s="9">
        <v>1560839.85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1410446.11</v>
      </c>
      <c r="AJ1635" s="9">
        <v>91609.12</v>
      </c>
      <c r="AK1635" s="9">
        <v>30000</v>
      </c>
      <c r="AL1635" s="9">
        <v>28784.62</v>
      </c>
      <c r="AN1635" s="28">
        <f t="shared" si="455"/>
        <v>3264432.1199999996</v>
      </c>
      <c r="AO1635" s="12">
        <f t="shared" si="453"/>
        <v>390918.07699999999</v>
      </c>
      <c r="AP1635" s="12">
        <f t="shared" si="453"/>
        <v>18252.719700000001</v>
      </c>
      <c r="AQ1635" s="12">
        <f t="shared" si="453"/>
        <v>63117.509940620017</v>
      </c>
      <c r="AR1635" s="12">
        <f t="shared" si="456"/>
        <v>2792143.8133593798</v>
      </c>
      <c r="BB1635" s="28" t="e">
        <f>+#REF!-'Прил 2 оконч'!E1635</f>
        <v>#REF!</v>
      </c>
    </row>
    <row r="1636" spans="1:54" ht="15" customHeight="1" x14ac:dyDescent="0.25">
      <c r="A1636" s="5">
        <f t="shared" si="457"/>
        <v>1608</v>
      </c>
      <c r="B1636" s="23">
        <f t="shared" si="457"/>
        <v>353</v>
      </c>
      <c r="C1636" s="14" t="s">
        <v>665</v>
      </c>
      <c r="D1636" s="3" t="s">
        <v>1257</v>
      </c>
      <c r="E1636" s="27">
        <f t="shared" si="451"/>
        <v>25846647.639999997</v>
      </c>
      <c r="F1636" s="29">
        <v>3015626.05896552</v>
      </c>
      <c r="G1636" s="29">
        <v>1381996.98965328</v>
      </c>
      <c r="H1636" s="29">
        <v>1398423.8962755599</v>
      </c>
      <c r="I1636" s="29">
        <v>910108.47884880006</v>
      </c>
      <c r="J1636" s="29">
        <v>0</v>
      </c>
      <c r="K1636" s="29"/>
      <c r="L1636" s="29">
        <v>91642.682540640002</v>
      </c>
      <c r="M1636" s="29">
        <v>0</v>
      </c>
      <c r="N1636" s="29">
        <v>7209302.2726031998</v>
      </c>
      <c r="O1636" s="29">
        <v>0</v>
      </c>
      <c r="P1636" s="29">
        <v>3664064.3373272396</v>
      </c>
      <c r="Q1636" s="29">
        <v>4963125.4813509602</v>
      </c>
      <c r="R1636" s="29">
        <v>2458924.8816</v>
      </c>
      <c r="S1636" s="1">
        <v>258466.47640000001</v>
      </c>
      <c r="T1636" s="147">
        <v>494966.08443480008</v>
      </c>
      <c r="U1636" s="28"/>
      <c r="V1636" s="2" t="s">
        <v>1257</v>
      </c>
      <c r="W1636" s="9">
        <v>9229399.6199999992</v>
      </c>
      <c r="X1636" s="9">
        <v>1668737.03</v>
      </c>
      <c r="Y1636" s="9">
        <v>1166131.72</v>
      </c>
      <c r="Z1636" s="9">
        <v>476472.47</v>
      </c>
      <c r="AA1636" s="9">
        <v>729457.03</v>
      </c>
      <c r="AB1636" s="9">
        <v>0</v>
      </c>
      <c r="AC1636" s="9">
        <v>0</v>
      </c>
      <c r="AD1636" s="9">
        <v>85143.67</v>
      </c>
      <c r="AE1636" s="9">
        <v>0</v>
      </c>
      <c r="AF1636" s="9">
        <v>1939056.13</v>
      </c>
      <c r="AG1636" s="9">
        <v>0</v>
      </c>
      <c r="AH1636" s="9">
        <v>1235775.6399999999</v>
      </c>
      <c r="AI1636" s="9">
        <v>1275381.21</v>
      </c>
      <c r="AJ1636" s="9">
        <v>448221.16000000003</v>
      </c>
      <c r="AK1636" s="9">
        <v>30000</v>
      </c>
      <c r="AL1636" s="9">
        <v>175023.56</v>
      </c>
      <c r="AN1636" s="28">
        <f t="shared" si="455"/>
        <v>16617248.019999998</v>
      </c>
      <c r="AO1636" s="12">
        <f t="shared" si="453"/>
        <v>2010703.7215999998</v>
      </c>
      <c r="AP1636" s="12">
        <f t="shared" si="453"/>
        <v>228466.47640000001</v>
      </c>
      <c r="AQ1636" s="12">
        <f t="shared" si="453"/>
        <v>319942.52443480009</v>
      </c>
      <c r="AR1636" s="12">
        <f t="shared" si="456"/>
        <v>14058135.297565199</v>
      </c>
      <c r="BB1636" s="28" t="e">
        <f>+#REF!-'Прил 2 оконч'!E1636</f>
        <v>#REF!</v>
      </c>
    </row>
    <row r="1637" spans="1:54" s="16" customFormat="1" ht="15" customHeight="1" x14ac:dyDescent="0.25">
      <c r="A1637" s="5">
        <f t="shared" si="457"/>
        <v>1609</v>
      </c>
      <c r="B1637" s="23">
        <f t="shared" si="457"/>
        <v>354</v>
      </c>
      <c r="C1637" s="14" t="s">
        <v>665</v>
      </c>
      <c r="D1637" s="3" t="s">
        <v>1014</v>
      </c>
      <c r="E1637" s="27">
        <f t="shared" si="451"/>
        <v>57503962.470000006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K1637" s="29"/>
      <c r="L1637" s="29">
        <v>0</v>
      </c>
      <c r="M1637" s="29">
        <v>0</v>
      </c>
      <c r="N1637" s="29">
        <v>22915510.579382405</v>
      </c>
      <c r="O1637" s="29">
        <v>0</v>
      </c>
      <c r="P1637" s="29">
        <v>11646606.274051137</v>
      </c>
      <c r="Q1637" s="29">
        <v>15775806.0598782</v>
      </c>
      <c r="R1637" s="29">
        <v>5490211.5094000008</v>
      </c>
      <c r="S1637" s="1">
        <v>575039.62470000004</v>
      </c>
      <c r="T1637" s="147">
        <v>1100788.4225882599</v>
      </c>
      <c r="U1637" s="28"/>
      <c r="V1637" s="2" t="s">
        <v>1014</v>
      </c>
      <c r="W1637" s="16">
        <v>14801209.289999999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6171808.7199999997</v>
      </c>
      <c r="AG1637" s="16">
        <v>0</v>
      </c>
      <c r="AH1637" s="16">
        <v>3933342</v>
      </c>
      <c r="AI1637" s="16">
        <v>4059402.27</v>
      </c>
      <c r="AJ1637" s="16">
        <v>317583.8</v>
      </c>
      <c r="AK1637" s="16">
        <v>30000</v>
      </c>
      <c r="AL1637" s="16">
        <v>289072.5</v>
      </c>
      <c r="AN1637" s="28">
        <f t="shared" si="455"/>
        <v>42702753.180000007</v>
      </c>
      <c r="AO1637" s="12">
        <f t="shared" si="453"/>
        <v>5172627.709400001</v>
      </c>
      <c r="AP1637" s="12">
        <f t="shared" si="453"/>
        <v>545039.62470000004</v>
      </c>
      <c r="AQ1637" s="12">
        <f t="shared" si="453"/>
        <v>811715.92258825991</v>
      </c>
      <c r="AR1637" s="12">
        <f t="shared" si="456"/>
        <v>36173369.923311748</v>
      </c>
      <c r="BB1637" s="28" t="e">
        <f>+#REF!-'Прил 2 оконч'!E1637</f>
        <v>#REF!</v>
      </c>
    </row>
    <row r="1638" spans="1:54" s="16" customFormat="1" ht="15" customHeight="1" x14ac:dyDescent="0.25">
      <c r="A1638" s="5">
        <f t="shared" si="457"/>
        <v>1610</v>
      </c>
      <c r="B1638" s="23">
        <f t="shared" si="457"/>
        <v>355</v>
      </c>
      <c r="C1638" s="14" t="s">
        <v>665</v>
      </c>
      <c r="D1638" s="3" t="s">
        <v>1258</v>
      </c>
      <c r="E1638" s="27">
        <f t="shared" si="451"/>
        <v>36563550.32</v>
      </c>
      <c r="F1638" s="29">
        <v>4266007.5956097599</v>
      </c>
      <c r="G1638" s="29">
        <v>1955020.1317046401</v>
      </c>
      <c r="H1638" s="29">
        <v>1978258.1947312797</v>
      </c>
      <c r="I1638" s="29">
        <v>1287470.5310543999</v>
      </c>
      <c r="J1638" s="29">
        <v>0</v>
      </c>
      <c r="K1638" s="29"/>
      <c r="L1638" s="29">
        <v>129640.86798431998</v>
      </c>
      <c r="M1638" s="29">
        <v>0</v>
      </c>
      <c r="N1638" s="29">
        <v>10198525.1661216</v>
      </c>
      <c r="O1638" s="29">
        <v>0</v>
      </c>
      <c r="P1638" s="29">
        <v>5183310.5259751193</v>
      </c>
      <c r="Q1638" s="29">
        <v>7021006.7784964805</v>
      </c>
      <c r="R1638" s="29">
        <v>3478479.1008000001</v>
      </c>
      <c r="S1638" s="1">
        <v>365635.50320000004</v>
      </c>
      <c r="T1638" s="147">
        <v>700195.92432240013</v>
      </c>
      <c r="U1638" s="28"/>
      <c r="V1638" s="2" t="s">
        <v>1258</v>
      </c>
      <c r="W1638" s="16">
        <v>12776716.130000001</v>
      </c>
      <c r="X1638" s="16">
        <v>2363024.36</v>
      </c>
      <c r="Y1638" s="16">
        <v>1651307.3</v>
      </c>
      <c r="Z1638" s="16">
        <v>674711.48</v>
      </c>
      <c r="AA1638" s="16">
        <v>1032951.68</v>
      </c>
      <c r="AB1638" s="16">
        <v>0</v>
      </c>
      <c r="AC1638" s="16">
        <v>0</v>
      </c>
      <c r="AD1638" s="16">
        <v>120568.14</v>
      </c>
      <c r="AE1638" s="16">
        <v>0</v>
      </c>
      <c r="AF1638" s="16">
        <v>2745811.22</v>
      </c>
      <c r="AG1638" s="16">
        <v>0</v>
      </c>
      <c r="AH1638" s="16">
        <v>1749926.96</v>
      </c>
      <c r="AI1638" s="16">
        <v>1806010.65</v>
      </c>
      <c r="AJ1638" s="16">
        <v>354561.26</v>
      </c>
      <c r="AK1638" s="16">
        <v>30000</v>
      </c>
      <c r="AL1638" s="16">
        <v>247843.07999999996</v>
      </c>
      <c r="AN1638" s="28">
        <f t="shared" si="455"/>
        <v>23786834.189999998</v>
      </c>
      <c r="AO1638" s="12">
        <f t="shared" si="453"/>
        <v>3123917.8408000004</v>
      </c>
      <c r="AP1638" s="12">
        <f t="shared" si="453"/>
        <v>335635.50320000004</v>
      </c>
      <c r="AQ1638" s="12">
        <f t="shared" si="453"/>
        <v>452352.84432240017</v>
      </c>
      <c r="AR1638" s="12">
        <f t="shared" si="456"/>
        <v>19874928.001677595</v>
      </c>
      <c r="BB1638" s="28" t="e">
        <f>+#REF!-'Прил 2 оконч'!E1638</f>
        <v>#REF!</v>
      </c>
    </row>
    <row r="1639" spans="1:54" s="16" customFormat="1" ht="15" customHeight="1" x14ac:dyDescent="0.25">
      <c r="A1639" s="5">
        <f t="shared" si="457"/>
        <v>1611</v>
      </c>
      <c r="B1639" s="23">
        <f t="shared" si="457"/>
        <v>356</v>
      </c>
      <c r="C1639" s="14" t="s">
        <v>665</v>
      </c>
      <c r="D1639" s="3" t="s">
        <v>1259</v>
      </c>
      <c r="E1639" s="27">
        <f t="shared" si="451"/>
        <v>44793214.620000005</v>
      </c>
      <c r="F1639" s="29">
        <v>5226193.6294549806</v>
      </c>
      <c r="G1639" s="29">
        <v>2395052.8743401403</v>
      </c>
      <c r="H1639" s="29">
        <v>2423521.3209706801</v>
      </c>
      <c r="I1639" s="29">
        <v>1577252.29948608</v>
      </c>
      <c r="J1639" s="29">
        <v>0</v>
      </c>
      <c r="K1639" s="29"/>
      <c r="L1639" s="29">
        <v>158820.22514147998</v>
      </c>
      <c r="M1639" s="29">
        <v>0</v>
      </c>
      <c r="N1639" s="29">
        <v>12493992.5877186</v>
      </c>
      <c r="O1639" s="29">
        <v>0</v>
      </c>
      <c r="P1639" s="29">
        <v>6349961.613361801</v>
      </c>
      <c r="Q1639" s="29">
        <v>8601283.535815319</v>
      </c>
      <c r="R1639" s="29">
        <v>4261409.5060000001</v>
      </c>
      <c r="S1639" s="1">
        <v>447932.14620000008</v>
      </c>
      <c r="T1639" s="147">
        <v>857794.88151092024</v>
      </c>
      <c r="U1639" s="28"/>
      <c r="V1639" s="2" t="s">
        <v>1259</v>
      </c>
      <c r="W1639" s="16">
        <v>15723005.949999999</v>
      </c>
      <c r="X1639" s="16">
        <v>2896177.62</v>
      </c>
      <c r="Y1639" s="16">
        <v>2023880.63</v>
      </c>
      <c r="Z1639" s="16">
        <v>826942.09</v>
      </c>
      <c r="AA1639" s="16">
        <v>1266009.6000000001</v>
      </c>
      <c r="AB1639" s="16">
        <v>0</v>
      </c>
      <c r="AC1639" s="16">
        <v>0</v>
      </c>
      <c r="AD1639" s="16">
        <v>147771.12</v>
      </c>
      <c r="AE1639" s="16">
        <v>0</v>
      </c>
      <c r="AF1639" s="16">
        <v>3365330.09</v>
      </c>
      <c r="AG1639" s="16">
        <v>0</v>
      </c>
      <c r="AH1639" s="16">
        <v>2144751.1800000002</v>
      </c>
      <c r="AI1639" s="16">
        <v>2213488.65</v>
      </c>
      <c r="AJ1639" s="16">
        <v>504892.71</v>
      </c>
      <c r="AK1639" s="16">
        <v>30000</v>
      </c>
      <c r="AL1639" s="16">
        <v>303762.25999999995</v>
      </c>
      <c r="AN1639" s="28">
        <f t="shared" si="455"/>
        <v>29070208.670000006</v>
      </c>
      <c r="AO1639" s="12">
        <f t="shared" si="453"/>
        <v>3756516.7960000001</v>
      </c>
      <c r="AP1639" s="12">
        <f t="shared" si="453"/>
        <v>417932.14620000008</v>
      </c>
      <c r="AQ1639" s="12">
        <f t="shared" si="453"/>
        <v>554032.62151092035</v>
      </c>
      <c r="AR1639" s="12">
        <f t="shared" si="456"/>
        <v>24341727.106289085</v>
      </c>
      <c r="BB1639" s="28" t="e">
        <f>+#REF!-'Прил 2 оконч'!E1639</f>
        <v>#REF!</v>
      </c>
    </row>
    <row r="1640" spans="1:54" s="16" customFormat="1" ht="15" customHeight="1" x14ac:dyDescent="0.25">
      <c r="A1640" s="5">
        <f t="shared" si="457"/>
        <v>1612</v>
      </c>
      <c r="B1640" s="23">
        <f t="shared" si="457"/>
        <v>357</v>
      </c>
      <c r="C1640" s="14" t="s">
        <v>294</v>
      </c>
      <c r="D1640" s="3" t="s">
        <v>1260</v>
      </c>
      <c r="E1640" s="27">
        <f t="shared" si="451"/>
        <v>6058174</v>
      </c>
      <c r="F1640" s="29">
        <v>743420.43085800007</v>
      </c>
      <c r="G1640" s="29">
        <v>258208.42471199998</v>
      </c>
      <c r="H1640" s="29">
        <v>92641.468709999986</v>
      </c>
      <c r="I1640" s="29">
        <v>427082.88235199999</v>
      </c>
      <c r="J1640" s="29">
        <v>0</v>
      </c>
      <c r="K1640" s="29"/>
      <c r="L1640" s="29">
        <v>138264.652092</v>
      </c>
      <c r="M1640" s="29">
        <v>0</v>
      </c>
      <c r="N1640" s="29">
        <v>909205.57551599992</v>
      </c>
      <c r="O1640" s="29">
        <v>0</v>
      </c>
      <c r="P1640" s="29">
        <v>1603675.02519</v>
      </c>
      <c r="Q1640" s="29">
        <v>1553605.6999259999</v>
      </c>
      <c r="R1640" s="29">
        <v>164321.82999999999</v>
      </c>
      <c r="S1640" s="1">
        <v>42529.71</v>
      </c>
      <c r="T1640" s="147">
        <v>125218.300644</v>
      </c>
      <c r="U1640" s="28"/>
      <c r="V1640" s="2" t="s">
        <v>1260</v>
      </c>
      <c r="W1640" s="16">
        <v>5825167.4400000004</v>
      </c>
      <c r="X1640" s="16">
        <v>695920.74</v>
      </c>
      <c r="Y1640" s="16">
        <v>254684.51</v>
      </c>
      <c r="Z1640" s="16">
        <v>96837.54</v>
      </c>
      <c r="AA1640" s="16">
        <v>405758.88</v>
      </c>
      <c r="AB1640" s="16">
        <v>0</v>
      </c>
      <c r="AC1640" s="16">
        <v>0</v>
      </c>
      <c r="AD1640" s="16">
        <v>125794.14</v>
      </c>
      <c r="AE1640" s="16">
        <v>0</v>
      </c>
      <c r="AF1640" s="16">
        <v>865653.44</v>
      </c>
      <c r="AG1640" s="16">
        <v>0</v>
      </c>
      <c r="AH1640" s="16">
        <v>1495458.33</v>
      </c>
      <c r="AI1640" s="16">
        <v>1453723.32</v>
      </c>
      <c r="AJ1640" s="16">
        <v>291258.36000000004</v>
      </c>
      <c r="AK1640" s="16">
        <v>30000</v>
      </c>
      <c r="AL1640" s="16">
        <v>110078.18</v>
      </c>
      <c r="AN1640" s="28">
        <f t="shared" si="455"/>
        <v>233006.55999999959</v>
      </c>
      <c r="AO1640" s="12">
        <f t="shared" si="453"/>
        <v>-126936.53000000006</v>
      </c>
      <c r="AP1640" s="12">
        <f t="shared" si="453"/>
        <v>12529.71</v>
      </c>
      <c r="AQ1640" s="12">
        <f t="shared" si="453"/>
        <v>15140.12064400001</v>
      </c>
      <c r="AR1640" s="12">
        <f t="shared" si="456"/>
        <v>332273.25935599959</v>
      </c>
      <c r="BB1640" s="28" t="e">
        <f>+#REF!-'Прил 2 оконч'!E1640</f>
        <v>#REF!</v>
      </c>
    </row>
    <row r="1641" spans="1:54" s="16" customFormat="1" ht="15" customHeight="1" x14ac:dyDescent="0.25">
      <c r="A1641" s="5">
        <f t="shared" si="457"/>
        <v>1613</v>
      </c>
      <c r="B1641" s="23">
        <f t="shared" si="457"/>
        <v>358</v>
      </c>
      <c r="C1641" s="14" t="s">
        <v>297</v>
      </c>
      <c r="D1641" s="3" t="s">
        <v>1020</v>
      </c>
      <c r="E1641" s="27">
        <f t="shared" si="451"/>
        <v>12006150.48</v>
      </c>
      <c r="F1641" s="29">
        <v>2778320.4092007005</v>
      </c>
      <c r="G1641" s="29">
        <v>1283573.09968482</v>
      </c>
      <c r="H1641" s="29">
        <v>0</v>
      </c>
      <c r="I1641" s="29">
        <v>0</v>
      </c>
      <c r="J1641" s="29">
        <v>0</v>
      </c>
      <c r="K1641" s="29"/>
      <c r="L1641" s="29">
        <v>0</v>
      </c>
      <c r="M1641" s="29">
        <v>0</v>
      </c>
      <c r="N1641" s="29">
        <v>6528512.2887180001</v>
      </c>
      <c r="O1641" s="29">
        <v>0</v>
      </c>
      <c r="P1641" s="29">
        <v>0</v>
      </c>
      <c r="Q1641" s="29">
        <v>0</v>
      </c>
      <c r="R1641" s="29">
        <v>1064092.452</v>
      </c>
      <c r="S1641" s="1">
        <v>120061.50480000001</v>
      </c>
      <c r="T1641" s="147">
        <v>231590.72559648004</v>
      </c>
      <c r="U1641" s="28"/>
      <c r="V1641" s="2" t="s">
        <v>1020</v>
      </c>
      <c r="W1641" s="16">
        <v>4508741.6300000008</v>
      </c>
      <c r="X1641" s="16">
        <v>1539045.48</v>
      </c>
      <c r="Y1641" s="16">
        <v>1075498.1299999999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1631131.63</v>
      </c>
      <c r="AG1641" s="16">
        <v>0</v>
      </c>
      <c r="AH1641" s="16">
        <v>0</v>
      </c>
      <c r="AI1641" s="16">
        <v>0</v>
      </c>
      <c r="AJ1641" s="16">
        <v>146419.94999999998</v>
      </c>
      <c r="AK1641" s="16">
        <v>30000</v>
      </c>
      <c r="AL1641" s="16">
        <v>86646.44</v>
      </c>
      <c r="AN1641" s="28">
        <f t="shared" si="455"/>
        <v>7497408.8499999996</v>
      </c>
      <c r="AO1641" s="12">
        <f t="shared" si="453"/>
        <v>917672.50200000009</v>
      </c>
      <c r="AP1641" s="12">
        <f t="shared" si="453"/>
        <v>90061.50480000001</v>
      </c>
      <c r="AQ1641" s="12">
        <f t="shared" si="453"/>
        <v>144944.28559648004</v>
      </c>
      <c r="AR1641" s="12">
        <f t="shared" si="456"/>
        <v>6344730.5576035194</v>
      </c>
      <c r="BB1641" s="28" t="e">
        <f>+#REF!-'Прил 2 оконч'!E1641</f>
        <v>#REF!</v>
      </c>
    </row>
    <row r="1642" spans="1:54" s="16" customFormat="1" ht="15" customHeight="1" x14ac:dyDescent="0.25">
      <c r="A1642" s="5">
        <f t="shared" si="457"/>
        <v>1614</v>
      </c>
      <c r="B1642" s="23">
        <f t="shared" si="457"/>
        <v>359</v>
      </c>
      <c r="C1642" s="14" t="s">
        <v>297</v>
      </c>
      <c r="D1642" s="3" t="s">
        <v>1261</v>
      </c>
      <c r="E1642" s="27">
        <f t="shared" si="451"/>
        <v>3689249.02</v>
      </c>
      <c r="F1642" s="29">
        <v>1648298.3059179001</v>
      </c>
      <c r="G1642" s="29">
        <v>761507.33362662012</v>
      </c>
      <c r="H1642" s="29">
        <v>771439.24014654011</v>
      </c>
      <c r="I1642" s="29">
        <v>0</v>
      </c>
      <c r="J1642" s="29">
        <v>0</v>
      </c>
      <c r="K1642" s="29"/>
      <c r="L1642" s="29">
        <v>75038.982825239989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  <c r="R1642" s="29">
        <v>324864.33429999999</v>
      </c>
      <c r="S1642" s="1">
        <v>36892.490199999993</v>
      </c>
      <c r="T1642" s="147">
        <v>71208.332983699991</v>
      </c>
      <c r="U1642" s="28"/>
      <c r="V1642" s="2" t="s">
        <v>1261</v>
      </c>
      <c r="W1642" s="16">
        <v>2208206.69</v>
      </c>
      <c r="X1642" s="16">
        <v>988348.76</v>
      </c>
      <c r="Y1642" s="16">
        <v>690666.54</v>
      </c>
      <c r="Z1642" s="16">
        <v>282201.34999999998</v>
      </c>
      <c r="AA1642" s="16">
        <v>0</v>
      </c>
      <c r="AB1642" s="16">
        <v>0</v>
      </c>
      <c r="AC1642" s="16">
        <v>0</v>
      </c>
      <c r="AD1642" s="16">
        <v>74786.45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100652.49</v>
      </c>
      <c r="AK1642" s="16">
        <v>30000</v>
      </c>
      <c r="AL1642" s="16">
        <v>41551.100000000006</v>
      </c>
      <c r="AN1642" s="28">
        <f t="shared" si="455"/>
        <v>1481042.33</v>
      </c>
      <c r="AO1642" s="12">
        <f t="shared" si="453"/>
        <v>224211.8443</v>
      </c>
      <c r="AP1642" s="12">
        <f t="shared" si="453"/>
        <v>6892.4901999999929</v>
      </c>
      <c r="AQ1642" s="12">
        <f t="shared" si="453"/>
        <v>29657.232983699985</v>
      </c>
      <c r="AR1642" s="12">
        <f t="shared" si="456"/>
        <v>1220280.7625163002</v>
      </c>
      <c r="BB1642" s="28" t="e">
        <f>+#REF!-'Прил 2 оконч'!E1642</f>
        <v>#REF!</v>
      </c>
    </row>
    <row r="1643" spans="1:54" s="16" customFormat="1" ht="15" customHeight="1" x14ac:dyDescent="0.25">
      <c r="A1643" s="5">
        <f t="shared" ref="A1643:B1644" si="458">A1642+1</f>
        <v>1615</v>
      </c>
      <c r="B1643" s="23">
        <f t="shared" si="458"/>
        <v>360</v>
      </c>
      <c r="C1643" s="14" t="s">
        <v>297</v>
      </c>
      <c r="D1643" s="3" t="s">
        <v>1262</v>
      </c>
      <c r="E1643" s="27">
        <f t="shared" si="451"/>
        <v>24232773.930000003</v>
      </c>
      <c r="F1643" s="29">
        <v>6144661.3698833995</v>
      </c>
      <c r="G1643" s="29">
        <v>2838809.3808026402</v>
      </c>
      <c r="H1643" s="29">
        <v>2875834.3669440001</v>
      </c>
      <c r="I1643" s="29">
        <v>1857721.65669048</v>
      </c>
      <c r="J1643" s="29">
        <v>0</v>
      </c>
      <c r="K1643" s="29"/>
      <c r="L1643" s="29">
        <v>0</v>
      </c>
      <c r="M1643" s="29">
        <v>0</v>
      </c>
      <c r="N1643" s="29">
        <v>0</v>
      </c>
      <c r="O1643" s="29">
        <v>0</v>
      </c>
      <c r="P1643" s="29">
        <v>7458847.8699054606</v>
      </c>
      <c r="Q1643" s="29">
        <v>0</v>
      </c>
      <c r="R1643" s="29">
        <v>2351498.0564000001</v>
      </c>
      <c r="S1643" s="1">
        <v>242327.73930000002</v>
      </c>
      <c r="T1643" s="147">
        <v>463073.49007401994</v>
      </c>
      <c r="U1643" s="28"/>
      <c r="V1643" s="2" t="s">
        <v>1262</v>
      </c>
      <c r="W1643" s="16">
        <v>11535699.17</v>
      </c>
      <c r="X1643" s="16">
        <v>3370999.28</v>
      </c>
      <c r="Y1643" s="16">
        <v>2355683.0699999998</v>
      </c>
      <c r="Z1643" s="16">
        <v>962515.09</v>
      </c>
      <c r="AA1643" s="16">
        <v>1473553.49</v>
      </c>
      <c r="AB1643" s="16">
        <v>0</v>
      </c>
      <c r="AC1643" s="16">
        <v>0</v>
      </c>
      <c r="AD1643" s="16">
        <v>255077.05</v>
      </c>
      <c r="AE1643" s="16">
        <v>0</v>
      </c>
      <c r="AF1643" s="16">
        <v>0</v>
      </c>
      <c r="AG1643" s="16">
        <v>0</v>
      </c>
      <c r="AH1643" s="16">
        <v>2496400.4900000002</v>
      </c>
      <c r="AI1643" s="16">
        <v>0</v>
      </c>
      <c r="AJ1643" s="16">
        <v>368731.36000000004</v>
      </c>
      <c r="AK1643" s="16">
        <v>30000</v>
      </c>
      <c r="AL1643" s="16">
        <v>222739.34</v>
      </c>
      <c r="AN1643" s="28">
        <f t="shared" si="455"/>
        <v>12697074.760000004</v>
      </c>
      <c r="AO1643" s="12">
        <f t="shared" si="453"/>
        <v>1982766.6964</v>
      </c>
      <c r="AP1643" s="12">
        <f t="shared" si="453"/>
        <v>212327.73930000002</v>
      </c>
      <c r="AQ1643" s="12">
        <f t="shared" si="453"/>
        <v>240334.15007401994</v>
      </c>
      <c r="AR1643" s="12">
        <f t="shared" si="456"/>
        <v>10261646.174225984</v>
      </c>
      <c r="BB1643" s="28" t="e">
        <f>+#REF!-'Прил 2 оконч'!E1643</f>
        <v>#REF!</v>
      </c>
    </row>
    <row r="1644" spans="1:54" s="16" customFormat="1" ht="15" customHeight="1" x14ac:dyDescent="0.25">
      <c r="A1644" s="5">
        <f t="shared" si="458"/>
        <v>1616</v>
      </c>
      <c r="B1644" s="23">
        <f t="shared" si="458"/>
        <v>361</v>
      </c>
      <c r="C1644" s="14" t="s">
        <v>297</v>
      </c>
      <c r="D1644" s="3" t="s">
        <v>1021</v>
      </c>
      <c r="E1644" s="27">
        <f t="shared" si="451"/>
        <v>5024147.25</v>
      </c>
      <c r="F1644" s="29">
        <v>0</v>
      </c>
      <c r="G1644" s="29">
        <v>0</v>
      </c>
      <c r="H1644" s="29">
        <v>0</v>
      </c>
      <c r="I1644" s="29">
        <v>0</v>
      </c>
      <c r="J1644" s="29">
        <v>0</v>
      </c>
      <c r="K1644" s="29"/>
      <c r="L1644" s="29">
        <v>0</v>
      </c>
      <c r="M1644" s="29">
        <v>0</v>
      </c>
      <c r="N1644" s="29">
        <v>0</v>
      </c>
      <c r="O1644" s="29">
        <v>0</v>
      </c>
      <c r="P1644" s="29">
        <v>4375801.1439765003</v>
      </c>
      <c r="Q1644" s="29">
        <v>0</v>
      </c>
      <c r="R1644" s="29">
        <v>502414.72500000003</v>
      </c>
      <c r="S1644" s="1">
        <v>50241.472500000003</v>
      </c>
      <c r="T1644" s="147">
        <v>95689.908523500009</v>
      </c>
      <c r="U1644" s="28"/>
      <c r="V1644" s="2" t="s">
        <v>1021</v>
      </c>
      <c r="W1644" s="16">
        <v>1637368.1199999999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1486972.78</v>
      </c>
      <c r="AI1644" s="16">
        <v>0</v>
      </c>
      <c r="AJ1644" s="16">
        <v>90048.959999999992</v>
      </c>
      <c r="AK1644" s="16">
        <v>30000</v>
      </c>
      <c r="AL1644" s="16">
        <v>30346.38</v>
      </c>
      <c r="AN1644" s="28">
        <f t="shared" si="455"/>
        <v>3386779.13</v>
      </c>
      <c r="AO1644" s="12">
        <f t="shared" si="453"/>
        <v>412365.76500000001</v>
      </c>
      <c r="AP1644" s="12">
        <f t="shared" si="453"/>
        <v>20241.472500000003</v>
      </c>
      <c r="AQ1644" s="12">
        <f t="shared" si="453"/>
        <v>65343.528523500005</v>
      </c>
      <c r="AR1644" s="12">
        <f t="shared" si="456"/>
        <v>2888828.3639764995</v>
      </c>
      <c r="BB1644" s="28" t="e">
        <f>+#REF!-'Прил 2 оконч'!E1644</f>
        <v>#REF!</v>
      </c>
    </row>
    <row r="1645" spans="1:54" s="16" customFormat="1" ht="15" customHeight="1" x14ac:dyDescent="0.25">
      <c r="A1645" s="5">
        <f t="shared" ref="A1645:B1645" si="459">A1644+1</f>
        <v>1617</v>
      </c>
      <c r="B1645" s="23">
        <f t="shared" si="459"/>
        <v>362</v>
      </c>
      <c r="C1645" s="14" t="s">
        <v>676</v>
      </c>
      <c r="D1645" s="3" t="s">
        <v>1263</v>
      </c>
      <c r="E1645" s="27">
        <f t="shared" si="451"/>
        <v>17397043.329999998</v>
      </c>
      <c r="F1645" s="29">
        <v>2031063.7281643797</v>
      </c>
      <c r="G1645" s="29">
        <v>726174.09724439995</v>
      </c>
      <c r="H1645" s="29">
        <v>280057.50576132006</v>
      </c>
      <c r="I1645" s="29">
        <v>1084281.9468642001</v>
      </c>
      <c r="J1645" s="29">
        <v>0</v>
      </c>
      <c r="K1645" s="29"/>
      <c r="L1645" s="29">
        <v>493172.87956775998</v>
      </c>
      <c r="M1645" s="29">
        <v>0</v>
      </c>
      <c r="N1645" s="29">
        <v>2475920.0647692</v>
      </c>
      <c r="O1645" s="29">
        <v>0</v>
      </c>
      <c r="P1645" s="29">
        <v>4225294.2396462001</v>
      </c>
      <c r="Q1645" s="29">
        <v>3915676.5986725795</v>
      </c>
      <c r="R1645" s="29">
        <v>1658346.6953</v>
      </c>
      <c r="S1645" s="1">
        <v>173970.43329999998</v>
      </c>
      <c r="T1645" s="147">
        <v>333085.14070995996</v>
      </c>
      <c r="U1645" s="28"/>
      <c r="V1645" s="2" t="s">
        <v>1263</v>
      </c>
      <c r="W1645" s="16">
        <v>16727924.579999998</v>
      </c>
      <c r="X1645" s="16">
        <v>2037849.72</v>
      </c>
      <c r="Y1645" s="16">
        <v>744976.82</v>
      </c>
      <c r="Z1645" s="16">
        <v>287308.03999999998</v>
      </c>
      <c r="AA1645" s="16">
        <v>1151153.8899999999</v>
      </c>
      <c r="AB1645" s="16">
        <v>0</v>
      </c>
      <c r="AC1645" s="16">
        <v>0</v>
      </c>
      <c r="AD1645" s="16">
        <v>459475.98</v>
      </c>
      <c r="AE1645" s="16">
        <v>0</v>
      </c>
      <c r="AF1645" s="16">
        <v>2511800.84</v>
      </c>
      <c r="AG1645" s="16">
        <v>0</v>
      </c>
      <c r="AH1645" s="16">
        <v>4334683.04</v>
      </c>
      <c r="AI1645" s="16">
        <v>4017049.47</v>
      </c>
      <c r="AJ1645" s="16">
        <v>836396.24</v>
      </c>
      <c r="AK1645" s="16">
        <v>30000</v>
      </c>
      <c r="AL1645" s="16">
        <v>317230.54000000004</v>
      </c>
      <c r="AN1645" s="28">
        <f t="shared" si="455"/>
        <v>669118.75</v>
      </c>
      <c r="AO1645" s="12">
        <f t="shared" si="453"/>
        <v>821950.45530000003</v>
      </c>
      <c r="AP1645" s="12">
        <f t="shared" si="453"/>
        <v>143970.43329999998</v>
      </c>
      <c r="AQ1645" s="12">
        <f t="shared" si="453"/>
        <v>15854.600709959923</v>
      </c>
      <c r="AR1645" s="12">
        <f t="shared" si="456"/>
        <v>-312656.73930995993</v>
      </c>
      <c r="BB1645" s="28" t="e">
        <f>+#REF!-'Прил 2 оконч'!E1645</f>
        <v>#REF!</v>
      </c>
    </row>
    <row r="1646" spans="1:54" s="16" customFormat="1" ht="15" customHeight="1" x14ac:dyDescent="0.25">
      <c r="A1646" s="5">
        <f t="shared" ref="A1646:B1646" si="460">A1645+1</f>
        <v>1618</v>
      </c>
      <c r="B1646" s="23">
        <f t="shared" si="460"/>
        <v>363</v>
      </c>
      <c r="C1646" s="14" t="s">
        <v>676</v>
      </c>
      <c r="D1646" s="3" t="s">
        <v>1264</v>
      </c>
      <c r="E1646" s="27">
        <f t="shared" si="451"/>
        <v>12091969.380000001</v>
      </c>
      <c r="F1646" s="29">
        <v>1411708.87059384</v>
      </c>
      <c r="G1646" s="29">
        <v>504733.74662003998</v>
      </c>
      <c r="H1646" s="29">
        <v>194656.45967292</v>
      </c>
      <c r="I1646" s="29">
        <v>753639.79212480003</v>
      </c>
      <c r="J1646" s="29">
        <v>0</v>
      </c>
      <c r="K1646" s="29"/>
      <c r="L1646" s="29">
        <v>342784.18884528003</v>
      </c>
      <c r="M1646" s="29">
        <v>0</v>
      </c>
      <c r="N1646" s="29">
        <v>1720910.2179654001</v>
      </c>
      <c r="O1646" s="29">
        <v>0</v>
      </c>
      <c r="P1646" s="29">
        <v>2936828.2597420197</v>
      </c>
      <c r="Q1646" s="29">
        <v>2721625.7774705999</v>
      </c>
      <c r="R1646" s="29">
        <v>1152648.5896999999</v>
      </c>
      <c r="S1646" s="1">
        <v>120919.69380000001</v>
      </c>
      <c r="T1646" s="147">
        <v>231513.78346510002</v>
      </c>
      <c r="U1646" s="28"/>
      <c r="V1646" s="2" t="s">
        <v>1264</v>
      </c>
      <c r="W1646" s="16">
        <v>11626892.450000001</v>
      </c>
      <c r="X1646" s="16">
        <v>1415250.18</v>
      </c>
      <c r="Y1646" s="16">
        <v>517373.07</v>
      </c>
      <c r="Z1646" s="16">
        <v>199530.29</v>
      </c>
      <c r="AA1646" s="16">
        <v>799455.8</v>
      </c>
      <c r="AB1646" s="16">
        <v>0</v>
      </c>
      <c r="AC1646" s="16">
        <v>0</v>
      </c>
      <c r="AD1646" s="16">
        <v>319097.86</v>
      </c>
      <c r="AE1646" s="16">
        <v>0</v>
      </c>
      <c r="AF1646" s="16">
        <v>1744400.77</v>
      </c>
      <c r="AG1646" s="16">
        <v>0</v>
      </c>
      <c r="AH1646" s="16">
        <v>3010359.86</v>
      </c>
      <c r="AI1646" s="16">
        <v>2789769.04</v>
      </c>
      <c r="AJ1646" s="16">
        <v>581344.62</v>
      </c>
      <c r="AK1646" s="16">
        <v>30000</v>
      </c>
      <c r="AL1646" s="16">
        <v>220310.96000000002</v>
      </c>
      <c r="AN1646" s="28">
        <f t="shared" si="455"/>
        <v>465076.9299999997</v>
      </c>
      <c r="AO1646" s="12">
        <f t="shared" si="453"/>
        <v>571303.9696999999</v>
      </c>
      <c r="AP1646" s="12">
        <f t="shared" si="453"/>
        <v>90919.693800000008</v>
      </c>
      <c r="AQ1646" s="12">
        <f t="shared" si="453"/>
        <v>11202.823465099995</v>
      </c>
      <c r="AR1646" s="12">
        <f t="shared" si="456"/>
        <v>-208349.5569651002</v>
      </c>
      <c r="BB1646" s="28" t="e">
        <f>+#REF!-'Прил 2 оконч'!E1646</f>
        <v>#REF!</v>
      </c>
    </row>
    <row r="1647" spans="1:54" s="16" customFormat="1" ht="15" customHeight="1" x14ac:dyDescent="0.25">
      <c r="A1647" s="5">
        <f t="shared" ref="A1647:B1647" si="461">A1646+1</f>
        <v>1619</v>
      </c>
      <c r="B1647" s="23">
        <f t="shared" si="461"/>
        <v>364</v>
      </c>
      <c r="C1647" s="14" t="s">
        <v>676</v>
      </c>
      <c r="D1647" s="3" t="s">
        <v>1265</v>
      </c>
      <c r="E1647" s="27">
        <f t="shared" si="451"/>
        <v>12719924.699999999</v>
      </c>
      <c r="F1647" s="29">
        <v>1485021.1741965599</v>
      </c>
      <c r="G1647" s="29">
        <v>530945.38595531986</v>
      </c>
      <c r="H1647" s="29">
        <v>204765.27436931999</v>
      </c>
      <c r="I1647" s="29">
        <v>792777.50716416002</v>
      </c>
      <c r="J1647" s="29">
        <v>0</v>
      </c>
      <c r="K1647" s="29"/>
      <c r="L1647" s="29">
        <v>360585.51313679997</v>
      </c>
      <c r="M1647" s="29">
        <v>0</v>
      </c>
      <c r="N1647" s="29">
        <v>1810279.8393498</v>
      </c>
      <c r="O1647" s="29">
        <v>0</v>
      </c>
      <c r="P1647" s="29">
        <v>3089342.4604656599</v>
      </c>
      <c r="Q1647" s="29">
        <v>2862964.1577524398</v>
      </c>
      <c r="R1647" s="29">
        <v>1212507.4759</v>
      </c>
      <c r="S1647" s="1">
        <v>127199.24699999999</v>
      </c>
      <c r="T1647" s="147">
        <v>243536.66470994</v>
      </c>
      <c r="U1647" s="28"/>
      <c r="V1647" s="2" t="s">
        <v>1265</v>
      </c>
      <c r="W1647" s="16">
        <v>12230695.600000001</v>
      </c>
      <c r="X1647" s="16">
        <v>1488946.56</v>
      </c>
      <c r="Y1647" s="16">
        <v>544314.25</v>
      </c>
      <c r="Z1647" s="16">
        <v>209920.42</v>
      </c>
      <c r="AA1647" s="16">
        <v>841085.89</v>
      </c>
      <c r="AB1647" s="16">
        <v>0</v>
      </c>
      <c r="AC1647" s="16">
        <v>0</v>
      </c>
      <c r="AD1647" s="16">
        <v>335714.23</v>
      </c>
      <c r="AE1647" s="16">
        <v>0</v>
      </c>
      <c r="AF1647" s="16">
        <v>1835237.01</v>
      </c>
      <c r="AG1647" s="16">
        <v>0</v>
      </c>
      <c r="AH1647" s="16">
        <v>3167118.42</v>
      </c>
      <c r="AI1647" s="16">
        <v>2935040.76</v>
      </c>
      <c r="AJ1647" s="16">
        <v>611534.80000000005</v>
      </c>
      <c r="AK1647" s="16">
        <v>30000</v>
      </c>
      <c r="AL1647" s="16">
        <v>231783.26</v>
      </c>
      <c r="AN1647" s="28">
        <f t="shared" si="455"/>
        <v>489229.09999999776</v>
      </c>
      <c r="AO1647" s="12">
        <f t="shared" si="453"/>
        <v>600972.67589999991</v>
      </c>
      <c r="AP1647" s="12">
        <f t="shared" si="453"/>
        <v>97199.246999999988</v>
      </c>
      <c r="AQ1647" s="12">
        <f t="shared" si="453"/>
        <v>11753.40470993999</v>
      </c>
      <c r="AR1647" s="12">
        <f t="shared" si="456"/>
        <v>-220696.22760994211</v>
      </c>
      <c r="BB1647" s="28" t="e">
        <f>+#REF!-'Прил 2 оконч'!E1647</f>
        <v>#REF!</v>
      </c>
    </row>
    <row r="1648" spans="1:54" s="16" customFormat="1" ht="15" customHeight="1" x14ac:dyDescent="0.25">
      <c r="A1648" s="5">
        <f t="shared" ref="A1648:B1648" si="462">A1647+1</f>
        <v>1620</v>
      </c>
      <c r="B1648" s="23">
        <f t="shared" si="462"/>
        <v>365</v>
      </c>
      <c r="C1648" s="14" t="s">
        <v>676</v>
      </c>
      <c r="D1648" s="3" t="s">
        <v>1266</v>
      </c>
      <c r="E1648" s="27">
        <f t="shared" si="451"/>
        <v>12068995.379999999</v>
      </c>
      <c r="F1648" s="29">
        <v>1409026.7131449599</v>
      </c>
      <c r="G1648" s="29">
        <v>503774.79142788</v>
      </c>
      <c r="H1648" s="29">
        <v>194286.61776636</v>
      </c>
      <c r="I1648" s="29">
        <v>752207.91752232006</v>
      </c>
      <c r="J1648" s="29">
        <v>0</v>
      </c>
      <c r="K1648" s="29"/>
      <c r="L1648" s="29">
        <v>342132.91293047997</v>
      </c>
      <c r="M1648" s="29">
        <v>0</v>
      </c>
      <c r="N1648" s="29">
        <v>1717640.594019</v>
      </c>
      <c r="O1648" s="29">
        <v>0</v>
      </c>
      <c r="P1648" s="29">
        <v>2931248.4755219398</v>
      </c>
      <c r="Q1648" s="29">
        <v>2716454.8538962798</v>
      </c>
      <c r="R1648" s="29">
        <v>1150458.6285000001</v>
      </c>
      <c r="S1648" s="1">
        <v>120689.95379999999</v>
      </c>
      <c r="T1648" s="147">
        <v>231073.92147078001</v>
      </c>
      <c r="U1648" s="28"/>
      <c r="V1648" s="2" t="s">
        <v>1266</v>
      </c>
      <c r="W1648" s="16">
        <v>11604802.09</v>
      </c>
      <c r="X1648" s="16">
        <v>1412553.97</v>
      </c>
      <c r="Y1648" s="16">
        <v>516387.42</v>
      </c>
      <c r="Z1648" s="16">
        <v>199150.17</v>
      </c>
      <c r="AA1648" s="16">
        <v>797932.75</v>
      </c>
      <c r="AB1648" s="16">
        <v>0</v>
      </c>
      <c r="AC1648" s="16">
        <v>0</v>
      </c>
      <c r="AD1648" s="16">
        <v>318489.93</v>
      </c>
      <c r="AE1648" s="16">
        <v>0</v>
      </c>
      <c r="AF1648" s="16">
        <v>1741077.49</v>
      </c>
      <c r="AG1648" s="16">
        <v>0</v>
      </c>
      <c r="AH1648" s="16">
        <v>3004624.79</v>
      </c>
      <c r="AI1648" s="16">
        <v>2784454.21</v>
      </c>
      <c r="AJ1648" s="16">
        <v>580240.1</v>
      </c>
      <c r="AK1648" s="16">
        <v>30000</v>
      </c>
      <c r="AL1648" s="16">
        <v>219891.26</v>
      </c>
      <c r="AN1648" s="28">
        <f t="shared" si="455"/>
        <v>464193.28999999911</v>
      </c>
      <c r="AO1648" s="12">
        <f t="shared" si="453"/>
        <v>570218.52850000013</v>
      </c>
      <c r="AP1648" s="12">
        <f t="shared" si="453"/>
        <v>90689.953799999988</v>
      </c>
      <c r="AQ1648" s="12">
        <f t="shared" si="453"/>
        <v>11182.661470780004</v>
      </c>
      <c r="AR1648" s="12">
        <f t="shared" si="456"/>
        <v>-207897.85377078102</v>
      </c>
      <c r="BB1648" s="28" t="e">
        <f>+#REF!-'Прил 2 оконч'!E1648</f>
        <v>#REF!</v>
      </c>
    </row>
    <row r="1649" spans="1:54" s="16" customFormat="1" ht="15" customHeight="1" x14ac:dyDescent="0.25">
      <c r="A1649" s="5">
        <f t="shared" ref="A1649:B1649" si="463">A1648+1</f>
        <v>1621</v>
      </c>
      <c r="B1649" s="23">
        <f t="shared" si="463"/>
        <v>366</v>
      </c>
      <c r="C1649" s="14" t="s">
        <v>676</v>
      </c>
      <c r="D1649" s="3" t="s">
        <v>1267</v>
      </c>
      <c r="E1649" s="27">
        <f t="shared" si="451"/>
        <v>20404719.690000001</v>
      </c>
      <c r="F1649" s="29">
        <v>2582623.0447079996</v>
      </c>
      <c r="G1649" s="29">
        <v>917318.70774600003</v>
      </c>
      <c r="H1649" s="29">
        <v>348984.69160799996</v>
      </c>
      <c r="I1649" s="29">
        <v>1450061.5018259999</v>
      </c>
      <c r="J1649" s="29">
        <v>0</v>
      </c>
      <c r="K1649" s="29"/>
      <c r="L1649" s="29">
        <v>590239.53676799999</v>
      </c>
      <c r="M1649" s="29">
        <v>0</v>
      </c>
      <c r="N1649" s="29">
        <v>3166460.9912880003</v>
      </c>
      <c r="O1649" s="29">
        <v>0</v>
      </c>
      <c r="P1649" s="29">
        <v>5511148.9543319996</v>
      </c>
      <c r="Q1649" s="29">
        <v>5096985.0403080005</v>
      </c>
      <c r="R1649" s="29">
        <v>264357.25</v>
      </c>
      <c r="S1649" s="1">
        <v>46532</v>
      </c>
      <c r="T1649" s="147">
        <v>430007.97141600004</v>
      </c>
      <c r="U1649" s="28"/>
      <c r="V1649" s="2" t="s">
        <v>1267</v>
      </c>
      <c r="W1649" s="16">
        <v>19619920.789999999</v>
      </c>
      <c r="X1649" s="16">
        <v>2390828.36</v>
      </c>
      <c r="Y1649" s="16">
        <v>874015.24</v>
      </c>
      <c r="Z1649" s="16">
        <v>337073.04</v>
      </c>
      <c r="AA1649" s="16">
        <v>1350546.8</v>
      </c>
      <c r="AB1649" s="16">
        <v>0</v>
      </c>
      <c r="AC1649" s="16">
        <v>0</v>
      </c>
      <c r="AD1649" s="16">
        <v>539062.42000000004</v>
      </c>
      <c r="AE1649" s="16">
        <v>0</v>
      </c>
      <c r="AF1649" s="16">
        <v>2946873.21</v>
      </c>
      <c r="AG1649" s="16">
        <v>0</v>
      </c>
      <c r="AH1649" s="16">
        <v>5085499.24</v>
      </c>
      <c r="AI1649" s="16">
        <v>4712847.9400000004</v>
      </c>
      <c r="AJ1649" s="16">
        <v>980996.04</v>
      </c>
      <c r="AK1649" s="16">
        <v>30000</v>
      </c>
      <c r="AL1649" s="16">
        <v>372178.5</v>
      </c>
      <c r="AN1649" s="28">
        <f t="shared" si="455"/>
        <v>784798.90000000224</v>
      </c>
      <c r="AO1649" s="12">
        <f t="shared" si="453"/>
        <v>-716638.79</v>
      </c>
      <c r="AP1649" s="12">
        <f t="shared" si="453"/>
        <v>16532</v>
      </c>
      <c r="AQ1649" s="12">
        <f t="shared" si="453"/>
        <v>57829.471416000044</v>
      </c>
      <c r="AR1649" s="12">
        <f t="shared" si="456"/>
        <v>1427076.2185840022</v>
      </c>
      <c r="BB1649" s="28" t="e">
        <f>+#REF!-'Прил 2 оконч'!E1649</f>
        <v>#REF!</v>
      </c>
    </row>
    <row r="1650" spans="1:54" s="16" customFormat="1" ht="15" customHeight="1" x14ac:dyDescent="0.25">
      <c r="A1650" s="5">
        <f t="shared" ref="A1650:B1650" si="464">A1649+1</f>
        <v>1622</v>
      </c>
      <c r="B1650" s="23">
        <f t="shared" si="464"/>
        <v>367</v>
      </c>
      <c r="C1650" s="14" t="s">
        <v>1029</v>
      </c>
      <c r="D1650" s="3" t="s">
        <v>1030</v>
      </c>
      <c r="E1650" s="27">
        <f t="shared" ref="E1650:E1697" si="465">SUM(F1650:T1650)</f>
        <v>7863162.5799999991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/>
      <c r="L1650" s="29">
        <v>0</v>
      </c>
      <c r="M1650" s="29">
        <v>0</v>
      </c>
      <c r="N1650" s="29">
        <v>0</v>
      </c>
      <c r="O1650" s="29">
        <v>0</v>
      </c>
      <c r="P1650" s="29">
        <v>3936233.0455139996</v>
      </c>
      <c r="Q1650" s="29">
        <v>3645080.1594480001</v>
      </c>
      <c r="R1650" s="29">
        <v>93234.52</v>
      </c>
      <c r="S1650" s="1">
        <v>22826.89</v>
      </c>
      <c r="T1650" s="147">
        <v>165787.96503800002</v>
      </c>
      <c r="U1650" s="28"/>
      <c r="V1650" s="2" t="s">
        <v>1030</v>
      </c>
      <c r="W1650" s="16">
        <v>8470998.2700000014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4077960.77</v>
      </c>
      <c r="AI1650" s="16">
        <v>3779138.62</v>
      </c>
      <c r="AJ1650" s="16">
        <v>423549.92</v>
      </c>
      <c r="AK1650" s="16">
        <v>30000</v>
      </c>
      <c r="AL1650" s="16">
        <v>160348.96</v>
      </c>
      <c r="AN1650" s="28">
        <f t="shared" si="455"/>
        <v>-607835.69000000227</v>
      </c>
      <c r="AO1650" s="12">
        <f t="shared" si="453"/>
        <v>-330315.39999999997</v>
      </c>
      <c r="AP1650" s="12">
        <f t="shared" si="453"/>
        <v>-7173.1100000000006</v>
      </c>
      <c r="AQ1650" s="12">
        <f t="shared" si="453"/>
        <v>5439.0050380000321</v>
      </c>
      <c r="AR1650" s="12">
        <f t="shared" si="456"/>
        <v>-275786.18503800232</v>
      </c>
      <c r="BB1650" s="28" t="e">
        <f>+#REF!-'Прил 2 оконч'!E1650</f>
        <v>#REF!</v>
      </c>
    </row>
    <row r="1651" spans="1:54" s="16" customFormat="1" ht="15" customHeight="1" x14ac:dyDescent="0.25">
      <c r="A1651" s="5">
        <f t="shared" ref="A1651:B1651" si="466">A1650+1</f>
        <v>1623</v>
      </c>
      <c r="B1651" s="23">
        <f t="shared" si="466"/>
        <v>368</v>
      </c>
      <c r="C1651" s="14" t="s">
        <v>678</v>
      </c>
      <c r="D1651" s="3" t="s">
        <v>1268</v>
      </c>
      <c r="E1651" s="27">
        <f t="shared" si="465"/>
        <v>3683253.67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/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3518033.1795839998</v>
      </c>
      <c r="R1651" s="29">
        <v>57785.83</v>
      </c>
      <c r="S1651" s="1">
        <v>30502.400000000001</v>
      </c>
      <c r="T1651" s="147">
        <v>76932.260416000005</v>
      </c>
      <c r="U1651" s="28"/>
      <c r="V1651" s="2" t="s">
        <v>1268</v>
      </c>
      <c r="W1651" s="16">
        <v>3541586.72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3267817.24</v>
      </c>
      <c r="AJ1651" s="16">
        <v>177079.34</v>
      </c>
      <c r="AK1651" s="16">
        <v>30000</v>
      </c>
      <c r="AL1651" s="16">
        <v>66690.14</v>
      </c>
      <c r="AN1651" s="28">
        <f t="shared" si="455"/>
        <v>141666.94999999972</v>
      </c>
      <c r="AO1651" s="12">
        <f t="shared" si="453"/>
        <v>-119293.51</v>
      </c>
      <c r="AP1651" s="12">
        <f t="shared" si="453"/>
        <v>502.40000000000146</v>
      </c>
      <c r="AQ1651" s="12">
        <f t="shared" si="453"/>
        <v>10242.120416000005</v>
      </c>
      <c r="AR1651" s="12">
        <f t="shared" si="456"/>
        <v>250215.93958399975</v>
      </c>
      <c r="BB1651" s="28" t="e">
        <f>+#REF!-'Прил 2 оконч'!E1651</f>
        <v>#REF!</v>
      </c>
    </row>
    <row r="1652" spans="1:54" s="16" customFormat="1" ht="15" customHeight="1" x14ac:dyDescent="0.25">
      <c r="A1652" s="5">
        <f t="shared" ref="A1652:B1652" si="467">A1651+1</f>
        <v>1624</v>
      </c>
      <c r="B1652" s="23">
        <f t="shared" si="467"/>
        <v>369</v>
      </c>
      <c r="C1652" s="14" t="s">
        <v>678</v>
      </c>
      <c r="D1652" s="3" t="s">
        <v>1269</v>
      </c>
      <c r="E1652" s="27">
        <f t="shared" si="465"/>
        <v>3741614.2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/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3575130.7024020003</v>
      </c>
      <c r="R1652" s="29">
        <v>57785.83</v>
      </c>
      <c r="S1652" s="1">
        <v>30516.800000000003</v>
      </c>
      <c r="T1652" s="147">
        <v>78180.867598000012</v>
      </c>
      <c r="U1652" s="28"/>
      <c r="V1652" s="2" t="s">
        <v>1269</v>
      </c>
      <c r="W1652" s="16">
        <v>3597702.5599999996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3320061.09</v>
      </c>
      <c r="AJ1652" s="16">
        <v>179885.13</v>
      </c>
      <c r="AK1652" s="16">
        <v>30000</v>
      </c>
      <c r="AL1652" s="16">
        <v>67756.34</v>
      </c>
      <c r="AN1652" s="28">
        <f t="shared" si="455"/>
        <v>143911.6400000006</v>
      </c>
      <c r="AO1652" s="12">
        <f t="shared" si="453"/>
        <v>-122099.3</v>
      </c>
      <c r="AP1652" s="12">
        <f t="shared" si="453"/>
        <v>516.80000000000291</v>
      </c>
      <c r="AQ1652" s="12">
        <f t="shared" si="453"/>
        <v>10424.527598000015</v>
      </c>
      <c r="AR1652" s="12">
        <f t="shared" si="456"/>
        <v>255069.61240200058</v>
      </c>
      <c r="BB1652" s="28" t="e">
        <f>+#REF!-'Прил 2 оконч'!E1652</f>
        <v>#REF!</v>
      </c>
    </row>
    <row r="1653" spans="1:54" s="16" customFormat="1" ht="15" customHeight="1" x14ac:dyDescent="0.25">
      <c r="A1653" s="5">
        <f t="shared" ref="A1653:B1653" si="468">A1652+1</f>
        <v>1625</v>
      </c>
      <c r="B1653" s="23">
        <f t="shared" si="468"/>
        <v>370</v>
      </c>
      <c r="C1653" s="14" t="s">
        <v>678</v>
      </c>
      <c r="D1653" s="3" t="s">
        <v>1270</v>
      </c>
      <c r="E1653" s="27">
        <f t="shared" si="465"/>
        <v>6243570.2800000003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/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6018739.8690720005</v>
      </c>
      <c r="R1653" s="29">
        <v>59879.46</v>
      </c>
      <c r="S1653" s="1">
        <v>33333.300000000003</v>
      </c>
      <c r="T1653" s="147">
        <v>131617.65092800002</v>
      </c>
      <c r="U1653" s="28"/>
      <c r="V1653" s="2" t="s">
        <v>1270</v>
      </c>
      <c r="W1653" s="16">
        <v>6003427.3000000007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5559790.8200000003</v>
      </c>
      <c r="AJ1653" s="16">
        <v>300171.36</v>
      </c>
      <c r="AK1653" s="16">
        <v>30000</v>
      </c>
      <c r="AL1653" s="16">
        <v>113465.12</v>
      </c>
      <c r="AN1653" s="28">
        <f t="shared" si="455"/>
        <v>240142.97999999952</v>
      </c>
      <c r="AO1653" s="12">
        <f t="shared" si="453"/>
        <v>-240291.9</v>
      </c>
      <c r="AP1653" s="12">
        <f t="shared" si="453"/>
        <v>3333.3000000000029</v>
      </c>
      <c r="AQ1653" s="12">
        <f t="shared" si="453"/>
        <v>18152.530928000022</v>
      </c>
      <c r="AR1653" s="12">
        <f t="shared" si="456"/>
        <v>458949.0490719995</v>
      </c>
      <c r="BB1653" s="28" t="e">
        <f>+#REF!-'Прил 2 оконч'!E1653</f>
        <v>#REF!</v>
      </c>
    </row>
    <row r="1654" spans="1:54" ht="15" customHeight="1" x14ac:dyDescent="0.25">
      <c r="A1654" s="5">
        <f t="shared" ref="A1654:B1654" si="469">A1653+1</f>
        <v>1626</v>
      </c>
      <c r="B1654" s="23">
        <f t="shared" si="469"/>
        <v>371</v>
      </c>
      <c r="C1654" s="14" t="s">
        <v>678</v>
      </c>
      <c r="D1654" s="3" t="s">
        <v>682</v>
      </c>
      <c r="E1654" s="27">
        <f t="shared" si="465"/>
        <v>4565201.9899999993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/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3976080.93399846</v>
      </c>
      <c r="R1654" s="29">
        <v>456520.19900000002</v>
      </c>
      <c r="S1654" s="1">
        <v>45652.019900000007</v>
      </c>
      <c r="T1654" s="147">
        <v>86948.837101540004</v>
      </c>
      <c r="U1654" s="28"/>
      <c r="V1654" s="2" t="s">
        <v>682</v>
      </c>
      <c r="W1654" s="9">
        <v>4389613.1599999992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4057329.86</v>
      </c>
      <c r="AJ1654" s="9">
        <v>219480.66</v>
      </c>
      <c r="AK1654" s="9">
        <v>30000</v>
      </c>
      <c r="AL1654" s="9">
        <v>82802.64</v>
      </c>
      <c r="AN1654" s="28">
        <f t="shared" si="455"/>
        <v>175588.83000000007</v>
      </c>
      <c r="AO1654" s="12">
        <f t="shared" si="453"/>
        <v>237039.53900000002</v>
      </c>
      <c r="AP1654" s="12">
        <f t="shared" si="453"/>
        <v>15652.019900000007</v>
      </c>
      <c r="AQ1654" s="12">
        <f t="shared" si="453"/>
        <v>4146.197101540005</v>
      </c>
      <c r="AR1654" s="12">
        <f t="shared" si="456"/>
        <v>-81248.926001539963</v>
      </c>
      <c r="BB1654" s="28" t="e">
        <f>+#REF!-'Прил 2 оконч'!E1654</f>
        <v>#REF!</v>
      </c>
    </row>
    <row r="1655" spans="1:54" ht="15" customHeight="1" x14ac:dyDescent="0.25">
      <c r="A1655" s="5">
        <f t="shared" ref="A1655:B1655" si="470">A1654+1</f>
        <v>1627</v>
      </c>
      <c r="B1655" s="23">
        <f t="shared" si="470"/>
        <v>372</v>
      </c>
      <c r="C1655" s="14" t="s">
        <v>678</v>
      </c>
      <c r="D1655" s="3" t="s">
        <v>685</v>
      </c>
      <c r="E1655" s="27">
        <f t="shared" si="465"/>
        <v>7124617.0800000001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/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6205213.7442943193</v>
      </c>
      <c r="R1655" s="29">
        <v>712461.7080000001</v>
      </c>
      <c r="S1655" s="1">
        <v>71246.170800000007</v>
      </c>
      <c r="T1655" s="147">
        <v>135695.45690567998</v>
      </c>
      <c r="U1655" s="28"/>
      <c r="V1655" s="2" t="s">
        <v>685</v>
      </c>
      <c r="W1655" s="9">
        <v>2234939.58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2096567.82</v>
      </c>
      <c r="AJ1655" s="9">
        <v>65584.66</v>
      </c>
      <c r="AK1655" s="9">
        <v>30000</v>
      </c>
      <c r="AL1655" s="9">
        <v>42787.1</v>
      </c>
      <c r="AN1655" s="28">
        <f t="shared" si="455"/>
        <v>4889677.5</v>
      </c>
      <c r="AO1655" s="12">
        <f t="shared" si="453"/>
        <v>646877.04800000007</v>
      </c>
      <c r="AP1655" s="12">
        <f t="shared" si="453"/>
        <v>41246.170800000007</v>
      </c>
      <c r="AQ1655" s="12">
        <f t="shared" si="453"/>
        <v>92908.356905679975</v>
      </c>
      <c r="AR1655" s="12">
        <f t="shared" si="456"/>
        <v>4108645.924294319</v>
      </c>
      <c r="BB1655" s="28" t="e">
        <f>+#REF!-'Прил 2 оконч'!E1655</f>
        <v>#REF!</v>
      </c>
    </row>
    <row r="1656" spans="1:54" ht="15" customHeight="1" x14ac:dyDescent="0.25">
      <c r="A1656" s="5">
        <f t="shared" ref="A1656:B1656" si="471">A1655+1</f>
        <v>1628</v>
      </c>
      <c r="B1656" s="23">
        <f t="shared" si="471"/>
        <v>373</v>
      </c>
      <c r="C1656" s="14" t="s">
        <v>678</v>
      </c>
      <c r="D1656" s="3" t="s">
        <v>686</v>
      </c>
      <c r="E1656" s="27">
        <f t="shared" si="465"/>
        <v>4086243.18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/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3558929.8425937202</v>
      </c>
      <c r="R1656" s="29">
        <v>408624.31800000003</v>
      </c>
      <c r="S1656" s="1">
        <v>40862.431800000006</v>
      </c>
      <c r="T1656" s="147">
        <v>77826.587606280009</v>
      </c>
      <c r="U1656" s="28"/>
      <c r="V1656" s="2" t="s">
        <v>686</v>
      </c>
      <c r="W1656" s="9">
        <v>3929076.27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3628570.02</v>
      </c>
      <c r="AJ1656" s="9">
        <v>196453.81</v>
      </c>
      <c r="AK1656" s="9">
        <v>30000</v>
      </c>
      <c r="AL1656" s="9">
        <v>74052.44</v>
      </c>
      <c r="AN1656" s="28">
        <f t="shared" si="455"/>
        <v>157166.91000000015</v>
      </c>
      <c r="AO1656" s="12">
        <f t="shared" si="453"/>
        <v>212170.50800000003</v>
      </c>
      <c r="AP1656" s="12">
        <f t="shared" si="453"/>
        <v>10862.431800000006</v>
      </c>
      <c r="AQ1656" s="12">
        <f t="shared" si="453"/>
        <v>3774.1476062800066</v>
      </c>
      <c r="AR1656" s="12">
        <f t="shared" si="456"/>
        <v>-69640.177406279894</v>
      </c>
      <c r="BB1656" s="28" t="e">
        <f>+#REF!-'Прил 2 оконч'!E1656</f>
        <v>#REF!</v>
      </c>
    </row>
    <row r="1657" spans="1:54" ht="15" customHeight="1" x14ac:dyDescent="0.25">
      <c r="A1657" s="5">
        <f t="shared" ref="A1657:B1657" si="472">A1656+1</f>
        <v>1629</v>
      </c>
      <c r="B1657" s="23">
        <f t="shared" si="472"/>
        <v>374</v>
      </c>
      <c r="C1657" s="14" t="s">
        <v>678</v>
      </c>
      <c r="D1657" s="3" t="s">
        <v>1271</v>
      </c>
      <c r="E1657" s="27">
        <f t="shared" si="465"/>
        <v>4135547.76</v>
      </c>
      <c r="F1657" s="29">
        <v>0</v>
      </c>
      <c r="G1657" s="29">
        <v>0</v>
      </c>
      <c r="H1657" s="29">
        <v>0</v>
      </c>
      <c r="I1657" s="29">
        <v>0</v>
      </c>
      <c r="J1657" s="29">
        <v>0</v>
      </c>
      <c r="K1657" s="29"/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3959908.266384</v>
      </c>
      <c r="R1657" s="29">
        <v>58524.05</v>
      </c>
      <c r="S1657" s="1">
        <v>30520.27</v>
      </c>
      <c r="T1657" s="147">
        <v>86595.173616</v>
      </c>
      <c r="U1657" s="28"/>
      <c r="V1657" s="2" t="s">
        <v>1271</v>
      </c>
      <c r="W1657" s="9">
        <v>3976484.4800000004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3672707.06</v>
      </c>
      <c r="AJ1657" s="9">
        <v>198824.22</v>
      </c>
      <c r="AK1657" s="9">
        <v>30000</v>
      </c>
      <c r="AL1657" s="9">
        <v>74953.2</v>
      </c>
      <c r="AN1657" s="28">
        <f t="shared" si="455"/>
        <v>159063.27999999933</v>
      </c>
      <c r="AO1657" s="12">
        <f t="shared" si="453"/>
        <v>-140300.16999999998</v>
      </c>
      <c r="AP1657" s="12">
        <f t="shared" si="453"/>
        <v>520.27000000000044</v>
      </c>
      <c r="AQ1657" s="12">
        <f t="shared" si="453"/>
        <v>11641.973616000003</v>
      </c>
      <c r="AR1657" s="12">
        <f t="shared" si="456"/>
        <v>287201.20638399932</v>
      </c>
      <c r="BB1657" s="28" t="e">
        <f>+#REF!-'Прил 2 оконч'!E1657</f>
        <v>#REF!</v>
      </c>
    </row>
    <row r="1658" spans="1:54" ht="15" customHeight="1" x14ac:dyDescent="0.25">
      <c r="A1658" s="5">
        <f t="shared" ref="A1658:B1658" si="473">A1657+1</f>
        <v>1630</v>
      </c>
      <c r="B1658" s="23">
        <f t="shared" si="473"/>
        <v>375</v>
      </c>
      <c r="C1658" s="14" t="s">
        <v>678</v>
      </c>
      <c r="D1658" s="3" t="s">
        <v>687</v>
      </c>
      <c r="E1658" s="27">
        <f t="shared" si="465"/>
        <v>4305598.26</v>
      </c>
      <c r="F1658" s="29">
        <v>0</v>
      </c>
      <c r="G1658" s="29">
        <v>0</v>
      </c>
      <c r="H1658" s="29">
        <v>0</v>
      </c>
      <c r="I1658" s="29">
        <v>0</v>
      </c>
      <c r="J1658" s="29">
        <v>0</v>
      </c>
      <c r="K1658" s="29"/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3749978.0269400398</v>
      </c>
      <c r="R1658" s="29">
        <v>430559.826</v>
      </c>
      <c r="S1658" s="1">
        <v>43055.982599999996</v>
      </c>
      <c r="T1658" s="147">
        <v>82004.424459959992</v>
      </c>
      <c r="U1658" s="28"/>
      <c r="V1658" s="2" t="s">
        <v>687</v>
      </c>
      <c r="W1658" s="9">
        <v>4139994.43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9">
        <v>0</v>
      </c>
      <c r="AH1658" s="9">
        <v>0</v>
      </c>
      <c r="AI1658" s="9">
        <v>3824934.81</v>
      </c>
      <c r="AJ1658" s="9">
        <v>206999.72</v>
      </c>
      <c r="AK1658" s="9">
        <v>30000</v>
      </c>
      <c r="AL1658" s="9">
        <v>78059.899999999994</v>
      </c>
      <c r="AN1658" s="28">
        <f t="shared" si="455"/>
        <v>165603.82999999961</v>
      </c>
      <c r="AO1658" s="12">
        <f t="shared" si="453"/>
        <v>223560.106</v>
      </c>
      <c r="AP1658" s="12">
        <f t="shared" si="453"/>
        <v>13055.982599999996</v>
      </c>
      <c r="AQ1658" s="12">
        <f t="shared" si="453"/>
        <v>3944.5244599599973</v>
      </c>
      <c r="AR1658" s="12">
        <f t="shared" si="456"/>
        <v>-74956.783059960377</v>
      </c>
      <c r="BB1658" s="28" t="e">
        <f>+#REF!-'Прил 2 оконч'!E1658</f>
        <v>#REF!</v>
      </c>
    </row>
    <row r="1659" spans="1:54" ht="15" customHeight="1" x14ac:dyDescent="0.25">
      <c r="A1659" s="5">
        <f t="shared" ref="A1659:B1659" si="474">A1658+1</f>
        <v>1631</v>
      </c>
      <c r="B1659" s="23">
        <f t="shared" si="474"/>
        <v>376</v>
      </c>
      <c r="C1659" s="14" t="s">
        <v>678</v>
      </c>
      <c r="D1659" s="3" t="s">
        <v>1272</v>
      </c>
      <c r="E1659" s="27">
        <f t="shared" si="465"/>
        <v>4091274.26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K1659" s="29"/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3918287.6255039996</v>
      </c>
      <c r="R1659" s="29">
        <v>56836.72</v>
      </c>
      <c r="S1659" s="1">
        <v>30464.9</v>
      </c>
      <c r="T1659" s="147">
        <v>85685.014496000003</v>
      </c>
      <c r="U1659" s="28"/>
      <c r="V1659" s="2" t="s">
        <v>1272</v>
      </c>
      <c r="W1659" s="9">
        <v>3933913.84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3633073.79</v>
      </c>
      <c r="AJ1659" s="9">
        <v>196695.69</v>
      </c>
      <c r="AK1659" s="9">
        <v>30000</v>
      </c>
      <c r="AL1659" s="9">
        <v>74144.36</v>
      </c>
      <c r="AN1659" s="28">
        <f t="shared" si="455"/>
        <v>157360.41999999993</v>
      </c>
      <c r="AO1659" s="12">
        <f t="shared" si="453"/>
        <v>-139858.97</v>
      </c>
      <c r="AP1659" s="12">
        <f t="shared" si="453"/>
        <v>464.90000000000146</v>
      </c>
      <c r="AQ1659" s="12">
        <f t="shared" si="453"/>
        <v>11540.654496000003</v>
      </c>
      <c r="AR1659" s="12">
        <f t="shared" si="456"/>
        <v>285213.83550399984</v>
      </c>
      <c r="BB1659" s="28" t="e">
        <f>+#REF!-'Прил 2 оконч'!E1659</f>
        <v>#REF!</v>
      </c>
    </row>
    <row r="1660" spans="1:54" ht="15" customHeight="1" x14ac:dyDescent="0.25">
      <c r="A1660" s="5">
        <f t="shared" ref="A1660:B1660" si="475">A1659+1</f>
        <v>1632</v>
      </c>
      <c r="B1660" s="23">
        <f t="shared" si="475"/>
        <v>377</v>
      </c>
      <c r="C1660" s="14" t="s">
        <v>678</v>
      </c>
      <c r="D1660" s="3" t="s">
        <v>1273</v>
      </c>
      <c r="E1660" s="27">
        <f t="shared" si="465"/>
        <v>4186361.67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/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4011206.664318</v>
      </c>
      <c r="R1660" s="29">
        <v>56876.27</v>
      </c>
      <c r="S1660" s="1">
        <v>30561.77</v>
      </c>
      <c r="T1660" s="147">
        <v>87716.965681999995</v>
      </c>
      <c r="U1660" s="28"/>
      <c r="V1660" s="2" t="s">
        <v>1273</v>
      </c>
      <c r="W1660" s="9">
        <v>4025343.9600000004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9">
        <v>0</v>
      </c>
      <c r="AH1660" s="9">
        <v>0</v>
      </c>
      <c r="AI1660" s="9">
        <v>3718195.22</v>
      </c>
      <c r="AJ1660" s="9">
        <v>201267.20000000001</v>
      </c>
      <c r="AK1660" s="9">
        <v>30000</v>
      </c>
      <c r="AL1660" s="9">
        <v>75881.539999999994</v>
      </c>
      <c r="AN1660" s="28">
        <f t="shared" si="455"/>
        <v>161017.7099999995</v>
      </c>
      <c r="AO1660" s="12">
        <f t="shared" si="453"/>
        <v>-144390.93000000002</v>
      </c>
      <c r="AP1660" s="12">
        <f t="shared" si="453"/>
        <v>561.77000000000044</v>
      </c>
      <c r="AQ1660" s="12">
        <f t="shared" si="453"/>
        <v>11835.425682000001</v>
      </c>
      <c r="AR1660" s="12">
        <f t="shared" si="456"/>
        <v>293011.44431799953</v>
      </c>
      <c r="BB1660" s="28" t="e">
        <f>+#REF!-'Прил 2 оконч'!E1660</f>
        <v>#REF!</v>
      </c>
    </row>
    <row r="1661" spans="1:54" ht="15" customHeight="1" x14ac:dyDescent="0.25">
      <c r="A1661" s="5">
        <f t="shared" ref="A1661:B1661" si="476">A1660+1</f>
        <v>1633</v>
      </c>
      <c r="B1661" s="23">
        <f t="shared" si="476"/>
        <v>378</v>
      </c>
      <c r="C1661" s="14" t="s">
        <v>678</v>
      </c>
      <c r="D1661" s="3" t="s">
        <v>1274</v>
      </c>
      <c r="E1661" s="27">
        <f t="shared" si="465"/>
        <v>4146113.03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/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3970719.1248059995</v>
      </c>
      <c r="R1661" s="29">
        <v>58023.12</v>
      </c>
      <c r="S1661" s="1">
        <v>30539.200000000001</v>
      </c>
      <c r="T1661" s="147">
        <v>86831.585193999985</v>
      </c>
      <c r="U1661" s="28"/>
      <c r="V1661" s="2" t="s">
        <v>1274</v>
      </c>
      <c r="W1661" s="9">
        <v>3986643.3800000004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9">
        <v>0</v>
      </c>
      <c r="AH1661" s="9">
        <v>0</v>
      </c>
      <c r="AI1661" s="9">
        <v>3682164.99</v>
      </c>
      <c r="AJ1661" s="9">
        <v>199332.17</v>
      </c>
      <c r="AK1661" s="9">
        <v>30000</v>
      </c>
      <c r="AL1661" s="9">
        <v>75146.22</v>
      </c>
      <c r="AN1661" s="28">
        <f t="shared" si="455"/>
        <v>159469.64999999944</v>
      </c>
      <c r="AO1661" s="12">
        <f t="shared" si="453"/>
        <v>-141309.05000000002</v>
      </c>
      <c r="AP1661" s="12">
        <f t="shared" si="453"/>
        <v>539.20000000000073</v>
      </c>
      <c r="AQ1661" s="12">
        <f t="shared" si="453"/>
        <v>11685.365193999984</v>
      </c>
      <c r="AR1661" s="12">
        <f t="shared" si="456"/>
        <v>288554.13480599946</v>
      </c>
      <c r="BB1661" s="28" t="e">
        <f>+#REF!-'Прил 2 оконч'!E1661</f>
        <v>#REF!</v>
      </c>
    </row>
    <row r="1662" spans="1:54" ht="15" customHeight="1" x14ac:dyDescent="0.25">
      <c r="A1662" s="5">
        <f t="shared" ref="A1662:B1662" si="477">A1661+1</f>
        <v>1634</v>
      </c>
      <c r="B1662" s="23">
        <f t="shared" si="477"/>
        <v>379</v>
      </c>
      <c r="C1662" s="14" t="s">
        <v>678</v>
      </c>
      <c r="D1662" s="3" t="s">
        <v>1275</v>
      </c>
      <c r="E1662" s="27">
        <f t="shared" si="465"/>
        <v>4459046.2</v>
      </c>
      <c r="F1662" s="29">
        <v>0</v>
      </c>
      <c r="G1662" s="29">
        <v>0</v>
      </c>
      <c r="H1662" s="29">
        <v>0</v>
      </c>
      <c r="I1662" s="29">
        <v>0</v>
      </c>
      <c r="J1662" s="29">
        <v>0</v>
      </c>
      <c r="K1662" s="29"/>
      <c r="L1662" s="29">
        <v>0</v>
      </c>
      <c r="M1662" s="29">
        <v>0</v>
      </c>
      <c r="N1662" s="29">
        <v>0</v>
      </c>
      <c r="O1662" s="29">
        <v>0</v>
      </c>
      <c r="P1662" s="29">
        <v>0</v>
      </c>
      <c r="Q1662" s="29">
        <v>4279414.1008920008</v>
      </c>
      <c r="R1662" s="29">
        <v>55160.77</v>
      </c>
      <c r="S1662" s="1">
        <v>30889.21</v>
      </c>
      <c r="T1662" s="147">
        <v>93582.119108000028</v>
      </c>
      <c r="U1662" s="28"/>
      <c r="V1662" s="2" t="s">
        <v>1275</v>
      </c>
      <c r="W1662" s="9">
        <v>4287540.38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3962300.1</v>
      </c>
      <c r="AJ1662" s="9">
        <v>214377.02</v>
      </c>
      <c r="AK1662" s="9">
        <v>30000</v>
      </c>
      <c r="AL1662" s="9">
        <v>80863.259999999995</v>
      </c>
      <c r="AN1662" s="28">
        <f t="shared" si="455"/>
        <v>171505.8200000003</v>
      </c>
      <c r="AO1662" s="12">
        <f t="shared" si="453"/>
        <v>-159216.25</v>
      </c>
      <c r="AP1662" s="12">
        <f t="shared" si="453"/>
        <v>889.20999999999913</v>
      </c>
      <c r="AQ1662" s="12">
        <f t="shared" si="453"/>
        <v>12718.859108000033</v>
      </c>
      <c r="AR1662" s="12">
        <f t="shared" si="456"/>
        <v>317114.00089200027</v>
      </c>
      <c r="BB1662" s="28" t="e">
        <f>+#REF!-'Прил 2 оконч'!E1662</f>
        <v>#REF!</v>
      </c>
    </row>
    <row r="1663" spans="1:54" ht="15" customHeight="1" x14ac:dyDescent="0.25">
      <c r="A1663" s="5">
        <f t="shared" ref="A1663:B1663" si="478">A1662+1</f>
        <v>1635</v>
      </c>
      <c r="B1663" s="23">
        <f t="shared" si="478"/>
        <v>380</v>
      </c>
      <c r="C1663" s="14" t="s">
        <v>678</v>
      </c>
      <c r="D1663" s="3" t="s">
        <v>1276</v>
      </c>
      <c r="E1663" s="27">
        <f t="shared" si="465"/>
        <v>3757210.54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K1663" s="29"/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3591298.9554540003</v>
      </c>
      <c r="R1663" s="29">
        <v>56955.360000000001</v>
      </c>
      <c r="S1663" s="1">
        <v>30421.79</v>
      </c>
      <c r="T1663" s="147">
        <v>78534.434546000004</v>
      </c>
      <c r="U1663" s="28"/>
      <c r="V1663" s="2" t="s">
        <v>1276</v>
      </c>
      <c r="W1663" s="9">
        <v>3612699.04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3334022.81</v>
      </c>
      <c r="AJ1663" s="9">
        <v>180634.95</v>
      </c>
      <c r="AK1663" s="9">
        <v>30000</v>
      </c>
      <c r="AL1663" s="9">
        <v>68041.279999999999</v>
      </c>
      <c r="AN1663" s="28">
        <f t="shared" si="455"/>
        <v>144511.5</v>
      </c>
      <c r="AO1663" s="12">
        <f t="shared" si="453"/>
        <v>-123679.59000000001</v>
      </c>
      <c r="AP1663" s="12">
        <f t="shared" si="453"/>
        <v>421.79000000000087</v>
      </c>
      <c r="AQ1663" s="12">
        <f t="shared" si="453"/>
        <v>10493.154546000005</v>
      </c>
      <c r="AR1663" s="12">
        <f t="shared" si="456"/>
        <v>257276.14545400004</v>
      </c>
      <c r="BB1663" s="28" t="e">
        <f>+#REF!-'Прил 2 оконч'!E1663</f>
        <v>#REF!</v>
      </c>
    </row>
    <row r="1664" spans="1:54" ht="15" customHeight="1" x14ac:dyDescent="0.25">
      <c r="A1664" s="5">
        <f t="shared" ref="A1664:B1664" si="479">A1663+1</f>
        <v>1636</v>
      </c>
      <c r="B1664" s="23">
        <f t="shared" si="479"/>
        <v>381</v>
      </c>
      <c r="C1664" s="14" t="s">
        <v>678</v>
      </c>
      <c r="D1664" s="3" t="s">
        <v>1277</v>
      </c>
      <c r="E1664" s="27">
        <f t="shared" si="465"/>
        <v>3626402.46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/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3461832.6121680001</v>
      </c>
      <c r="R1664" s="29">
        <v>58442.31</v>
      </c>
      <c r="S1664" s="1">
        <v>30424.269999999997</v>
      </c>
      <c r="T1664" s="147">
        <v>75703.267831999998</v>
      </c>
      <c r="U1664" s="28"/>
      <c r="V1664" s="2" t="s">
        <v>1277</v>
      </c>
      <c r="W1664" s="9">
        <v>3486922.1599999997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3216924.53</v>
      </c>
      <c r="AJ1664" s="9">
        <v>174346.11</v>
      </c>
      <c r="AK1664" s="9">
        <v>30000</v>
      </c>
      <c r="AL1664" s="9">
        <v>65651.520000000004</v>
      </c>
      <c r="AN1664" s="28">
        <f t="shared" si="455"/>
        <v>139480.30000000028</v>
      </c>
      <c r="AO1664" s="12">
        <f t="shared" si="453"/>
        <v>-115903.79999999999</v>
      </c>
      <c r="AP1664" s="12">
        <f t="shared" si="453"/>
        <v>424.2699999999968</v>
      </c>
      <c r="AQ1664" s="12">
        <f t="shared" si="453"/>
        <v>10051.747831999994</v>
      </c>
      <c r="AR1664" s="12">
        <f t="shared" si="456"/>
        <v>244908.08216800028</v>
      </c>
      <c r="BB1664" s="28" t="e">
        <f>+#REF!-'Прил 2 оконч'!E1664</f>
        <v>#REF!</v>
      </c>
    </row>
    <row r="1665" spans="1:54" ht="15" customHeight="1" x14ac:dyDescent="0.25">
      <c r="A1665" s="5">
        <f t="shared" ref="A1665:B1665" si="480">A1664+1</f>
        <v>1637</v>
      </c>
      <c r="B1665" s="23">
        <f t="shared" si="480"/>
        <v>382</v>
      </c>
      <c r="C1665" s="14" t="s">
        <v>678</v>
      </c>
      <c r="D1665" s="3" t="s">
        <v>1278</v>
      </c>
      <c r="E1665" s="27">
        <f t="shared" si="465"/>
        <v>4019832.92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K1665" s="29"/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3848381.0311380001</v>
      </c>
      <c r="R1665" s="29">
        <v>56968.55</v>
      </c>
      <c r="S1665" s="1">
        <v>30327.040000000001</v>
      </c>
      <c r="T1665" s="147">
        <v>84156.298862000011</v>
      </c>
      <c r="U1665" s="28"/>
      <c r="V1665" s="2" t="s">
        <v>1278</v>
      </c>
      <c r="W1665" s="9">
        <v>3865220.3200000003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3569120.12</v>
      </c>
      <c r="AJ1665" s="9">
        <v>193261.02</v>
      </c>
      <c r="AK1665" s="9">
        <v>30000</v>
      </c>
      <c r="AL1665" s="9">
        <v>72839.179999999993</v>
      </c>
      <c r="AN1665" s="28">
        <f t="shared" si="455"/>
        <v>154612.59999999963</v>
      </c>
      <c r="AO1665" s="12">
        <f t="shared" si="453"/>
        <v>-136292.46999999997</v>
      </c>
      <c r="AP1665" s="12">
        <f t="shared" si="453"/>
        <v>327.04000000000087</v>
      </c>
      <c r="AQ1665" s="12">
        <f t="shared" si="453"/>
        <v>11317.118862000018</v>
      </c>
      <c r="AR1665" s="12">
        <f t="shared" si="456"/>
        <v>279260.91113799962</v>
      </c>
      <c r="BB1665" s="28" t="e">
        <f>+#REF!-'Прил 2 оконч'!E1665</f>
        <v>#REF!</v>
      </c>
    </row>
    <row r="1666" spans="1:54" ht="15" customHeight="1" x14ac:dyDescent="0.25">
      <c r="A1666" s="5">
        <f t="shared" ref="A1666:B1666" si="481">A1665+1</f>
        <v>1638</v>
      </c>
      <c r="B1666" s="23">
        <f t="shared" si="481"/>
        <v>383</v>
      </c>
      <c r="C1666" s="14" t="s">
        <v>678</v>
      </c>
      <c r="D1666" s="3" t="s">
        <v>692</v>
      </c>
      <c r="E1666" s="27">
        <f t="shared" si="465"/>
        <v>3755198.1099999994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/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3270604.8146969397</v>
      </c>
      <c r="R1666" s="29">
        <v>375519.81099999999</v>
      </c>
      <c r="S1666" s="1">
        <v>37551.981099999997</v>
      </c>
      <c r="T1666" s="147">
        <v>71521.503203059998</v>
      </c>
      <c r="U1666" s="28"/>
      <c r="V1666" s="2" t="s">
        <v>692</v>
      </c>
      <c r="W1666" s="9">
        <v>3610764.0100000002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3332221.29</v>
      </c>
      <c r="AJ1666" s="9">
        <v>180538.2</v>
      </c>
      <c r="AK1666" s="9">
        <v>30000</v>
      </c>
      <c r="AL1666" s="9">
        <v>68004.52</v>
      </c>
      <c r="AN1666" s="28">
        <f t="shared" si="455"/>
        <v>144434.09999999916</v>
      </c>
      <c r="AO1666" s="12">
        <f t="shared" si="453"/>
        <v>194981.61099999998</v>
      </c>
      <c r="AP1666" s="12">
        <f t="shared" si="453"/>
        <v>7551.9810999999972</v>
      </c>
      <c r="AQ1666" s="12">
        <f t="shared" si="453"/>
        <v>3516.9832030599937</v>
      </c>
      <c r="AR1666" s="12">
        <f t="shared" si="456"/>
        <v>-61616.475303060804</v>
      </c>
      <c r="BB1666" s="28" t="e">
        <f>+#REF!-'Прил 2 оконч'!E1666</f>
        <v>#REF!</v>
      </c>
    </row>
    <row r="1667" spans="1:54" ht="15" customHeight="1" x14ac:dyDescent="0.25">
      <c r="A1667" s="5">
        <f t="shared" ref="A1667:B1667" si="482">A1666+1</f>
        <v>1639</v>
      </c>
      <c r="B1667" s="23">
        <f t="shared" si="482"/>
        <v>384</v>
      </c>
      <c r="C1667" s="14" t="s">
        <v>678</v>
      </c>
      <c r="D1667" s="3" t="s">
        <v>1279</v>
      </c>
      <c r="E1667" s="27">
        <f t="shared" si="465"/>
        <v>3991155.76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K1667" s="29"/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3820245.4199699997</v>
      </c>
      <c r="R1667" s="29">
        <v>56902.64</v>
      </c>
      <c r="S1667" s="1">
        <v>30466.670000000002</v>
      </c>
      <c r="T1667" s="147">
        <v>83541.030029999994</v>
      </c>
      <c r="U1667" s="28"/>
      <c r="V1667" s="2" t="s">
        <v>1279</v>
      </c>
      <c r="W1667" s="9">
        <v>3837646.15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3543448.56</v>
      </c>
      <c r="AJ1667" s="9">
        <v>191882.31</v>
      </c>
      <c r="AK1667" s="9">
        <v>30000</v>
      </c>
      <c r="AL1667" s="9">
        <v>72315.28</v>
      </c>
      <c r="AN1667" s="28">
        <f t="shared" si="455"/>
        <v>153509.60999999987</v>
      </c>
      <c r="AO1667" s="12">
        <f t="shared" si="453"/>
        <v>-134979.66999999998</v>
      </c>
      <c r="AP1667" s="12">
        <f t="shared" si="453"/>
        <v>466.67000000000189</v>
      </c>
      <c r="AQ1667" s="12">
        <f t="shared" si="453"/>
        <v>11225.750029999996</v>
      </c>
      <c r="AR1667" s="12">
        <f t="shared" si="456"/>
        <v>276796.85996999987</v>
      </c>
      <c r="BB1667" s="28" t="e">
        <f>+#REF!-'Прил 2 оконч'!E1667</f>
        <v>#REF!</v>
      </c>
    </row>
    <row r="1668" spans="1:54" ht="15" customHeight="1" x14ac:dyDescent="0.25">
      <c r="A1668" s="5">
        <f t="shared" ref="A1668:B1668" si="483">A1667+1</f>
        <v>1640</v>
      </c>
      <c r="B1668" s="23">
        <f t="shared" si="483"/>
        <v>385</v>
      </c>
      <c r="C1668" s="14" t="s">
        <v>678</v>
      </c>
      <c r="D1668" s="3" t="s">
        <v>1280</v>
      </c>
      <c r="E1668" s="27">
        <f t="shared" si="465"/>
        <v>3795446.75</v>
      </c>
      <c r="F1668" s="29">
        <v>0</v>
      </c>
      <c r="G1668" s="29">
        <v>0</v>
      </c>
      <c r="H1668" s="29">
        <v>0</v>
      </c>
      <c r="I1668" s="29">
        <v>0</v>
      </c>
      <c r="J1668" s="29">
        <v>0</v>
      </c>
      <c r="K1668" s="29"/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3631467.7649459997</v>
      </c>
      <c r="R1668" s="29">
        <v>53940.91</v>
      </c>
      <c r="S1668" s="1">
        <v>30625.230000000003</v>
      </c>
      <c r="T1668" s="147">
        <v>79412.845054000005</v>
      </c>
      <c r="U1668" s="28"/>
      <c r="V1668" s="2" t="s">
        <v>1280</v>
      </c>
      <c r="W1668" s="9">
        <v>3649464.59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9">
        <v>0</v>
      </c>
      <c r="AH1668" s="9">
        <v>0</v>
      </c>
      <c r="AI1668" s="9">
        <v>3368251.54</v>
      </c>
      <c r="AJ1668" s="9">
        <v>182473.23</v>
      </c>
      <c r="AK1668" s="9">
        <v>30000</v>
      </c>
      <c r="AL1668" s="9">
        <v>68739.820000000007</v>
      </c>
      <c r="AN1668" s="28">
        <f t="shared" si="455"/>
        <v>145982.16000000015</v>
      </c>
      <c r="AO1668" s="12">
        <f t="shared" si="453"/>
        <v>-128532.32</v>
      </c>
      <c r="AP1668" s="12">
        <f t="shared" si="453"/>
        <v>625.2300000000032</v>
      </c>
      <c r="AQ1668" s="12">
        <f t="shared" si="453"/>
        <v>10673.025053999998</v>
      </c>
      <c r="AR1668" s="12">
        <f t="shared" si="456"/>
        <v>263216.22494600015</v>
      </c>
      <c r="BB1668" s="28" t="e">
        <f>+#REF!-'Прил 2 оконч'!E1668</f>
        <v>#REF!</v>
      </c>
    </row>
    <row r="1669" spans="1:54" ht="15" customHeight="1" x14ac:dyDescent="0.25">
      <c r="A1669" s="5">
        <f t="shared" ref="A1669:B1669" si="484">A1668+1</f>
        <v>1641</v>
      </c>
      <c r="B1669" s="23">
        <f t="shared" si="484"/>
        <v>386</v>
      </c>
      <c r="C1669" s="14" t="s">
        <v>1281</v>
      </c>
      <c r="D1669" s="3" t="s">
        <v>1282</v>
      </c>
      <c r="E1669" s="27">
        <f t="shared" si="465"/>
        <v>21109227.379999995</v>
      </c>
      <c r="F1669" s="29">
        <v>2465364.6113569196</v>
      </c>
      <c r="G1669" s="29">
        <v>881455.64978856</v>
      </c>
      <c r="H1669" s="29">
        <v>339939.96545039996</v>
      </c>
      <c r="I1669" s="29">
        <v>1316134.4323864798</v>
      </c>
      <c r="J1669" s="29">
        <v>0</v>
      </c>
      <c r="K1669" s="29"/>
      <c r="L1669" s="29">
        <v>591074.40900311992</v>
      </c>
      <c r="M1669" s="29">
        <v>0</v>
      </c>
      <c r="N1669" s="29">
        <v>3005361.7318115998</v>
      </c>
      <c r="O1669" s="29">
        <v>0</v>
      </c>
      <c r="P1669" s="29">
        <v>5128801.6085989205</v>
      </c>
      <c r="Q1669" s="29">
        <v>4752981.0383059205</v>
      </c>
      <c r="R1669" s="29">
        <v>2012877.139</v>
      </c>
      <c r="S1669" s="1">
        <v>211092.27380000002</v>
      </c>
      <c r="T1669" s="147">
        <v>404144.52049808012</v>
      </c>
      <c r="U1669" s="28"/>
      <c r="V1669" s="2" t="s">
        <v>1282</v>
      </c>
      <c r="W1669" s="9">
        <v>20297323.520000003</v>
      </c>
      <c r="X1669" s="9">
        <v>2474430.58</v>
      </c>
      <c r="Y1669" s="9">
        <v>904572.91</v>
      </c>
      <c r="Z1669" s="9">
        <v>348858.43</v>
      </c>
      <c r="AA1669" s="9">
        <v>1397770.58</v>
      </c>
      <c r="AB1669" s="9">
        <v>0</v>
      </c>
      <c r="AC1669" s="9">
        <v>0</v>
      </c>
      <c r="AD1669" s="9">
        <v>550872.30000000005</v>
      </c>
      <c r="AE1669" s="9">
        <v>0</v>
      </c>
      <c r="AF1669" s="9">
        <v>3049924.35</v>
      </c>
      <c r="AG1669" s="9">
        <v>0</v>
      </c>
      <c r="AH1669" s="9">
        <v>5263329.5599999996</v>
      </c>
      <c r="AI1669" s="9">
        <v>4877649.46</v>
      </c>
      <c r="AJ1669" s="9">
        <v>1014866.1900000001</v>
      </c>
      <c r="AK1669" s="9">
        <v>30000</v>
      </c>
      <c r="AL1669" s="9">
        <v>385049.16000000003</v>
      </c>
      <c r="AN1669" s="28">
        <f t="shared" si="455"/>
        <v>811903.85999999195</v>
      </c>
      <c r="AO1669" s="12">
        <f t="shared" si="453"/>
        <v>998010.94899999991</v>
      </c>
      <c r="AP1669" s="12">
        <f t="shared" si="453"/>
        <v>181092.27380000002</v>
      </c>
      <c r="AQ1669" s="12">
        <f t="shared" si="453"/>
        <v>19095.360498080088</v>
      </c>
      <c r="AR1669" s="12">
        <f t="shared" si="456"/>
        <v>-386294.72329808807</v>
      </c>
      <c r="BB1669" s="28" t="e">
        <f>+#REF!-'Прил 2 оконч'!E1669</f>
        <v>#REF!</v>
      </c>
    </row>
    <row r="1670" spans="1:54" ht="15" customHeight="1" x14ac:dyDescent="0.25">
      <c r="A1670" s="5">
        <f t="shared" ref="A1670:B1670" si="485">A1669+1</f>
        <v>1642</v>
      </c>
      <c r="B1670" s="23">
        <f t="shared" si="485"/>
        <v>387</v>
      </c>
      <c r="C1670" s="14" t="s">
        <v>1281</v>
      </c>
      <c r="D1670" s="3" t="s">
        <v>1283</v>
      </c>
      <c r="E1670" s="27">
        <f t="shared" si="465"/>
        <v>16929028.210000001</v>
      </c>
      <c r="F1670" s="29">
        <v>1977155.5942702203</v>
      </c>
      <c r="G1670" s="29">
        <v>706903.54323120008</v>
      </c>
      <c r="H1670" s="29">
        <v>272622.64177847997</v>
      </c>
      <c r="I1670" s="29">
        <v>1055504.1439294799</v>
      </c>
      <c r="J1670" s="29">
        <v>0</v>
      </c>
      <c r="K1670" s="29"/>
      <c r="L1670" s="29">
        <v>474025.65538104001</v>
      </c>
      <c r="M1670" s="29">
        <v>0</v>
      </c>
      <c r="N1670" s="29">
        <v>2410218.6486713998</v>
      </c>
      <c r="O1670" s="29">
        <v>0</v>
      </c>
      <c r="P1670" s="29">
        <v>4113159.8789051408</v>
      </c>
      <c r="Q1670" s="29">
        <v>3811761.96211146</v>
      </c>
      <c r="R1670" s="29">
        <v>1614272.9082000002</v>
      </c>
      <c r="S1670" s="1">
        <v>169290.28210000001</v>
      </c>
      <c r="T1670" s="147">
        <v>324112.95142158004</v>
      </c>
      <c r="U1670" s="28"/>
      <c r="V1670" s="2" t="s">
        <v>1283</v>
      </c>
      <c r="W1670" s="9">
        <v>16277903.34</v>
      </c>
      <c r="X1670" s="9">
        <v>1983662.71</v>
      </c>
      <c r="Y1670" s="9">
        <v>725163.84</v>
      </c>
      <c r="Z1670" s="9">
        <v>279667.36</v>
      </c>
      <c r="AA1670" s="9">
        <v>1120542.82</v>
      </c>
      <c r="AB1670" s="9">
        <v>0</v>
      </c>
      <c r="AC1670" s="9">
        <v>0</v>
      </c>
      <c r="AD1670" s="9">
        <v>441614.68</v>
      </c>
      <c r="AE1670" s="9">
        <v>0</v>
      </c>
      <c r="AF1670" s="9">
        <v>2445015.54</v>
      </c>
      <c r="AG1670" s="9">
        <v>0</v>
      </c>
      <c r="AH1670" s="9">
        <v>4219423.5199999996</v>
      </c>
      <c r="AI1670" s="9">
        <v>3910237.55</v>
      </c>
      <c r="AJ1670" s="9">
        <v>813895.16</v>
      </c>
      <c r="AK1670" s="9">
        <v>30000</v>
      </c>
      <c r="AL1670" s="9">
        <v>308680.15999999997</v>
      </c>
      <c r="AN1670" s="28">
        <f t="shared" si="455"/>
        <v>651124.87000000104</v>
      </c>
      <c r="AO1670" s="12">
        <f t="shared" si="453"/>
        <v>800377.74820000015</v>
      </c>
      <c r="AP1670" s="12">
        <f t="shared" si="453"/>
        <v>139290.28210000001</v>
      </c>
      <c r="AQ1670" s="12">
        <f t="shared" si="453"/>
        <v>15432.79142158007</v>
      </c>
      <c r="AR1670" s="12">
        <f t="shared" si="456"/>
        <v>-303975.95172157919</v>
      </c>
      <c r="BB1670" s="28" t="e">
        <f>+#REF!-'Прил 2 оконч'!E1670</f>
        <v>#REF!</v>
      </c>
    </row>
    <row r="1671" spans="1:54" ht="15" customHeight="1" x14ac:dyDescent="0.25">
      <c r="A1671" s="5">
        <f t="shared" ref="A1671:B1671" si="486">A1670+1</f>
        <v>1643</v>
      </c>
      <c r="B1671" s="23">
        <f t="shared" si="486"/>
        <v>388</v>
      </c>
      <c r="C1671" s="14" t="s">
        <v>308</v>
      </c>
      <c r="D1671" s="3" t="s">
        <v>1284</v>
      </c>
      <c r="E1671" s="27">
        <f t="shared" si="465"/>
        <v>2490697.1</v>
      </c>
      <c r="F1671" s="29">
        <v>0</v>
      </c>
      <c r="G1671" s="29">
        <v>0</v>
      </c>
      <c r="H1671" s="29">
        <v>0</v>
      </c>
      <c r="I1671" s="29">
        <v>0</v>
      </c>
      <c r="J1671" s="29">
        <v>0</v>
      </c>
      <c r="K1671" s="29"/>
      <c r="L1671" s="29">
        <v>0</v>
      </c>
      <c r="M1671" s="29">
        <v>0</v>
      </c>
      <c r="N1671" s="29">
        <v>0</v>
      </c>
      <c r="O1671" s="29">
        <v>0</v>
      </c>
      <c r="P1671" s="29">
        <v>0</v>
      </c>
      <c r="Q1671" s="29">
        <v>2355547.771038</v>
      </c>
      <c r="R1671" s="29">
        <v>39267.730000000003</v>
      </c>
      <c r="S1671" s="1">
        <v>44370.54</v>
      </c>
      <c r="T1671" s="147">
        <v>51511.058962000003</v>
      </c>
      <c r="U1671" s="28"/>
      <c r="V1671" s="2" t="s">
        <v>1284</v>
      </c>
      <c r="W1671" s="9">
        <v>2394899.4800000004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2200251.41</v>
      </c>
      <c r="AJ1671" s="9">
        <v>119744.97</v>
      </c>
      <c r="AK1671" s="9">
        <v>30000</v>
      </c>
      <c r="AL1671" s="9">
        <v>44903.1</v>
      </c>
      <c r="AN1671" s="28">
        <f t="shared" si="455"/>
        <v>95797.619999999646</v>
      </c>
      <c r="AO1671" s="12">
        <f t="shared" si="453"/>
        <v>-80477.239999999991</v>
      </c>
      <c r="AP1671" s="12">
        <f t="shared" si="453"/>
        <v>14370.54</v>
      </c>
      <c r="AQ1671" s="12">
        <f t="shared" si="453"/>
        <v>6607.9589620000042</v>
      </c>
      <c r="AR1671" s="12">
        <f t="shared" si="456"/>
        <v>155296.36103799962</v>
      </c>
      <c r="BB1671" s="28" t="e">
        <f>+#REF!-'Прил 2 оконч'!E1671</f>
        <v>#REF!</v>
      </c>
    </row>
    <row r="1672" spans="1:54" ht="15" customHeight="1" x14ac:dyDescent="0.25">
      <c r="A1672" s="5">
        <f t="shared" ref="A1672:B1672" si="487">A1671+1</f>
        <v>1644</v>
      </c>
      <c r="B1672" s="23">
        <f t="shared" si="487"/>
        <v>389</v>
      </c>
      <c r="C1672" s="14" t="s">
        <v>312</v>
      </c>
      <c r="D1672" s="3" t="s">
        <v>1285</v>
      </c>
      <c r="E1672" s="27">
        <f t="shared" si="465"/>
        <v>6552939.6500000004</v>
      </c>
      <c r="F1672" s="29">
        <v>0</v>
      </c>
      <c r="G1672" s="29">
        <v>0</v>
      </c>
      <c r="H1672" s="29">
        <v>0</v>
      </c>
      <c r="I1672" s="29">
        <v>0</v>
      </c>
      <c r="J1672" s="29">
        <v>0</v>
      </c>
      <c r="K1672" s="29"/>
      <c r="L1672" s="29">
        <v>0</v>
      </c>
      <c r="M1672" s="29">
        <v>0</v>
      </c>
      <c r="N1672" s="29">
        <v>2736680.7350400002</v>
      </c>
      <c r="O1672" s="29">
        <v>0</v>
      </c>
      <c r="P1672" s="29">
        <v>0</v>
      </c>
      <c r="Q1672" s="29">
        <v>3525835.391022</v>
      </c>
      <c r="R1672" s="29">
        <v>108678.99</v>
      </c>
      <c r="S1672" s="1">
        <v>44795.99</v>
      </c>
      <c r="T1672" s="147">
        <v>136948.54393799999</v>
      </c>
      <c r="U1672" s="28"/>
      <c r="V1672" s="2" t="s">
        <v>1285</v>
      </c>
      <c r="W1672" s="9">
        <v>6466197.75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2607108.66</v>
      </c>
      <c r="AG1672" s="9">
        <v>0</v>
      </c>
      <c r="AH1672" s="9">
        <v>0</v>
      </c>
      <c r="AI1672" s="9">
        <v>3385493.13</v>
      </c>
      <c r="AJ1672" s="9">
        <v>321297.95999999996</v>
      </c>
      <c r="AK1672" s="9">
        <v>30000</v>
      </c>
      <c r="AL1672" s="9">
        <v>122298</v>
      </c>
      <c r="AN1672" s="28">
        <f t="shared" si="455"/>
        <v>86741.900000000373</v>
      </c>
      <c r="AO1672" s="12">
        <f t="shared" si="453"/>
        <v>-212618.96999999997</v>
      </c>
      <c r="AP1672" s="12">
        <f t="shared" si="453"/>
        <v>14795.989999999998</v>
      </c>
      <c r="AQ1672" s="12">
        <f t="shared" si="453"/>
        <v>14650.543937999988</v>
      </c>
      <c r="AR1672" s="12">
        <f t="shared" si="456"/>
        <v>269914.33606200037</v>
      </c>
      <c r="BB1672" s="28" t="e">
        <f>+#REF!-'Прил 2 оконч'!E1672</f>
        <v>#REF!</v>
      </c>
    </row>
    <row r="1673" spans="1:54" ht="15" customHeight="1" x14ac:dyDescent="0.25">
      <c r="A1673" s="5">
        <f t="shared" ref="A1673:B1673" si="488">A1672+1</f>
        <v>1645</v>
      </c>
      <c r="B1673" s="23">
        <f t="shared" si="488"/>
        <v>390</v>
      </c>
      <c r="C1673" s="14" t="s">
        <v>312</v>
      </c>
      <c r="D1673" s="3" t="s">
        <v>1286</v>
      </c>
      <c r="E1673" s="27">
        <f t="shared" si="465"/>
        <v>20938342.830000006</v>
      </c>
      <c r="F1673" s="29">
        <v>2788532.6780639999</v>
      </c>
      <c r="G1673" s="29">
        <v>0</v>
      </c>
      <c r="H1673" s="29">
        <v>377369.21947199997</v>
      </c>
      <c r="I1673" s="29">
        <v>1566144.8148779999</v>
      </c>
      <c r="J1673" s="29">
        <v>0</v>
      </c>
      <c r="K1673" s="29"/>
      <c r="L1673" s="29">
        <v>616763.67752999999</v>
      </c>
      <c r="M1673" s="29">
        <v>0</v>
      </c>
      <c r="N1673" s="29">
        <v>3422622.3707340001</v>
      </c>
      <c r="O1673" s="29">
        <v>0</v>
      </c>
      <c r="P1673" s="29">
        <v>5952055.6381440004</v>
      </c>
      <c r="Q1673" s="29">
        <v>5507536.2469260003</v>
      </c>
      <c r="R1673" s="29">
        <v>219906.35</v>
      </c>
      <c r="S1673" s="1">
        <v>45000.3</v>
      </c>
      <c r="T1673" s="147">
        <v>442411.53425199992</v>
      </c>
      <c r="U1673" s="28"/>
      <c r="V1673" s="2" t="s">
        <v>1286</v>
      </c>
      <c r="W1673" s="9">
        <v>20167114.939999998</v>
      </c>
      <c r="X1673" s="9">
        <v>2579468.9700000002</v>
      </c>
      <c r="Y1673" s="9">
        <v>0</v>
      </c>
      <c r="Z1673" s="9">
        <v>363671.15</v>
      </c>
      <c r="AA1673" s="9">
        <v>1457102.15</v>
      </c>
      <c r="AB1673" s="9">
        <v>0</v>
      </c>
      <c r="AC1673" s="9">
        <v>0</v>
      </c>
      <c r="AD1673" s="9">
        <v>563312.14</v>
      </c>
      <c r="AE1673" s="9">
        <v>0</v>
      </c>
      <c r="AF1673" s="9">
        <v>3179397.46</v>
      </c>
      <c r="AG1673" s="9">
        <v>0</v>
      </c>
      <c r="AH1673" s="9">
        <v>5486762.9100000001</v>
      </c>
      <c r="AI1673" s="9">
        <v>5084710.38</v>
      </c>
      <c r="AJ1673" s="9">
        <v>1040762.74</v>
      </c>
      <c r="AK1673" s="9">
        <v>30000</v>
      </c>
      <c r="AL1673" s="9">
        <v>381927.04000000004</v>
      </c>
      <c r="AN1673" s="28">
        <f t="shared" si="455"/>
        <v>771227.89000000805</v>
      </c>
      <c r="AO1673" s="12">
        <f t="shared" ref="AO1673:AQ1697" si="489">+R1673-AJ1673</f>
        <v>-820856.39</v>
      </c>
      <c r="AP1673" s="12">
        <f t="shared" si="489"/>
        <v>15000.300000000003</v>
      </c>
      <c r="AQ1673" s="12">
        <f t="shared" si="489"/>
        <v>60484.494251999888</v>
      </c>
      <c r="AR1673" s="12">
        <f t="shared" si="456"/>
        <v>1516599.4857480084</v>
      </c>
      <c r="BB1673" s="28" t="e">
        <f>+#REF!-'Прил 2 оконч'!E1673</f>
        <v>#REF!</v>
      </c>
    </row>
    <row r="1674" spans="1:54" ht="15" customHeight="1" x14ac:dyDescent="0.25">
      <c r="A1674" s="5">
        <f t="shared" ref="A1674:B1674" si="490">A1673+1</f>
        <v>1646</v>
      </c>
      <c r="B1674" s="23">
        <f t="shared" si="490"/>
        <v>391</v>
      </c>
      <c r="C1674" s="14" t="s">
        <v>312</v>
      </c>
      <c r="D1674" s="3" t="s">
        <v>1287</v>
      </c>
      <c r="E1674" s="27">
        <f t="shared" si="465"/>
        <v>11378629.49</v>
      </c>
      <c r="F1674" s="29">
        <v>1424337.5088524399</v>
      </c>
      <c r="G1674" s="29">
        <v>0</v>
      </c>
      <c r="H1674" s="29">
        <v>0</v>
      </c>
      <c r="I1674" s="29">
        <v>760379.17506936006</v>
      </c>
      <c r="J1674" s="29">
        <v>0</v>
      </c>
      <c r="K1674" s="29"/>
      <c r="L1674" s="29">
        <v>334977.14468904003</v>
      </c>
      <c r="M1674" s="29">
        <v>0</v>
      </c>
      <c r="N1674" s="29">
        <v>1736316.6240672001</v>
      </c>
      <c r="O1674" s="29">
        <v>0</v>
      </c>
      <c r="P1674" s="29">
        <v>2963106.3528674999</v>
      </c>
      <c r="Q1674" s="29">
        <v>2745980.9435167201</v>
      </c>
      <c r="R1674" s="29">
        <v>1081828.9410000001</v>
      </c>
      <c r="S1674" s="1">
        <v>113786.29490000001</v>
      </c>
      <c r="T1674" s="147">
        <v>217916.50503774002</v>
      </c>
      <c r="U1674" s="28"/>
      <c r="V1674" s="2" t="s">
        <v>1287</v>
      </c>
      <c r="W1674" s="9">
        <v>10959790.540000001</v>
      </c>
      <c r="X1674" s="9">
        <v>1427667.4</v>
      </c>
      <c r="Y1674" s="9">
        <v>0</v>
      </c>
      <c r="Z1674" s="9">
        <v>0</v>
      </c>
      <c r="AA1674" s="9">
        <v>806467.24</v>
      </c>
      <c r="AB1674" s="9">
        <v>0</v>
      </c>
      <c r="AC1674" s="9">
        <v>0</v>
      </c>
      <c r="AD1674" s="9">
        <v>311778.27</v>
      </c>
      <c r="AE1674" s="9">
        <v>0</v>
      </c>
      <c r="AF1674" s="9">
        <v>1759711.85</v>
      </c>
      <c r="AG1674" s="9">
        <v>0</v>
      </c>
      <c r="AH1674" s="9">
        <v>3036777.19</v>
      </c>
      <c r="AI1674" s="9">
        <v>2814251.8</v>
      </c>
      <c r="AJ1674" s="9">
        <v>565858.15</v>
      </c>
      <c r="AK1674" s="9">
        <v>30000</v>
      </c>
      <c r="AL1674" s="9">
        <v>207278.64</v>
      </c>
      <c r="AN1674" s="28">
        <f t="shared" si="455"/>
        <v>418838.94999999925</v>
      </c>
      <c r="AO1674" s="12">
        <f t="shared" si="489"/>
        <v>515970.79100000008</v>
      </c>
      <c r="AP1674" s="12">
        <f t="shared" si="489"/>
        <v>83786.294900000008</v>
      </c>
      <c r="AQ1674" s="12">
        <f t="shared" si="489"/>
        <v>10637.865037740004</v>
      </c>
      <c r="AR1674" s="12">
        <f t="shared" si="456"/>
        <v>-191556.00093774084</v>
      </c>
      <c r="BB1674" s="28" t="e">
        <f>+#REF!-'Прил 2 оконч'!E1674</f>
        <v>#REF!</v>
      </c>
    </row>
    <row r="1675" spans="1:54" ht="15" customHeight="1" x14ac:dyDescent="0.25">
      <c r="A1675" s="5">
        <f t="shared" ref="A1675:B1675" si="491">A1674+1</f>
        <v>1647</v>
      </c>
      <c r="B1675" s="23">
        <f t="shared" si="491"/>
        <v>392</v>
      </c>
      <c r="C1675" s="14" t="s">
        <v>696</v>
      </c>
      <c r="D1675" s="3" t="s">
        <v>1044</v>
      </c>
      <c r="E1675" s="27">
        <f t="shared" si="465"/>
        <v>18149841.539999995</v>
      </c>
      <c r="F1675" s="29">
        <v>0</v>
      </c>
      <c r="G1675" s="29">
        <v>0</v>
      </c>
      <c r="H1675" s="29">
        <v>0</v>
      </c>
      <c r="I1675" s="29">
        <v>0</v>
      </c>
      <c r="J1675" s="29">
        <v>0</v>
      </c>
      <c r="K1675" s="29"/>
      <c r="L1675" s="29">
        <v>0</v>
      </c>
      <c r="M1675" s="29">
        <v>0</v>
      </c>
      <c r="N1675" s="29">
        <v>15985291.437939597</v>
      </c>
      <c r="O1675" s="29">
        <v>0</v>
      </c>
      <c r="P1675" s="29">
        <v>0</v>
      </c>
      <c r="Q1675" s="29">
        <v>0</v>
      </c>
      <c r="R1675" s="29">
        <v>1633485.7385999998</v>
      </c>
      <c r="S1675" s="1">
        <v>181498.4154</v>
      </c>
      <c r="T1675" s="147">
        <v>349565.94806039997</v>
      </c>
      <c r="U1675" s="28"/>
      <c r="V1675" s="2" t="s">
        <v>1044</v>
      </c>
      <c r="W1675" s="9">
        <v>5596744.9900000002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5386464.8899999997</v>
      </c>
      <c r="AG1675" s="9">
        <v>0</v>
      </c>
      <c r="AH1675" s="9">
        <v>0</v>
      </c>
      <c r="AI1675" s="9">
        <v>0</v>
      </c>
      <c r="AJ1675" s="9">
        <v>70352.240000000005</v>
      </c>
      <c r="AK1675" s="9">
        <v>30000</v>
      </c>
      <c r="AL1675" s="9">
        <v>109927.86</v>
      </c>
      <c r="AN1675" s="28">
        <f t="shared" si="455"/>
        <v>12553096.549999995</v>
      </c>
      <c r="AO1675" s="12">
        <f t="shared" si="489"/>
        <v>1563133.4985999998</v>
      </c>
      <c r="AP1675" s="12">
        <f t="shared" si="489"/>
        <v>151498.4154</v>
      </c>
      <c r="AQ1675" s="12">
        <f t="shared" si="489"/>
        <v>239638.08806039998</v>
      </c>
      <c r="AR1675" s="12">
        <f t="shared" si="456"/>
        <v>10598826.547939595</v>
      </c>
      <c r="BB1675" s="28" t="e">
        <f>+#REF!-'Прил 2 оконч'!E1675</f>
        <v>#REF!</v>
      </c>
    </row>
    <row r="1676" spans="1:54" ht="15" customHeight="1" x14ac:dyDescent="0.25">
      <c r="A1676" s="5">
        <f t="shared" ref="A1676:B1676" si="492">A1675+1</f>
        <v>1648</v>
      </c>
      <c r="B1676" s="23">
        <f t="shared" si="492"/>
        <v>393</v>
      </c>
      <c r="C1676" s="14" t="s">
        <v>696</v>
      </c>
      <c r="D1676" s="3" t="s">
        <v>1045</v>
      </c>
      <c r="E1676" s="27">
        <f t="shared" si="465"/>
        <v>8475361.5899999999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/>
      <c r="L1676" s="29">
        <v>0</v>
      </c>
      <c r="M1676" s="29">
        <v>0</v>
      </c>
      <c r="N1676" s="29">
        <v>7464589.9667766001</v>
      </c>
      <c r="O1676" s="29">
        <v>0</v>
      </c>
      <c r="P1676" s="29">
        <v>0</v>
      </c>
      <c r="Q1676" s="29">
        <v>0</v>
      </c>
      <c r="R1676" s="29">
        <v>762782.54310000001</v>
      </c>
      <c r="S1676" s="1">
        <v>84753.615900000004</v>
      </c>
      <c r="T1676" s="147">
        <v>163235.46422339999</v>
      </c>
      <c r="U1676" s="28"/>
      <c r="V1676" s="2" t="s">
        <v>1045</v>
      </c>
      <c r="W1676" s="9">
        <v>2626033.04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2499625.58</v>
      </c>
      <c r="AG1676" s="9">
        <v>0</v>
      </c>
      <c r="AH1676" s="9">
        <v>0</v>
      </c>
      <c r="AI1676" s="9">
        <v>0</v>
      </c>
      <c r="AJ1676" s="9">
        <v>45394.7</v>
      </c>
      <c r="AK1676" s="9">
        <v>30000</v>
      </c>
      <c r="AL1676" s="9">
        <v>51012.76</v>
      </c>
      <c r="AN1676" s="28">
        <f t="shared" si="455"/>
        <v>5849328.5499999998</v>
      </c>
      <c r="AO1676" s="12">
        <f t="shared" si="489"/>
        <v>717387.84310000006</v>
      </c>
      <c r="AP1676" s="12">
        <f t="shared" si="489"/>
        <v>54753.615900000004</v>
      </c>
      <c r="AQ1676" s="12">
        <f t="shared" si="489"/>
        <v>112222.70422339998</v>
      </c>
      <c r="AR1676" s="12">
        <f t="shared" si="456"/>
        <v>4964964.3867766</v>
      </c>
      <c r="BB1676" s="28" t="e">
        <f>+#REF!-'Прил 2 оконч'!E1676</f>
        <v>#REF!</v>
      </c>
    </row>
    <row r="1677" spans="1:54" ht="15" customHeight="1" x14ac:dyDescent="0.25">
      <c r="A1677" s="5">
        <f t="shared" ref="A1677:B1677" si="493">A1676+1</f>
        <v>1649</v>
      </c>
      <c r="B1677" s="23">
        <f t="shared" si="493"/>
        <v>394</v>
      </c>
      <c r="C1677" s="14" t="s">
        <v>696</v>
      </c>
      <c r="D1677" s="3" t="s">
        <v>1046</v>
      </c>
      <c r="E1677" s="27">
        <f t="shared" si="465"/>
        <v>17997258.240000002</v>
      </c>
      <c r="F1677" s="29">
        <v>0</v>
      </c>
      <c r="G1677" s="29">
        <v>0</v>
      </c>
      <c r="H1677" s="29">
        <v>0</v>
      </c>
      <c r="I1677" s="29">
        <v>0</v>
      </c>
      <c r="J1677" s="29">
        <v>0</v>
      </c>
      <c r="K1677" s="29"/>
      <c r="L1677" s="29">
        <v>0</v>
      </c>
      <c r="M1677" s="29">
        <v>0</v>
      </c>
      <c r="N1677" s="29">
        <v>15850905.2222976</v>
      </c>
      <c r="O1677" s="29">
        <v>0</v>
      </c>
      <c r="P1677" s="29">
        <v>0</v>
      </c>
      <c r="Q1677" s="29">
        <v>0</v>
      </c>
      <c r="R1677" s="29">
        <v>1619753.2415999998</v>
      </c>
      <c r="S1677" s="1">
        <v>179972.58239999998</v>
      </c>
      <c r="T1677" s="147">
        <v>346627.19370240002</v>
      </c>
      <c r="U1677" s="28"/>
      <c r="V1677" s="2" t="s">
        <v>1046</v>
      </c>
      <c r="W1677" s="9">
        <v>5551362.8600000003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5340934.45</v>
      </c>
      <c r="AG1677" s="9">
        <v>0</v>
      </c>
      <c r="AH1677" s="9">
        <v>0</v>
      </c>
      <c r="AI1677" s="9">
        <v>0</v>
      </c>
      <c r="AJ1677" s="9">
        <v>71429.75</v>
      </c>
      <c r="AK1677" s="9">
        <v>30000</v>
      </c>
      <c r="AL1677" s="9">
        <v>108998.66</v>
      </c>
      <c r="AN1677" s="28">
        <f t="shared" si="455"/>
        <v>12445895.380000003</v>
      </c>
      <c r="AO1677" s="12">
        <f t="shared" si="489"/>
        <v>1548323.4915999998</v>
      </c>
      <c r="AP1677" s="12">
        <f t="shared" si="489"/>
        <v>149972.58239999998</v>
      </c>
      <c r="AQ1677" s="12">
        <f t="shared" si="489"/>
        <v>237628.53370240002</v>
      </c>
      <c r="AR1677" s="12">
        <f t="shared" si="456"/>
        <v>10509970.772297604</v>
      </c>
      <c r="BB1677" s="28" t="e">
        <f>+#REF!-'Прил 2 оконч'!E1677</f>
        <v>#REF!</v>
      </c>
    </row>
    <row r="1678" spans="1:54" ht="15" customHeight="1" x14ac:dyDescent="0.25">
      <c r="A1678" s="5">
        <f t="shared" ref="A1678:B1678" si="494">A1677+1</f>
        <v>1650</v>
      </c>
      <c r="B1678" s="23">
        <f t="shared" si="494"/>
        <v>395</v>
      </c>
      <c r="C1678" s="14" t="s">
        <v>696</v>
      </c>
      <c r="D1678" s="3" t="s">
        <v>1047</v>
      </c>
      <c r="E1678" s="27">
        <f t="shared" si="465"/>
        <v>14343994.77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/>
      <c r="L1678" s="29">
        <v>0</v>
      </c>
      <c r="M1678" s="29">
        <v>0</v>
      </c>
      <c r="N1678" s="29">
        <v>12633329.953729799</v>
      </c>
      <c r="O1678" s="29">
        <v>0</v>
      </c>
      <c r="P1678" s="29">
        <v>0</v>
      </c>
      <c r="Q1678" s="29">
        <v>0</v>
      </c>
      <c r="R1678" s="29">
        <v>1290959.5292999998</v>
      </c>
      <c r="S1678" s="1">
        <v>143439.94769999999</v>
      </c>
      <c r="T1678" s="147">
        <v>276265.3392702</v>
      </c>
      <c r="U1678" s="28"/>
      <c r="V1678" s="2" t="s">
        <v>1047</v>
      </c>
      <c r="W1678" s="9">
        <v>4429760.1999999993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4250810.26</v>
      </c>
      <c r="AG1678" s="9">
        <v>0</v>
      </c>
      <c r="AH1678" s="9">
        <v>0</v>
      </c>
      <c r="AI1678" s="9">
        <v>0</v>
      </c>
      <c r="AJ1678" s="9">
        <v>62198.720000000001</v>
      </c>
      <c r="AK1678" s="9">
        <v>30000</v>
      </c>
      <c r="AL1678" s="9">
        <v>86751.22</v>
      </c>
      <c r="AN1678" s="28">
        <f t="shared" si="455"/>
        <v>9914234.5700000003</v>
      </c>
      <c r="AO1678" s="12">
        <f t="shared" si="489"/>
        <v>1228760.8092999998</v>
      </c>
      <c r="AP1678" s="12">
        <f t="shared" si="489"/>
        <v>113439.94769999999</v>
      </c>
      <c r="AQ1678" s="12">
        <f t="shared" si="489"/>
        <v>189514.1192702</v>
      </c>
      <c r="AR1678" s="12">
        <f t="shared" si="456"/>
        <v>8382519.6937298011</v>
      </c>
      <c r="BB1678" s="28" t="e">
        <f>+#REF!-'Прил 2 оконч'!E1678</f>
        <v>#REF!</v>
      </c>
    </row>
    <row r="1679" spans="1:54" ht="15" customHeight="1" x14ac:dyDescent="0.25">
      <c r="A1679" s="5">
        <f t="shared" ref="A1679:B1679" si="495">A1678+1</f>
        <v>1651</v>
      </c>
      <c r="B1679" s="23">
        <f t="shared" si="495"/>
        <v>396</v>
      </c>
      <c r="C1679" s="14" t="s">
        <v>696</v>
      </c>
      <c r="D1679" s="3" t="s">
        <v>1048</v>
      </c>
      <c r="E1679" s="27">
        <f t="shared" si="465"/>
        <v>18144017.749999996</v>
      </c>
      <c r="F1679" s="29">
        <v>0</v>
      </c>
      <c r="G1679" s="29">
        <v>0</v>
      </c>
      <c r="H1679" s="29">
        <v>0</v>
      </c>
      <c r="I1679" s="29">
        <v>0</v>
      </c>
      <c r="J1679" s="29">
        <v>0</v>
      </c>
      <c r="K1679" s="29"/>
      <c r="L1679" s="29">
        <v>0</v>
      </c>
      <c r="M1679" s="29">
        <v>0</v>
      </c>
      <c r="N1679" s="29">
        <v>15980162.193134999</v>
      </c>
      <c r="O1679" s="29">
        <v>0</v>
      </c>
      <c r="P1679" s="29">
        <v>0</v>
      </c>
      <c r="Q1679" s="29">
        <v>0</v>
      </c>
      <c r="R1679" s="29">
        <v>1632961.5974999999</v>
      </c>
      <c r="S1679" s="1">
        <v>181440.17749999999</v>
      </c>
      <c r="T1679" s="147">
        <v>349453.78186499997</v>
      </c>
      <c r="U1679" s="28"/>
      <c r="V1679" s="2" t="s">
        <v>1048</v>
      </c>
      <c r="W1679" s="9">
        <v>5595965.5200000005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5384727.1100000003</v>
      </c>
      <c r="AG1679" s="9">
        <v>0</v>
      </c>
      <c r="AH1679" s="9">
        <v>0</v>
      </c>
      <c r="AI1679" s="9">
        <v>0</v>
      </c>
      <c r="AJ1679" s="9">
        <v>71346.03</v>
      </c>
      <c r="AK1679" s="9">
        <v>30000</v>
      </c>
      <c r="AL1679" s="9">
        <v>109892.38</v>
      </c>
      <c r="AN1679" s="28">
        <f t="shared" si="455"/>
        <v>12548052.229999997</v>
      </c>
      <c r="AO1679" s="12">
        <f t="shared" si="489"/>
        <v>1561615.5674999999</v>
      </c>
      <c r="AP1679" s="12">
        <f t="shared" si="489"/>
        <v>151440.17749999999</v>
      </c>
      <c r="AQ1679" s="12">
        <f t="shared" si="489"/>
        <v>239561.40186499996</v>
      </c>
      <c r="AR1679" s="12">
        <f t="shared" si="456"/>
        <v>10595435.083134998</v>
      </c>
      <c r="BB1679" s="28" t="e">
        <f>+#REF!-'Прил 2 оконч'!E1679</f>
        <v>#REF!</v>
      </c>
    </row>
    <row r="1680" spans="1:54" ht="15" customHeight="1" x14ac:dyDescent="0.25">
      <c r="A1680" s="5">
        <f t="shared" ref="A1680:B1680" si="496">A1679+1</f>
        <v>1652</v>
      </c>
      <c r="B1680" s="23">
        <f t="shared" si="496"/>
        <v>397</v>
      </c>
      <c r="C1680" s="14" t="s">
        <v>696</v>
      </c>
      <c r="D1680" s="3" t="s">
        <v>1049</v>
      </c>
      <c r="E1680" s="27">
        <f t="shared" si="465"/>
        <v>18046760.449999999</v>
      </c>
      <c r="F1680" s="29">
        <v>0</v>
      </c>
      <c r="G1680" s="29">
        <v>0</v>
      </c>
      <c r="H1680" s="29">
        <v>0</v>
      </c>
      <c r="I1680" s="29">
        <v>0</v>
      </c>
      <c r="J1680" s="29">
        <v>0</v>
      </c>
      <c r="K1680" s="29"/>
      <c r="L1680" s="29">
        <v>0</v>
      </c>
      <c r="M1680" s="29">
        <v>0</v>
      </c>
      <c r="N1680" s="29">
        <v>15894503.798733</v>
      </c>
      <c r="O1680" s="29">
        <v>0</v>
      </c>
      <c r="P1680" s="29">
        <v>0</v>
      </c>
      <c r="Q1680" s="29">
        <v>0</v>
      </c>
      <c r="R1680" s="29">
        <v>1624208.4404999998</v>
      </c>
      <c r="S1680" s="1">
        <v>180467.60449999999</v>
      </c>
      <c r="T1680" s="147">
        <v>347580.60626699997</v>
      </c>
      <c r="U1680" s="28"/>
      <c r="V1680" s="2" t="s">
        <v>1049</v>
      </c>
      <c r="W1680" s="9">
        <v>5566421.0899999999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5355705.7699999996</v>
      </c>
      <c r="AG1680" s="9">
        <v>0</v>
      </c>
      <c r="AH1680" s="9">
        <v>0</v>
      </c>
      <c r="AI1680" s="9">
        <v>0</v>
      </c>
      <c r="AJ1680" s="9">
        <v>71415.199999999997</v>
      </c>
      <c r="AK1680" s="9">
        <v>30000</v>
      </c>
      <c r="AL1680" s="9">
        <v>109300.12</v>
      </c>
      <c r="AN1680" s="28">
        <f t="shared" si="455"/>
        <v>12480339.359999999</v>
      </c>
      <c r="AO1680" s="12">
        <f t="shared" si="489"/>
        <v>1552793.2404999998</v>
      </c>
      <c r="AP1680" s="12">
        <f t="shared" si="489"/>
        <v>150467.60449999999</v>
      </c>
      <c r="AQ1680" s="12">
        <f t="shared" si="489"/>
        <v>238280.48626699997</v>
      </c>
      <c r="AR1680" s="12">
        <f t="shared" si="456"/>
        <v>10538798.028733</v>
      </c>
      <c r="BB1680" s="28" t="e">
        <f>+#REF!-'Прил 2 оконч'!E1680</f>
        <v>#REF!</v>
      </c>
    </row>
    <row r="1681" spans="1:54" ht="15" customHeight="1" x14ac:dyDescent="0.25">
      <c r="A1681" s="5">
        <f t="shared" ref="A1681:B1681" si="497">A1680+1</f>
        <v>1653</v>
      </c>
      <c r="B1681" s="23">
        <f t="shared" si="497"/>
        <v>398</v>
      </c>
      <c r="C1681" s="14" t="s">
        <v>696</v>
      </c>
      <c r="D1681" s="3" t="s">
        <v>1054</v>
      </c>
      <c r="E1681" s="27">
        <f t="shared" si="465"/>
        <v>18093933.150000002</v>
      </c>
      <c r="F1681" s="29">
        <v>0</v>
      </c>
      <c r="G1681" s="29">
        <v>0</v>
      </c>
      <c r="H1681" s="29">
        <v>0</v>
      </c>
      <c r="I1681" s="29">
        <v>0</v>
      </c>
      <c r="J1681" s="29">
        <v>0</v>
      </c>
      <c r="K1681" s="29"/>
      <c r="L1681" s="29">
        <v>0</v>
      </c>
      <c r="M1681" s="29">
        <v>0</v>
      </c>
      <c r="N1681" s="29">
        <v>15936050.682530999</v>
      </c>
      <c r="O1681" s="29">
        <v>0</v>
      </c>
      <c r="P1681" s="29">
        <v>0</v>
      </c>
      <c r="Q1681" s="29">
        <v>0</v>
      </c>
      <c r="R1681" s="29">
        <v>1628453.9834999999</v>
      </c>
      <c r="S1681" s="1">
        <v>180939.3315</v>
      </c>
      <c r="T1681" s="147">
        <v>348489.15246900002</v>
      </c>
      <c r="U1681" s="28"/>
      <c r="V1681" s="2" t="s">
        <v>1054</v>
      </c>
      <c r="W1681" s="9">
        <v>5579041.6200000001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5369781.9900000002</v>
      </c>
      <c r="AG1681" s="9">
        <v>0</v>
      </c>
      <c r="AH1681" s="9">
        <v>0</v>
      </c>
      <c r="AI1681" s="9">
        <v>0</v>
      </c>
      <c r="AJ1681" s="9">
        <v>69672.25</v>
      </c>
      <c r="AK1681" s="9">
        <v>30000</v>
      </c>
      <c r="AL1681" s="9">
        <v>109587.38</v>
      </c>
      <c r="AN1681" s="28">
        <f t="shared" si="455"/>
        <v>12514891.530000001</v>
      </c>
      <c r="AO1681" s="12">
        <f t="shared" si="489"/>
        <v>1558781.7334999999</v>
      </c>
      <c r="AP1681" s="12">
        <f t="shared" si="489"/>
        <v>150939.3315</v>
      </c>
      <c r="AQ1681" s="12">
        <f t="shared" si="489"/>
        <v>238901.77246900002</v>
      </c>
      <c r="AR1681" s="12">
        <f t="shared" si="456"/>
        <v>10566268.692531001</v>
      </c>
      <c r="BB1681" s="28" t="e">
        <f>+#REF!-'Прил 2 оконч'!E1681</f>
        <v>#REF!</v>
      </c>
    </row>
    <row r="1682" spans="1:54" ht="15" customHeight="1" x14ac:dyDescent="0.25">
      <c r="A1682" s="5">
        <f t="shared" ref="A1682:B1682" si="498">A1681+1</f>
        <v>1654</v>
      </c>
      <c r="B1682" s="23">
        <f t="shared" si="498"/>
        <v>399</v>
      </c>
      <c r="C1682" s="14" t="s">
        <v>696</v>
      </c>
      <c r="D1682" s="3" t="s">
        <v>1055</v>
      </c>
      <c r="E1682" s="27">
        <f t="shared" si="465"/>
        <v>9072300.0600000005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/>
      <c r="L1682" s="29">
        <v>0</v>
      </c>
      <c r="M1682" s="29">
        <v>0</v>
      </c>
      <c r="N1682" s="29">
        <v>7990337.5548444008</v>
      </c>
      <c r="O1682" s="29">
        <v>0</v>
      </c>
      <c r="P1682" s="29">
        <v>0</v>
      </c>
      <c r="Q1682" s="29">
        <v>0</v>
      </c>
      <c r="R1682" s="29">
        <v>816507.00540000002</v>
      </c>
      <c r="S1682" s="1">
        <v>90723.000600000014</v>
      </c>
      <c r="T1682" s="147">
        <v>174732.49915560003</v>
      </c>
      <c r="U1682" s="28"/>
      <c r="V1682" s="2" t="s">
        <v>1055</v>
      </c>
      <c r="W1682" s="9">
        <v>2807581.98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2677750.4500000002</v>
      </c>
      <c r="AG1682" s="9">
        <v>0</v>
      </c>
      <c r="AH1682" s="9">
        <v>0</v>
      </c>
      <c r="AI1682" s="9">
        <v>0</v>
      </c>
      <c r="AJ1682" s="9">
        <v>45183.57</v>
      </c>
      <c r="AK1682" s="9">
        <v>30000</v>
      </c>
      <c r="AL1682" s="9">
        <v>54647.96</v>
      </c>
      <c r="AN1682" s="28">
        <f t="shared" si="455"/>
        <v>6264718.0800000001</v>
      </c>
      <c r="AO1682" s="12">
        <f t="shared" si="489"/>
        <v>771323.43540000007</v>
      </c>
      <c r="AP1682" s="12">
        <f t="shared" si="489"/>
        <v>60723.000600000014</v>
      </c>
      <c r="AQ1682" s="12">
        <f t="shared" si="489"/>
        <v>120084.53915560004</v>
      </c>
      <c r="AR1682" s="12">
        <f t="shared" si="456"/>
        <v>5312587.1048444007</v>
      </c>
      <c r="BB1682" s="28" t="e">
        <f>+#REF!-'Прил 2 оконч'!E1682</f>
        <v>#REF!</v>
      </c>
    </row>
    <row r="1683" spans="1:54" ht="15" customHeight="1" x14ac:dyDescent="0.25">
      <c r="A1683" s="5">
        <f t="shared" ref="A1683:B1683" si="499">A1682+1</f>
        <v>1655</v>
      </c>
      <c r="B1683" s="23">
        <f t="shared" si="499"/>
        <v>400</v>
      </c>
      <c r="C1683" s="14" t="s">
        <v>696</v>
      </c>
      <c r="D1683" s="3" t="s">
        <v>698</v>
      </c>
      <c r="E1683" s="27">
        <f t="shared" si="465"/>
        <v>4976163.28</v>
      </c>
      <c r="F1683" s="29">
        <v>4431402.7810852807</v>
      </c>
      <c r="G1683" s="29">
        <v>0</v>
      </c>
      <c r="H1683" s="29">
        <v>0</v>
      </c>
      <c r="I1683" s="29">
        <v>0</v>
      </c>
      <c r="J1683" s="29">
        <v>0</v>
      </c>
      <c r="K1683" s="29"/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  <c r="R1683" s="29">
        <v>398093.06240000005</v>
      </c>
      <c r="S1683" s="1">
        <v>49761.632800000007</v>
      </c>
      <c r="T1683" s="147">
        <v>96905.803714720008</v>
      </c>
      <c r="U1683" s="28"/>
      <c r="V1683" s="2" t="s">
        <v>698</v>
      </c>
      <c r="W1683" s="9">
        <v>3805126.46</v>
      </c>
      <c r="X1683" s="9">
        <v>3652105.73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48487.95</v>
      </c>
      <c r="AK1683" s="9">
        <v>30000</v>
      </c>
      <c r="AL1683" s="9">
        <v>74532.78</v>
      </c>
      <c r="AN1683" s="28">
        <f t="shared" si="455"/>
        <v>1171036.8200000003</v>
      </c>
      <c r="AO1683" s="12">
        <f t="shared" si="489"/>
        <v>349605.11240000004</v>
      </c>
      <c r="AP1683" s="12">
        <f t="shared" si="489"/>
        <v>19761.632800000007</v>
      </c>
      <c r="AQ1683" s="12">
        <f t="shared" si="489"/>
        <v>22373.02371472001</v>
      </c>
      <c r="AR1683" s="12">
        <f t="shared" si="456"/>
        <v>779297.05108528025</v>
      </c>
      <c r="BB1683" s="28" t="e">
        <f>+#REF!-'Прил 2 оконч'!E1683</f>
        <v>#REF!</v>
      </c>
    </row>
    <row r="1684" spans="1:54" ht="15" customHeight="1" x14ac:dyDescent="0.25">
      <c r="A1684" s="5">
        <f t="shared" ref="A1684:B1684" si="500">A1683+1</f>
        <v>1656</v>
      </c>
      <c r="B1684" s="23">
        <f t="shared" si="500"/>
        <v>401</v>
      </c>
      <c r="C1684" s="14" t="s">
        <v>696</v>
      </c>
      <c r="D1684" s="3" t="s">
        <v>1056</v>
      </c>
      <c r="E1684" s="27">
        <f t="shared" si="465"/>
        <v>17987940.170000006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/>
      <c r="L1684" s="29">
        <v>0</v>
      </c>
      <c r="M1684" s="29">
        <v>0</v>
      </c>
      <c r="N1684" s="29">
        <v>15842698.425325803</v>
      </c>
      <c r="O1684" s="29">
        <v>0</v>
      </c>
      <c r="P1684" s="29">
        <v>0</v>
      </c>
      <c r="Q1684" s="29">
        <v>0</v>
      </c>
      <c r="R1684" s="29">
        <v>1618914.6153000002</v>
      </c>
      <c r="S1684" s="1">
        <v>179879.40170000002</v>
      </c>
      <c r="T1684" s="147">
        <v>346447.72767420008</v>
      </c>
      <c r="U1684" s="28"/>
      <c r="V1684" s="2" t="s">
        <v>1056</v>
      </c>
      <c r="W1684" s="9">
        <v>5548092.4500000002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5338153.96</v>
      </c>
      <c r="AG1684" s="9">
        <v>0</v>
      </c>
      <c r="AH1684" s="9">
        <v>0</v>
      </c>
      <c r="AI1684" s="9">
        <v>0</v>
      </c>
      <c r="AJ1684" s="9">
        <v>70996.570000000007</v>
      </c>
      <c r="AK1684" s="9">
        <v>30000</v>
      </c>
      <c r="AL1684" s="9">
        <v>108941.92</v>
      </c>
      <c r="AN1684" s="28">
        <f t="shared" si="455"/>
        <v>12439847.720000006</v>
      </c>
      <c r="AO1684" s="12">
        <f t="shared" si="489"/>
        <v>1547918.0453000001</v>
      </c>
      <c r="AP1684" s="12">
        <f t="shared" si="489"/>
        <v>149879.40170000002</v>
      </c>
      <c r="AQ1684" s="12">
        <f t="shared" si="489"/>
        <v>237505.8076742001</v>
      </c>
      <c r="AR1684" s="12">
        <f t="shared" si="456"/>
        <v>10504544.465325808</v>
      </c>
      <c r="BB1684" s="28" t="e">
        <f>+#REF!-'Прил 2 оконч'!E1684</f>
        <v>#REF!</v>
      </c>
    </row>
    <row r="1685" spans="1:54" ht="15" customHeight="1" x14ac:dyDescent="0.25">
      <c r="A1685" s="5">
        <f t="shared" ref="A1685:B1685" si="501">A1684+1</f>
        <v>1657</v>
      </c>
      <c r="B1685" s="23">
        <f t="shared" si="501"/>
        <v>402</v>
      </c>
      <c r="C1685" s="14" t="s">
        <v>319</v>
      </c>
      <c r="D1685" s="3" t="s">
        <v>1288</v>
      </c>
      <c r="E1685" s="27">
        <f t="shared" si="465"/>
        <v>19893961.780000001</v>
      </c>
      <c r="F1685" s="29">
        <v>0</v>
      </c>
      <c r="G1685" s="29">
        <v>0</v>
      </c>
      <c r="H1685" s="29">
        <v>3565270.41384234</v>
      </c>
      <c r="I1685" s="29">
        <v>2303095.9599144002</v>
      </c>
      <c r="J1685" s="29">
        <v>1422513.1652520599</v>
      </c>
      <c r="K1685" s="29"/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9543182.8357933201</v>
      </c>
      <c r="R1685" s="29">
        <v>2492832.9380000001</v>
      </c>
      <c r="S1685" s="1">
        <v>198939.61780000001</v>
      </c>
      <c r="T1685" s="147">
        <v>368126.84939787997</v>
      </c>
      <c r="U1685" s="28"/>
      <c r="V1685" s="2" t="s">
        <v>1288</v>
      </c>
      <c r="W1685" s="9">
        <v>6424525.8200000003</v>
      </c>
      <c r="X1685" s="9">
        <v>0</v>
      </c>
      <c r="Y1685" s="9">
        <v>0</v>
      </c>
      <c r="Z1685" s="9">
        <v>11614.56</v>
      </c>
      <c r="AA1685" s="9">
        <v>1783615.11</v>
      </c>
      <c r="AB1685" s="9">
        <v>597450.17000000004</v>
      </c>
      <c r="AC1685" s="9">
        <v>0</v>
      </c>
      <c r="AD1685" s="9">
        <v>366372.21</v>
      </c>
      <c r="AE1685" s="9">
        <v>0</v>
      </c>
      <c r="AF1685" s="9">
        <v>0</v>
      </c>
      <c r="AG1685" s="9">
        <v>0</v>
      </c>
      <c r="AH1685" s="9">
        <v>0</v>
      </c>
      <c r="AI1685" s="9">
        <v>3280643.37</v>
      </c>
      <c r="AJ1685" s="9">
        <v>231571.32</v>
      </c>
      <c r="AK1685" s="9">
        <v>30000</v>
      </c>
      <c r="AL1685" s="9">
        <v>123259.08</v>
      </c>
      <c r="AN1685" s="28">
        <f t="shared" si="455"/>
        <v>13469435.960000001</v>
      </c>
      <c r="AO1685" s="12">
        <f t="shared" si="489"/>
        <v>2261261.6180000002</v>
      </c>
      <c r="AP1685" s="12">
        <f t="shared" si="489"/>
        <v>168939.61780000001</v>
      </c>
      <c r="AQ1685" s="12">
        <f t="shared" si="489"/>
        <v>244867.76939787995</v>
      </c>
      <c r="AR1685" s="12">
        <f t="shared" si="456"/>
        <v>10794366.954802122</v>
      </c>
      <c r="BB1685" s="28" t="e">
        <f>+#REF!-'Прил 2 оконч'!E1685</f>
        <v>#REF!</v>
      </c>
    </row>
    <row r="1686" spans="1:54" ht="15" customHeight="1" x14ac:dyDescent="0.25">
      <c r="A1686" s="5">
        <f t="shared" ref="A1686:B1686" si="502">A1685+1</f>
        <v>1658</v>
      </c>
      <c r="B1686" s="23">
        <f t="shared" si="502"/>
        <v>403</v>
      </c>
      <c r="C1686" s="14" t="s">
        <v>319</v>
      </c>
      <c r="D1686" s="3" t="s">
        <v>1289</v>
      </c>
      <c r="E1686" s="27">
        <f t="shared" si="465"/>
        <v>8909057.3100000005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/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7759379.1003737403</v>
      </c>
      <c r="R1686" s="29">
        <v>890905.73100000015</v>
      </c>
      <c r="S1686" s="1">
        <v>89090.573100000009</v>
      </c>
      <c r="T1686" s="147">
        <v>169681.90552626003</v>
      </c>
      <c r="U1686" s="28"/>
      <c r="V1686" s="2" t="s">
        <v>1391</v>
      </c>
      <c r="W1686" s="9">
        <v>2834049.58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2629038.0800000001</v>
      </c>
      <c r="AJ1686" s="9">
        <v>121357.66</v>
      </c>
      <c r="AK1686" s="9">
        <v>30000</v>
      </c>
      <c r="AL1686" s="9">
        <v>53653.84</v>
      </c>
      <c r="AN1686" s="28">
        <f t="shared" si="455"/>
        <v>6075007.7300000004</v>
      </c>
      <c r="AO1686" s="12">
        <f t="shared" si="489"/>
        <v>769548.07100000011</v>
      </c>
      <c r="AP1686" s="12">
        <f t="shared" si="489"/>
        <v>59090.573100000009</v>
      </c>
      <c r="AQ1686" s="12">
        <f t="shared" si="489"/>
        <v>116028.06552626003</v>
      </c>
      <c r="AR1686" s="12">
        <f t="shared" si="456"/>
        <v>5130341.0203737402</v>
      </c>
      <c r="BB1686" s="28" t="e">
        <f>+#REF!-'Прил 2 оконч'!E1686</f>
        <v>#REF!</v>
      </c>
    </row>
    <row r="1687" spans="1:54" ht="15" customHeight="1" x14ac:dyDescent="0.25">
      <c r="A1687" s="5">
        <f t="shared" ref="A1687:B1687" si="503">A1686+1</f>
        <v>1659</v>
      </c>
      <c r="B1687" s="23">
        <f t="shared" si="503"/>
        <v>404</v>
      </c>
      <c r="C1687" s="14" t="s">
        <v>319</v>
      </c>
      <c r="D1687" s="3" t="s">
        <v>701</v>
      </c>
      <c r="E1687" s="27">
        <f t="shared" si="465"/>
        <v>5660423.2999999998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/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4929968.3148281993</v>
      </c>
      <c r="R1687" s="29">
        <v>566042.32999999996</v>
      </c>
      <c r="S1687" s="1">
        <v>56604.233</v>
      </c>
      <c r="T1687" s="147">
        <v>107808.4221718</v>
      </c>
      <c r="U1687" s="28"/>
      <c r="V1687" s="2" t="s">
        <v>701</v>
      </c>
      <c r="W1687" s="9">
        <v>1793398.96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1659656.18</v>
      </c>
      <c r="AJ1687" s="9">
        <v>69872.239999999991</v>
      </c>
      <c r="AK1687" s="9">
        <v>30000</v>
      </c>
      <c r="AL1687" s="9">
        <v>33870.54</v>
      </c>
      <c r="AN1687" s="28">
        <f t="shared" si="455"/>
        <v>3867024.34</v>
      </c>
      <c r="AO1687" s="12">
        <f t="shared" si="489"/>
        <v>496170.08999999997</v>
      </c>
      <c r="AP1687" s="12">
        <f t="shared" si="489"/>
        <v>26604.233</v>
      </c>
      <c r="AQ1687" s="12">
        <f t="shared" si="489"/>
        <v>73937.882171800011</v>
      </c>
      <c r="AR1687" s="12">
        <f t="shared" si="456"/>
        <v>3270312.1348282001</v>
      </c>
      <c r="BB1687" s="28" t="e">
        <f>+#REF!-'Прил 2 оконч'!E1687</f>
        <v>#REF!</v>
      </c>
    </row>
    <row r="1688" spans="1:54" ht="15" customHeight="1" x14ac:dyDescent="0.25">
      <c r="A1688" s="5">
        <f t="shared" ref="A1688:B1688" si="504">A1687+1</f>
        <v>1660</v>
      </c>
      <c r="B1688" s="23">
        <f t="shared" si="504"/>
        <v>405</v>
      </c>
      <c r="C1688" s="14" t="s">
        <v>319</v>
      </c>
      <c r="D1688" s="3" t="s">
        <v>702</v>
      </c>
      <c r="E1688" s="27">
        <f t="shared" si="465"/>
        <v>5614444.4900000002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/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4889922.8863434605</v>
      </c>
      <c r="R1688" s="29">
        <v>561444.44900000002</v>
      </c>
      <c r="S1688" s="1">
        <v>56144.444900000002</v>
      </c>
      <c r="T1688" s="147">
        <v>106932.70975654002</v>
      </c>
      <c r="U1688" s="28"/>
      <c r="V1688" s="2" t="s">
        <v>702</v>
      </c>
      <c r="W1688" s="9">
        <v>1779354.33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1645936.21</v>
      </c>
      <c r="AJ1688" s="9">
        <v>69827.58</v>
      </c>
      <c r="AK1688" s="9">
        <v>30000</v>
      </c>
      <c r="AL1688" s="9">
        <v>33590.54</v>
      </c>
      <c r="AN1688" s="28">
        <f t="shared" si="455"/>
        <v>3835090.16</v>
      </c>
      <c r="AO1688" s="12">
        <f t="shared" si="489"/>
        <v>491616.86900000001</v>
      </c>
      <c r="AP1688" s="12">
        <f t="shared" si="489"/>
        <v>26144.444900000002</v>
      </c>
      <c r="AQ1688" s="12">
        <f t="shared" si="489"/>
        <v>73342.16975654001</v>
      </c>
      <c r="AR1688" s="12">
        <f t="shared" si="456"/>
        <v>3243986.6763434601</v>
      </c>
      <c r="BB1688" s="28" t="e">
        <f>+#REF!-'Прил 2 оконч'!E1688</f>
        <v>#REF!</v>
      </c>
    </row>
    <row r="1689" spans="1:54" ht="15" customHeight="1" x14ac:dyDescent="0.25">
      <c r="A1689" s="5">
        <f t="shared" ref="A1689:B1689" si="505">A1688+1</f>
        <v>1661</v>
      </c>
      <c r="B1689" s="23">
        <f t="shared" si="505"/>
        <v>406</v>
      </c>
      <c r="C1689" s="14" t="s">
        <v>319</v>
      </c>
      <c r="D1689" s="3" t="s">
        <v>1290</v>
      </c>
      <c r="E1689" s="27">
        <f t="shared" si="465"/>
        <v>1502561.3756800001</v>
      </c>
      <c r="F1689" s="29">
        <v>0</v>
      </c>
      <c r="G1689" s="29">
        <v>0</v>
      </c>
      <c r="H1689" s="29">
        <v>800866.32842579996</v>
      </c>
      <c r="I1689" s="29">
        <v>535586.82999999996</v>
      </c>
      <c r="J1689" s="29">
        <v>0</v>
      </c>
      <c r="K1689" s="29"/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  <c r="R1689" s="29">
        <v>128701.57</v>
      </c>
      <c r="S1689" s="1">
        <v>14195.277</v>
      </c>
      <c r="T1689" s="147">
        <v>23211.370254199999</v>
      </c>
      <c r="U1689" s="28"/>
      <c r="V1689" s="2" t="s">
        <v>1290</v>
      </c>
      <c r="W1689" s="9">
        <v>769356.36</v>
      </c>
      <c r="X1689" s="9">
        <v>0</v>
      </c>
      <c r="Y1689" s="9">
        <v>0</v>
      </c>
      <c r="Z1689" s="9">
        <v>262768.21999999997</v>
      </c>
      <c r="AA1689" s="9">
        <v>402287.45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60728.130000000005</v>
      </c>
      <c r="AK1689" s="9">
        <v>30000</v>
      </c>
      <c r="AL1689" s="9">
        <v>13572.560000000001</v>
      </c>
      <c r="AN1689" s="28">
        <f t="shared" si="455"/>
        <v>733205.01568000007</v>
      </c>
      <c r="AO1689" s="12">
        <f t="shared" si="489"/>
        <v>67973.440000000002</v>
      </c>
      <c r="AP1689" s="12">
        <f t="shared" si="489"/>
        <v>-15804.723</v>
      </c>
      <c r="AQ1689" s="12">
        <f t="shared" si="489"/>
        <v>9638.8102541999979</v>
      </c>
      <c r="AR1689" s="12">
        <f t="shared" si="456"/>
        <v>671397.48842579999</v>
      </c>
      <c r="BB1689" s="28" t="e">
        <f>+#REF!-'Прил 2 оконч'!E1689</f>
        <v>#REF!</v>
      </c>
    </row>
    <row r="1690" spans="1:54" ht="15" customHeight="1" x14ac:dyDescent="0.25">
      <c r="A1690" s="5">
        <f t="shared" ref="A1690:B1690" si="506">A1689+1</f>
        <v>1662</v>
      </c>
      <c r="B1690" s="23">
        <f t="shared" si="506"/>
        <v>407</v>
      </c>
      <c r="C1690" s="14" t="s">
        <v>322</v>
      </c>
      <c r="D1690" s="3" t="s">
        <v>1291</v>
      </c>
      <c r="E1690" s="27">
        <f t="shared" si="465"/>
        <v>6132697.8800000008</v>
      </c>
      <c r="F1690" s="29">
        <v>2958246.5122392001</v>
      </c>
      <c r="G1690" s="29">
        <v>0</v>
      </c>
      <c r="H1690" s="29">
        <v>1384533.0509295599</v>
      </c>
      <c r="I1690" s="29">
        <v>894381.65855639998</v>
      </c>
      <c r="J1690" s="29">
        <v>0</v>
      </c>
      <c r="K1690" s="29"/>
      <c r="L1690" s="29">
        <v>151903.93578192001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  <c r="R1690" s="29">
        <v>564457.80340000009</v>
      </c>
      <c r="S1690" s="1">
        <v>61326.978799999997</v>
      </c>
      <c r="T1690" s="147">
        <v>117847.94029292003</v>
      </c>
      <c r="U1690" s="28"/>
      <c r="V1690" s="2" t="s">
        <v>1291</v>
      </c>
      <c r="W1690" s="9">
        <v>3203701.2800000003</v>
      </c>
      <c r="X1690" s="9">
        <v>1645053.37</v>
      </c>
      <c r="Y1690" s="9">
        <v>0</v>
      </c>
      <c r="Z1690" s="9">
        <v>469711.12</v>
      </c>
      <c r="AA1690" s="9">
        <v>719108.61</v>
      </c>
      <c r="AB1690" s="9">
        <v>0</v>
      </c>
      <c r="AC1690" s="9">
        <v>0</v>
      </c>
      <c r="AD1690" s="9">
        <v>140409.12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138719.41999999998</v>
      </c>
      <c r="AK1690" s="9">
        <v>30000</v>
      </c>
      <c r="AL1690" s="9">
        <v>60699.64</v>
      </c>
      <c r="AN1690" s="28">
        <f t="shared" si="455"/>
        <v>2928996.6000000006</v>
      </c>
      <c r="AO1690" s="12">
        <f t="shared" si="489"/>
        <v>425738.38340000011</v>
      </c>
      <c r="AP1690" s="12">
        <f t="shared" si="489"/>
        <v>31326.978799999997</v>
      </c>
      <c r="AQ1690" s="12">
        <f t="shared" si="489"/>
        <v>57148.30029292003</v>
      </c>
      <c r="AR1690" s="12">
        <f t="shared" si="456"/>
        <v>2414782.9375070804</v>
      </c>
      <c r="BB1690" s="28" t="e">
        <f>+#REF!-'Прил 2 оконч'!E1690</f>
        <v>#REF!</v>
      </c>
    </row>
    <row r="1691" spans="1:54" ht="15" customHeight="1" x14ac:dyDescent="0.25">
      <c r="A1691" s="5">
        <f t="shared" ref="A1691:B1691" si="507">A1690+1</f>
        <v>1663</v>
      </c>
      <c r="B1691" s="23">
        <f t="shared" si="507"/>
        <v>408</v>
      </c>
      <c r="C1691" s="14" t="s">
        <v>322</v>
      </c>
      <c r="D1691" s="3" t="s">
        <v>1292</v>
      </c>
      <c r="E1691" s="27">
        <f t="shared" si="465"/>
        <v>10424876.889999999</v>
      </c>
      <c r="F1691" s="29">
        <v>0</v>
      </c>
      <c r="G1691" s="29">
        <v>0</v>
      </c>
      <c r="H1691" s="29">
        <v>4158927.152916899</v>
      </c>
      <c r="I1691" s="29">
        <v>2686586.7666707998</v>
      </c>
      <c r="J1691" s="29">
        <v>1659377.25092916</v>
      </c>
      <c r="K1691" s="29"/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  <c r="R1691" s="29">
        <v>1629752.206</v>
      </c>
      <c r="S1691" s="1">
        <v>104248.76890000001</v>
      </c>
      <c r="T1691" s="147">
        <v>185984.74458314001</v>
      </c>
      <c r="U1691" s="28"/>
      <c r="V1691" s="2" t="s">
        <v>326</v>
      </c>
      <c r="W1691" s="9">
        <v>4505053.8900000006</v>
      </c>
      <c r="X1691" s="9">
        <v>0</v>
      </c>
      <c r="Y1691" s="9">
        <v>0</v>
      </c>
      <c r="Z1691" s="9">
        <v>1415181.54</v>
      </c>
      <c r="AA1691" s="9">
        <v>2166585.3199999998</v>
      </c>
      <c r="AB1691" s="9">
        <v>704817.79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100987.92</v>
      </c>
      <c r="AK1691" s="9">
        <v>30000</v>
      </c>
      <c r="AL1691" s="9">
        <v>87481.32</v>
      </c>
      <c r="AN1691" s="28">
        <f t="shared" si="455"/>
        <v>5919822.9999999981</v>
      </c>
      <c r="AO1691" s="12">
        <f t="shared" si="489"/>
        <v>1528764.2860000001</v>
      </c>
      <c r="AP1691" s="12">
        <f t="shared" si="489"/>
        <v>74248.76890000001</v>
      </c>
      <c r="AQ1691" s="12">
        <f t="shared" si="489"/>
        <v>98503.424583140004</v>
      </c>
      <c r="AR1691" s="12">
        <f t="shared" si="456"/>
        <v>4218306.5205168584</v>
      </c>
      <c r="BB1691" s="28" t="e">
        <f>+#REF!-'Прил 2 оконч'!E1691</f>
        <v>#REF!</v>
      </c>
    </row>
    <row r="1692" spans="1:54" ht="15" customHeight="1" x14ac:dyDescent="0.25">
      <c r="A1692" s="5">
        <f t="shared" ref="A1692:B1692" si="508">A1691+1</f>
        <v>1664</v>
      </c>
      <c r="B1692" s="23">
        <f t="shared" si="508"/>
        <v>409</v>
      </c>
      <c r="C1692" s="14" t="s">
        <v>322</v>
      </c>
      <c r="D1692" s="3" t="s">
        <v>1293</v>
      </c>
      <c r="E1692" s="27">
        <f t="shared" si="465"/>
        <v>14067048.463401999</v>
      </c>
      <c r="F1692" s="29">
        <v>0</v>
      </c>
      <c r="G1692" s="29">
        <v>0</v>
      </c>
      <c r="H1692" s="29">
        <v>0</v>
      </c>
      <c r="I1692" s="29">
        <v>0</v>
      </c>
      <c r="J1692" s="29">
        <v>850099.92968124012</v>
      </c>
      <c r="K1692" s="29"/>
      <c r="L1692" s="29">
        <v>0</v>
      </c>
      <c r="M1692" s="29">
        <v>0</v>
      </c>
      <c r="N1692" s="29">
        <v>0</v>
      </c>
      <c r="O1692" s="29">
        <v>0</v>
      </c>
      <c r="P1692" s="29">
        <v>6122487.8099999996</v>
      </c>
      <c r="Q1692" s="29">
        <v>6280344.04</v>
      </c>
      <c r="R1692" s="29">
        <v>592071.17800000007</v>
      </c>
      <c r="S1692" s="1">
        <v>53956.358600000007</v>
      </c>
      <c r="T1692" s="147">
        <v>168089.14712076</v>
      </c>
      <c r="U1692" s="28"/>
      <c r="V1692" s="2" t="s">
        <v>1293</v>
      </c>
      <c r="W1692" s="9">
        <v>4512182.4000000004</v>
      </c>
      <c r="X1692" s="9">
        <v>0</v>
      </c>
      <c r="Y1692" s="9">
        <v>0</v>
      </c>
      <c r="Z1692" s="9">
        <v>0</v>
      </c>
      <c r="AA1692" s="9">
        <v>0</v>
      </c>
      <c r="AB1692" s="9">
        <v>361016.66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1880028.52</v>
      </c>
      <c r="AI1692" s="9">
        <v>1940276.17</v>
      </c>
      <c r="AJ1692" s="9">
        <v>215527.97</v>
      </c>
      <c r="AK1692" s="9">
        <v>30000</v>
      </c>
      <c r="AL1692" s="9">
        <v>85333.08</v>
      </c>
      <c r="AN1692" s="28">
        <f t="shared" ref="AN1692:AN1697" si="509">+E1692-W1692</f>
        <v>9554866.063401999</v>
      </c>
      <c r="AO1692" s="12">
        <f t="shared" si="489"/>
        <v>376543.2080000001</v>
      </c>
      <c r="AP1692" s="12">
        <f t="shared" si="489"/>
        <v>23956.358600000007</v>
      </c>
      <c r="AQ1692" s="12">
        <f t="shared" si="489"/>
        <v>82756.067120759995</v>
      </c>
      <c r="AR1692" s="12">
        <f t="shared" ref="AR1692:AR1697" si="510">+AN1692-AO1692-AP1692-AQ1692</f>
        <v>9071610.4296812378</v>
      </c>
      <c r="BB1692" s="28" t="e">
        <f>+#REF!-'Прил 2 оконч'!E1692</f>
        <v>#REF!</v>
      </c>
    </row>
    <row r="1693" spans="1:54" ht="15" customHeight="1" x14ac:dyDescent="0.25">
      <c r="A1693" s="5">
        <f t="shared" ref="A1693:B1693" si="511">A1692+1</f>
        <v>1665</v>
      </c>
      <c r="B1693" s="23">
        <f t="shared" si="511"/>
        <v>410</v>
      </c>
      <c r="C1693" s="14" t="s">
        <v>322</v>
      </c>
      <c r="D1693" s="3" t="s">
        <v>1294</v>
      </c>
      <c r="E1693" s="27">
        <f t="shared" si="465"/>
        <v>1957771.97</v>
      </c>
      <c r="F1693" s="29">
        <v>0</v>
      </c>
      <c r="G1693" s="29">
        <v>0</v>
      </c>
      <c r="H1693" s="29">
        <v>1705129.3283593801</v>
      </c>
      <c r="I1693" s="29">
        <v>0</v>
      </c>
      <c r="J1693" s="29">
        <v>0</v>
      </c>
      <c r="K1693" s="29"/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  <c r="R1693" s="29">
        <v>195777.19700000001</v>
      </c>
      <c r="S1693" s="1">
        <v>19577.719700000001</v>
      </c>
      <c r="T1693" s="147">
        <v>37287.724940620006</v>
      </c>
      <c r="U1693" s="28"/>
      <c r="V1693" s="2" t="s">
        <v>328</v>
      </c>
      <c r="W1693" s="9">
        <v>625676.42000000004</v>
      </c>
      <c r="X1693" s="9">
        <v>0</v>
      </c>
      <c r="Y1693" s="9">
        <v>0</v>
      </c>
      <c r="Z1693" s="9">
        <v>554793.41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9">
        <v>0</v>
      </c>
      <c r="AH1693" s="9">
        <v>0</v>
      </c>
      <c r="AI1693" s="9">
        <v>0</v>
      </c>
      <c r="AJ1693" s="9">
        <v>29560.690000000002</v>
      </c>
      <c r="AK1693" s="9">
        <v>30000</v>
      </c>
      <c r="AL1693" s="9">
        <v>11322.32</v>
      </c>
      <c r="AN1693" s="28">
        <f t="shared" si="509"/>
        <v>1332095.5499999998</v>
      </c>
      <c r="AO1693" s="12">
        <f t="shared" si="489"/>
        <v>166216.50700000001</v>
      </c>
      <c r="AP1693" s="12">
        <f t="shared" si="489"/>
        <v>-10422.280299999999</v>
      </c>
      <c r="AQ1693" s="12">
        <f t="shared" si="489"/>
        <v>25965.404940620007</v>
      </c>
      <c r="AR1693" s="12">
        <f t="shared" si="510"/>
        <v>1150335.9183593797</v>
      </c>
      <c r="BB1693" s="28" t="e">
        <f>+#REF!-'Прил 2 оконч'!E1693</f>
        <v>#REF!</v>
      </c>
    </row>
    <row r="1694" spans="1:54" ht="15" customHeight="1" x14ac:dyDescent="0.25">
      <c r="A1694" s="5">
        <f t="shared" ref="A1694:B1694" si="512">A1693+1</f>
        <v>1666</v>
      </c>
      <c r="B1694" s="23">
        <f t="shared" si="512"/>
        <v>411</v>
      </c>
      <c r="C1694" s="14" t="s">
        <v>714</v>
      </c>
      <c r="D1694" s="3" t="s">
        <v>1295</v>
      </c>
      <c r="E1694" s="27">
        <f t="shared" si="465"/>
        <v>1549874.68</v>
      </c>
      <c r="F1694" s="29">
        <v>0</v>
      </c>
      <c r="G1694" s="29">
        <v>1226108.6608764001</v>
      </c>
      <c r="H1694" s="29">
        <v>0</v>
      </c>
      <c r="I1694" s="29">
        <v>0</v>
      </c>
      <c r="J1694" s="29">
        <v>0</v>
      </c>
      <c r="K1694" s="29"/>
      <c r="L1694" s="29">
        <v>136276.03746624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  <c r="R1694" s="29">
        <v>142198.64079999999</v>
      </c>
      <c r="S1694" s="1">
        <v>15498.746800000003</v>
      </c>
      <c r="T1694" s="147">
        <v>29792.594057360002</v>
      </c>
      <c r="U1694" s="28"/>
      <c r="V1694" s="2" t="s">
        <v>1295</v>
      </c>
      <c r="W1694" s="9">
        <v>1250694.4441758241</v>
      </c>
      <c r="X1694" s="9">
        <v>0</v>
      </c>
      <c r="Y1694" s="9">
        <v>1015312.33</v>
      </c>
      <c r="Z1694" s="9">
        <v>0</v>
      </c>
      <c r="AA1694" s="9">
        <v>0</v>
      </c>
      <c r="AB1694" s="9">
        <v>0</v>
      </c>
      <c r="AC1694" s="9">
        <v>0</v>
      </c>
      <c r="AD1694" s="9">
        <v>124008.91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58121.744175824177</v>
      </c>
      <c r="AK1694" s="9">
        <v>30000</v>
      </c>
      <c r="AL1694" s="9">
        <v>23251.46</v>
      </c>
      <c r="AN1694" s="28">
        <f t="shared" si="509"/>
        <v>299180.23582417588</v>
      </c>
      <c r="AO1694" s="12">
        <f t="shared" si="489"/>
        <v>84076.896624175817</v>
      </c>
      <c r="AP1694" s="12">
        <f t="shared" si="489"/>
        <v>-14501.253199999997</v>
      </c>
      <c r="AQ1694" s="12">
        <f t="shared" si="489"/>
        <v>6541.1340573600028</v>
      </c>
      <c r="AR1694" s="12">
        <f t="shared" si="510"/>
        <v>223063.45834264005</v>
      </c>
      <c r="BB1694" s="28" t="e">
        <f>+#REF!-'Прил 2 оконч'!E1694</f>
        <v>#REF!</v>
      </c>
    </row>
    <row r="1695" spans="1:54" ht="15" customHeight="1" x14ac:dyDescent="0.25">
      <c r="A1695" s="5">
        <f t="shared" ref="A1695:B1695" si="513">A1694+1</f>
        <v>1667</v>
      </c>
      <c r="B1695" s="23">
        <f t="shared" si="513"/>
        <v>412</v>
      </c>
      <c r="C1695" s="14" t="s">
        <v>334</v>
      </c>
      <c r="D1695" s="3" t="s">
        <v>1296</v>
      </c>
      <c r="E1695" s="27">
        <f t="shared" si="465"/>
        <v>8422803.4800000004</v>
      </c>
      <c r="F1695" s="29">
        <v>0</v>
      </c>
      <c r="G1695" s="29">
        <v>0</v>
      </c>
      <c r="H1695" s="29">
        <v>798556.17519803997</v>
      </c>
      <c r="I1695" s="29">
        <v>0</v>
      </c>
      <c r="J1695" s="29">
        <v>0</v>
      </c>
      <c r="K1695" s="29"/>
      <c r="L1695" s="29">
        <v>0</v>
      </c>
      <c r="M1695" s="29">
        <v>0</v>
      </c>
      <c r="N1695" s="29">
        <v>0</v>
      </c>
      <c r="O1695" s="29">
        <v>0</v>
      </c>
      <c r="P1695" s="29">
        <v>6537318.2069218801</v>
      </c>
      <c r="Q1695" s="29">
        <v>0</v>
      </c>
      <c r="R1695" s="29">
        <v>842280.348</v>
      </c>
      <c r="S1695" s="1">
        <v>84228.034800000009</v>
      </c>
      <c r="T1695" s="147">
        <v>160420.71508008003</v>
      </c>
      <c r="U1695" s="28"/>
      <c r="V1695" s="2" t="s">
        <v>1296</v>
      </c>
      <c r="W1695" s="9">
        <v>3804976.86</v>
      </c>
      <c r="X1695" s="9">
        <v>0</v>
      </c>
      <c r="Y1695" s="9">
        <v>0</v>
      </c>
      <c r="Z1695" s="9">
        <v>271379.33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9">
        <v>0</v>
      </c>
      <c r="AH1695" s="9">
        <v>3332437.95</v>
      </c>
      <c r="AI1695" s="9">
        <v>0</v>
      </c>
      <c r="AJ1695" s="9">
        <v>97612.28</v>
      </c>
      <c r="AK1695" s="9">
        <v>30000</v>
      </c>
      <c r="AL1695" s="9">
        <v>73547.3</v>
      </c>
      <c r="AN1695" s="28">
        <f t="shared" si="509"/>
        <v>4617826.620000001</v>
      </c>
      <c r="AO1695" s="12">
        <f t="shared" si="489"/>
        <v>744668.06799999997</v>
      </c>
      <c r="AP1695" s="12">
        <f t="shared" si="489"/>
        <v>54228.034800000009</v>
      </c>
      <c r="AQ1695" s="12">
        <f t="shared" si="489"/>
        <v>86873.415080080027</v>
      </c>
      <c r="AR1695" s="12">
        <f t="shared" si="510"/>
        <v>3732057.1021199212</v>
      </c>
      <c r="BB1695" s="28" t="e">
        <f>+#REF!-'Прил 2 оконч'!E1695</f>
        <v>#REF!</v>
      </c>
    </row>
    <row r="1696" spans="1:54" ht="15" customHeight="1" x14ac:dyDescent="0.25">
      <c r="A1696" s="5">
        <f t="shared" ref="A1696:B1696" si="514">A1695+1</f>
        <v>1668</v>
      </c>
      <c r="B1696" s="23">
        <f t="shared" si="514"/>
        <v>413</v>
      </c>
      <c r="C1696" s="14" t="s">
        <v>1297</v>
      </c>
      <c r="D1696" s="3" t="s">
        <v>1298</v>
      </c>
      <c r="E1696" s="27">
        <f t="shared" si="465"/>
        <v>7351295.8599999994</v>
      </c>
      <c r="F1696" s="29">
        <v>735304.27475400001</v>
      </c>
      <c r="G1696" s="29">
        <v>447441.06023399998</v>
      </c>
      <c r="H1696" s="29">
        <v>206096.46766800003</v>
      </c>
      <c r="I1696" s="29">
        <v>0</v>
      </c>
      <c r="J1696" s="29">
        <v>0</v>
      </c>
      <c r="K1696" s="29"/>
      <c r="L1696" s="29">
        <v>69083.30797200001</v>
      </c>
      <c r="M1696" s="29">
        <v>0</v>
      </c>
      <c r="N1696" s="29">
        <v>2116583.6327580004</v>
      </c>
      <c r="O1696" s="29">
        <v>0</v>
      </c>
      <c r="P1696" s="29">
        <v>1764502.807326</v>
      </c>
      <c r="Q1696" s="29">
        <v>1553997.7564439997</v>
      </c>
      <c r="R1696" s="29">
        <v>241340.1</v>
      </c>
      <c r="S1696" s="29">
        <v>66210.3</v>
      </c>
      <c r="T1696" s="147">
        <v>150736.15284400003</v>
      </c>
      <c r="U1696" s="28"/>
      <c r="V1696" s="2" t="s">
        <v>1298</v>
      </c>
      <c r="W1696" s="9">
        <v>2981564.5300000003</v>
      </c>
      <c r="X1696" s="9">
        <v>345746.36</v>
      </c>
      <c r="Y1696" s="9">
        <v>175757.87</v>
      </c>
      <c r="Z1696" s="9">
        <v>67636.509999999995</v>
      </c>
      <c r="AA1696" s="9">
        <v>0</v>
      </c>
      <c r="AB1696" s="9">
        <v>0</v>
      </c>
      <c r="AC1696" s="9">
        <v>0</v>
      </c>
      <c r="AD1696" s="9">
        <v>62503.11</v>
      </c>
      <c r="AE1696" s="9">
        <v>0</v>
      </c>
      <c r="AF1696" s="9">
        <v>681337.42</v>
      </c>
      <c r="AG1696" s="9">
        <v>0</v>
      </c>
      <c r="AH1696" s="9">
        <v>830544.54</v>
      </c>
      <c r="AI1696" s="9">
        <v>492494.14</v>
      </c>
      <c r="AJ1696" s="9">
        <v>241340.1</v>
      </c>
      <c r="AK1696" s="9">
        <v>30000</v>
      </c>
      <c r="AL1696" s="9">
        <v>54204.480000000003</v>
      </c>
      <c r="AN1696" s="28">
        <f t="shared" si="509"/>
        <v>4369731.3299999991</v>
      </c>
      <c r="AO1696" s="12">
        <f t="shared" si="489"/>
        <v>0</v>
      </c>
      <c r="AP1696" s="12">
        <f t="shared" si="489"/>
        <v>36210.300000000003</v>
      </c>
      <c r="AQ1696" s="12">
        <f t="shared" si="489"/>
        <v>96531.672844000015</v>
      </c>
      <c r="AR1696" s="12">
        <f t="shared" si="510"/>
        <v>4236989.3571559992</v>
      </c>
      <c r="BB1696" s="28" t="e">
        <f>+#REF!-'Прил 2 оконч'!E1696</f>
        <v>#REF!</v>
      </c>
    </row>
    <row r="1697" spans="1:54" ht="15" customHeight="1" x14ac:dyDescent="0.25">
      <c r="A1697" s="5">
        <f t="shared" ref="A1697:B1697" si="515">A1696+1</f>
        <v>1669</v>
      </c>
      <c r="B1697" s="23">
        <f t="shared" si="515"/>
        <v>414</v>
      </c>
      <c r="C1697" s="24" t="s">
        <v>1066</v>
      </c>
      <c r="D1697" s="58" t="s">
        <v>1299</v>
      </c>
      <c r="E1697" s="27">
        <f t="shared" si="465"/>
        <v>4918012.9500000011</v>
      </c>
      <c r="F1697" s="29">
        <v>3614068.1590860002</v>
      </c>
      <c r="G1697" s="29">
        <v>0</v>
      </c>
      <c r="H1697" s="29">
        <v>486417.15204600006</v>
      </c>
      <c r="I1697" s="29">
        <v>0</v>
      </c>
      <c r="J1697" s="29">
        <v>0</v>
      </c>
      <c r="K1697" s="29"/>
      <c r="L1697" s="29">
        <v>638487.08070000005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  <c r="R1697" s="59">
        <v>45408.83</v>
      </c>
      <c r="S1697" s="60">
        <v>30000</v>
      </c>
      <c r="T1697" s="147">
        <v>103631.728168</v>
      </c>
      <c r="U1697" s="28"/>
      <c r="V1697" s="25" t="s">
        <v>1299</v>
      </c>
      <c r="W1697" s="9">
        <v>4728856.41</v>
      </c>
      <c r="X1697" s="9">
        <v>3324315.13</v>
      </c>
      <c r="Y1697" s="9">
        <v>0</v>
      </c>
      <c r="Z1697" s="9">
        <v>468682.29</v>
      </c>
      <c r="AA1697" s="9">
        <v>0</v>
      </c>
      <c r="AB1697" s="9">
        <v>0</v>
      </c>
      <c r="AC1697" s="9">
        <v>0</v>
      </c>
      <c r="AD1697" s="9">
        <v>580167.91</v>
      </c>
      <c r="AE1697" s="9">
        <v>0</v>
      </c>
      <c r="AF1697" s="9">
        <v>0</v>
      </c>
      <c r="AG1697" s="9">
        <v>0</v>
      </c>
      <c r="AH1697" s="9">
        <v>0</v>
      </c>
      <c r="AI1697" s="9">
        <v>0</v>
      </c>
      <c r="AJ1697" s="9">
        <v>236442.82</v>
      </c>
      <c r="AK1697" s="9">
        <v>30000</v>
      </c>
      <c r="AL1697" s="9">
        <v>89248.260000000009</v>
      </c>
      <c r="AN1697" s="28">
        <f t="shared" si="509"/>
        <v>189156.54000000097</v>
      </c>
      <c r="AO1697" s="12">
        <f t="shared" si="489"/>
        <v>-191033.99</v>
      </c>
      <c r="AP1697" s="12">
        <f t="shared" si="489"/>
        <v>0</v>
      </c>
      <c r="AQ1697" s="12">
        <f t="shared" si="489"/>
        <v>14383.468167999992</v>
      </c>
      <c r="AR1697" s="12">
        <f t="shared" si="510"/>
        <v>365807.06183200097</v>
      </c>
      <c r="BB1697" s="28" t="e">
        <f>+#REF!-'Прил 2 оконч'!E1697</f>
        <v>#REF!</v>
      </c>
    </row>
    <row r="1698" spans="1:54" s="89" customFormat="1" ht="15" customHeight="1" x14ac:dyDescent="0.25">
      <c r="A1698" s="244"/>
      <c r="B1698" s="244"/>
      <c r="C1698" s="245"/>
      <c r="D1698" s="249" t="s">
        <v>1468</v>
      </c>
      <c r="E1698" s="248">
        <f>SUM(E1699:E1737)</f>
        <v>3296553.760999999</v>
      </c>
      <c r="F1698" s="246"/>
      <c r="G1698" s="246"/>
      <c r="H1698" s="246"/>
      <c r="I1698" s="246"/>
      <c r="J1698" s="246"/>
      <c r="K1698" s="246"/>
      <c r="L1698" s="246"/>
      <c r="M1698" s="246"/>
      <c r="N1698" s="246"/>
      <c r="O1698" s="246"/>
      <c r="P1698" s="246"/>
      <c r="Q1698" s="246"/>
      <c r="R1698" s="246"/>
      <c r="S1698" s="247"/>
      <c r="T1698" s="248">
        <f>SUM(T1699:T1737)</f>
        <v>3296553.760999999</v>
      </c>
      <c r="U1698" s="88"/>
      <c r="V1698" s="245"/>
      <c r="AN1698" s="88"/>
      <c r="AO1698" s="90"/>
      <c r="AP1698" s="90"/>
      <c r="AQ1698" s="90"/>
      <c r="AR1698" s="90"/>
      <c r="BB1698" s="88"/>
    </row>
    <row r="1699" spans="1:54" ht="15" customHeight="1" x14ac:dyDescent="0.25">
      <c r="A1699" s="3"/>
      <c r="B1699" s="3">
        <v>1</v>
      </c>
      <c r="C1699" s="14" t="s">
        <v>1452</v>
      </c>
      <c r="D1699" s="3" t="s">
        <v>76</v>
      </c>
      <c r="E1699" s="27">
        <f t="shared" ref="E1699:E1731" si="516">SUM(F1699:T1699)</f>
        <v>94181.22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>
        <v>94181.22</v>
      </c>
      <c r="U1699" s="28"/>
      <c r="V1699" s="22"/>
      <c r="AN1699" s="28"/>
      <c r="AO1699" s="12"/>
      <c r="AP1699" s="12"/>
      <c r="AQ1699" s="12"/>
      <c r="AR1699" s="12"/>
      <c r="BB1699" s="28"/>
    </row>
    <row r="1700" spans="1:54" ht="15" customHeight="1" x14ac:dyDescent="0.25">
      <c r="A1700" s="3"/>
      <c r="B1700" s="3">
        <f>+B1699+1</f>
        <v>2</v>
      </c>
      <c r="C1700" s="14" t="s">
        <v>1452</v>
      </c>
      <c r="D1700" s="3" t="s">
        <v>348</v>
      </c>
      <c r="E1700" s="27">
        <f t="shared" si="516"/>
        <v>130698.75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>
        <v>130698.75</v>
      </c>
      <c r="U1700" s="28"/>
      <c r="V1700" s="22"/>
      <c r="AN1700" s="28"/>
      <c r="AO1700" s="12"/>
      <c r="AP1700" s="12"/>
      <c r="AQ1700" s="12"/>
      <c r="AR1700" s="12"/>
      <c r="BB1700" s="28"/>
    </row>
    <row r="1701" spans="1:54" ht="15" customHeight="1" x14ac:dyDescent="0.25">
      <c r="A1701" s="3"/>
      <c r="B1701" s="3">
        <f t="shared" ref="B1701:B1737" si="517">+B1700+1</f>
        <v>3</v>
      </c>
      <c r="C1701" s="14" t="s">
        <v>1452</v>
      </c>
      <c r="D1701" s="3" t="s">
        <v>360</v>
      </c>
      <c r="E1701" s="27">
        <f t="shared" si="516"/>
        <v>3091.5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>
        <v>3091.5</v>
      </c>
      <c r="U1701" s="28"/>
      <c r="V1701" s="22"/>
      <c r="AN1701" s="28"/>
      <c r="AO1701" s="12"/>
      <c r="AP1701" s="12"/>
      <c r="AQ1701" s="12"/>
      <c r="AR1701" s="12"/>
      <c r="BB1701" s="28"/>
    </row>
    <row r="1702" spans="1:54" ht="15" customHeight="1" x14ac:dyDescent="0.25">
      <c r="A1702" s="3"/>
      <c r="B1702" s="3">
        <f t="shared" si="517"/>
        <v>4</v>
      </c>
      <c r="C1702" s="14" t="s">
        <v>1452</v>
      </c>
      <c r="D1702" s="3" t="s">
        <v>362</v>
      </c>
      <c r="E1702" s="27">
        <f t="shared" si="516"/>
        <v>5902.67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>
        <v>5902.67</v>
      </c>
      <c r="U1702" s="28"/>
      <c r="V1702" s="22"/>
      <c r="AN1702" s="28"/>
      <c r="AO1702" s="12"/>
      <c r="AP1702" s="12"/>
      <c r="AQ1702" s="12"/>
      <c r="AR1702" s="12"/>
      <c r="BB1702" s="28"/>
    </row>
    <row r="1703" spans="1:54" ht="15" customHeight="1" x14ac:dyDescent="0.25">
      <c r="A1703" s="3"/>
      <c r="B1703" s="3">
        <f t="shared" si="517"/>
        <v>5</v>
      </c>
      <c r="C1703" s="14" t="s">
        <v>1452</v>
      </c>
      <c r="D1703" s="3" t="s">
        <v>363</v>
      </c>
      <c r="E1703" s="27">
        <f t="shared" si="516"/>
        <v>3489.82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>
        <v>3489.82</v>
      </c>
      <c r="U1703" s="28"/>
      <c r="V1703" s="22"/>
      <c r="AN1703" s="28"/>
      <c r="AO1703" s="12"/>
      <c r="AP1703" s="12"/>
      <c r="AQ1703" s="12"/>
      <c r="AR1703" s="12"/>
      <c r="BB1703" s="28"/>
    </row>
    <row r="1704" spans="1:54" ht="15" customHeight="1" x14ac:dyDescent="0.25">
      <c r="A1704" s="3"/>
      <c r="B1704" s="3">
        <f t="shared" si="517"/>
        <v>6</v>
      </c>
      <c r="C1704" s="14" t="s">
        <v>1452</v>
      </c>
      <c r="D1704" s="3" t="s">
        <v>364</v>
      </c>
      <c r="E1704" s="27">
        <f t="shared" si="516"/>
        <v>4795.68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>
        <v>4795.68</v>
      </c>
      <c r="U1704" s="28"/>
      <c r="V1704" s="22"/>
      <c r="AN1704" s="28"/>
      <c r="AO1704" s="12"/>
      <c r="AP1704" s="12"/>
      <c r="AQ1704" s="12"/>
      <c r="AR1704" s="12"/>
      <c r="BB1704" s="28"/>
    </row>
    <row r="1705" spans="1:54" ht="15" customHeight="1" x14ac:dyDescent="0.25">
      <c r="A1705" s="3"/>
      <c r="B1705" s="3">
        <f t="shared" si="517"/>
        <v>7</v>
      </c>
      <c r="C1705" s="14" t="s">
        <v>1452</v>
      </c>
      <c r="D1705" s="3" t="s">
        <v>366</v>
      </c>
      <c r="E1705" s="27">
        <f t="shared" si="516"/>
        <v>6759.51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>
        <v>6759.51</v>
      </c>
      <c r="U1705" s="28"/>
      <c r="V1705" s="22"/>
      <c r="AN1705" s="28"/>
      <c r="AO1705" s="12"/>
      <c r="AP1705" s="12"/>
      <c r="AQ1705" s="12"/>
      <c r="AR1705" s="12"/>
      <c r="BB1705" s="28"/>
    </row>
    <row r="1706" spans="1:54" ht="15" customHeight="1" x14ac:dyDescent="0.25">
      <c r="A1706" s="3"/>
      <c r="B1706" s="3">
        <f t="shared" si="517"/>
        <v>8</v>
      </c>
      <c r="C1706" s="14" t="s">
        <v>1452</v>
      </c>
      <c r="D1706" s="3" t="s">
        <v>367</v>
      </c>
      <c r="E1706" s="27">
        <f t="shared" si="516"/>
        <v>6759.5110000000004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243">
        <v>6759.5110000000004</v>
      </c>
      <c r="U1706" s="28"/>
      <c r="V1706" s="22"/>
      <c r="AN1706" s="28"/>
      <c r="AO1706" s="12"/>
      <c r="AP1706" s="12"/>
      <c r="AQ1706" s="12"/>
      <c r="AR1706" s="12"/>
      <c r="BB1706" s="28"/>
    </row>
    <row r="1707" spans="1:54" ht="15" customHeight="1" x14ac:dyDescent="0.25">
      <c r="A1707" s="3"/>
      <c r="B1707" s="3">
        <f t="shared" si="517"/>
        <v>9</v>
      </c>
      <c r="C1707" s="14" t="s">
        <v>1452</v>
      </c>
      <c r="D1707" s="3" t="s">
        <v>369</v>
      </c>
      <c r="E1707" s="27">
        <f t="shared" si="516"/>
        <v>113256.95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243">
        <v>113256.95</v>
      </c>
      <c r="U1707" s="28"/>
      <c r="V1707" s="22"/>
      <c r="AN1707" s="28"/>
      <c r="AO1707" s="12"/>
      <c r="AP1707" s="12"/>
      <c r="AQ1707" s="12"/>
      <c r="AR1707" s="12"/>
      <c r="BB1707" s="28"/>
    </row>
    <row r="1708" spans="1:54" ht="15" customHeight="1" x14ac:dyDescent="0.25">
      <c r="A1708" s="3"/>
      <c r="B1708" s="3">
        <f t="shared" si="517"/>
        <v>10</v>
      </c>
      <c r="C1708" s="14" t="s">
        <v>1452</v>
      </c>
      <c r="D1708" s="3" t="s">
        <v>373</v>
      </c>
      <c r="E1708" s="27">
        <f t="shared" si="516"/>
        <v>104840.7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243">
        <v>104840.7</v>
      </c>
      <c r="U1708" s="28"/>
      <c r="V1708" s="22"/>
      <c r="AN1708" s="28"/>
      <c r="AO1708" s="12"/>
      <c r="AP1708" s="12"/>
      <c r="AQ1708" s="12"/>
      <c r="AR1708" s="12"/>
      <c r="BB1708" s="28"/>
    </row>
    <row r="1709" spans="1:54" ht="15" customHeight="1" x14ac:dyDescent="0.25">
      <c r="A1709" s="3"/>
      <c r="B1709" s="3">
        <f t="shared" si="517"/>
        <v>11</v>
      </c>
      <c r="C1709" s="14" t="s">
        <v>1452</v>
      </c>
      <c r="D1709" s="3" t="s">
        <v>375</v>
      </c>
      <c r="E1709" s="27">
        <f t="shared" si="516"/>
        <v>72298.39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243">
        <v>72298.39</v>
      </c>
      <c r="U1709" s="28"/>
      <c r="V1709" s="22"/>
      <c r="AN1709" s="28"/>
      <c r="AO1709" s="12"/>
      <c r="AP1709" s="12"/>
      <c r="AQ1709" s="12"/>
      <c r="AR1709" s="12"/>
      <c r="BB1709" s="28"/>
    </row>
    <row r="1710" spans="1:54" ht="15" customHeight="1" x14ac:dyDescent="0.25">
      <c r="A1710" s="3"/>
      <c r="B1710" s="3">
        <f t="shared" si="517"/>
        <v>12</v>
      </c>
      <c r="C1710" s="14" t="s">
        <v>1452</v>
      </c>
      <c r="D1710" s="3" t="s">
        <v>377</v>
      </c>
      <c r="E1710" s="27">
        <f t="shared" si="516"/>
        <v>150573.75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243">
        <v>150573.75</v>
      </c>
      <c r="U1710" s="28"/>
      <c r="V1710" s="22"/>
      <c r="AN1710" s="28"/>
      <c r="AO1710" s="12"/>
      <c r="AP1710" s="12"/>
      <c r="AQ1710" s="12"/>
      <c r="AR1710" s="12"/>
      <c r="BB1710" s="28"/>
    </row>
    <row r="1711" spans="1:54" ht="15" customHeight="1" x14ac:dyDescent="0.25">
      <c r="A1711" s="3"/>
      <c r="B1711" s="3">
        <f t="shared" si="517"/>
        <v>13</v>
      </c>
      <c r="C1711" s="14" t="s">
        <v>1452</v>
      </c>
      <c r="D1711" s="3" t="s">
        <v>378</v>
      </c>
      <c r="E1711" s="27">
        <f t="shared" si="516"/>
        <v>155480.13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243">
        <v>155480.13</v>
      </c>
      <c r="U1711" s="28"/>
      <c r="V1711" s="22"/>
      <c r="AN1711" s="28"/>
      <c r="AO1711" s="12"/>
      <c r="AP1711" s="12"/>
      <c r="AQ1711" s="12"/>
      <c r="AR1711" s="12"/>
      <c r="BB1711" s="28"/>
    </row>
    <row r="1712" spans="1:54" ht="15" customHeight="1" x14ac:dyDescent="0.25">
      <c r="A1712" s="3"/>
      <c r="B1712" s="3">
        <f t="shared" si="517"/>
        <v>14</v>
      </c>
      <c r="C1712" s="14" t="s">
        <v>1452</v>
      </c>
      <c r="D1712" s="3" t="s">
        <v>87</v>
      </c>
      <c r="E1712" s="27">
        <f t="shared" si="516"/>
        <v>78452.63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243">
        <v>78452.63</v>
      </c>
      <c r="U1712" s="28"/>
      <c r="V1712" s="22"/>
      <c r="AN1712" s="28"/>
      <c r="AO1712" s="12"/>
      <c r="AP1712" s="12"/>
      <c r="AQ1712" s="12"/>
      <c r="AR1712" s="12"/>
      <c r="BB1712" s="28"/>
    </row>
    <row r="1713" spans="1:54" ht="15" customHeight="1" x14ac:dyDescent="0.25">
      <c r="A1713" s="3"/>
      <c r="B1713" s="3">
        <f t="shared" si="517"/>
        <v>15</v>
      </c>
      <c r="C1713" s="14" t="s">
        <v>1452</v>
      </c>
      <c r="D1713" s="3" t="s">
        <v>390</v>
      </c>
      <c r="E1713" s="27">
        <f t="shared" si="516"/>
        <v>77106.39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>
        <v>77106.39</v>
      </c>
      <c r="U1713" s="28"/>
      <c r="V1713" s="22"/>
      <c r="AN1713" s="28"/>
      <c r="AO1713" s="12"/>
      <c r="AP1713" s="12"/>
      <c r="AQ1713" s="12"/>
      <c r="AR1713" s="12"/>
      <c r="BB1713" s="28"/>
    </row>
    <row r="1714" spans="1:54" ht="15" customHeight="1" x14ac:dyDescent="0.25">
      <c r="A1714" s="3"/>
      <c r="B1714" s="3">
        <f t="shared" si="517"/>
        <v>16</v>
      </c>
      <c r="C1714" s="14" t="s">
        <v>1452</v>
      </c>
      <c r="D1714" s="3" t="s">
        <v>88</v>
      </c>
      <c r="E1714" s="27">
        <f t="shared" si="516"/>
        <v>191818.53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>
        <v>191818.53</v>
      </c>
      <c r="U1714" s="28"/>
      <c r="V1714" s="22"/>
      <c r="AN1714" s="28"/>
      <c r="AO1714" s="12"/>
      <c r="AP1714" s="12"/>
      <c r="AQ1714" s="12"/>
      <c r="AR1714" s="12"/>
      <c r="BB1714" s="28"/>
    </row>
    <row r="1715" spans="1:54" ht="15" customHeight="1" x14ac:dyDescent="0.25">
      <c r="A1715" s="3"/>
      <c r="B1715" s="3">
        <f t="shared" si="517"/>
        <v>17</v>
      </c>
      <c r="C1715" s="14" t="s">
        <v>1452</v>
      </c>
      <c r="D1715" s="3" t="s">
        <v>411</v>
      </c>
      <c r="E1715" s="27">
        <f t="shared" si="516"/>
        <v>19678.55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>
        <v>19678.55</v>
      </c>
      <c r="U1715" s="28"/>
      <c r="V1715" s="22"/>
      <c r="AN1715" s="28"/>
      <c r="AO1715" s="12"/>
      <c r="AP1715" s="12"/>
      <c r="AQ1715" s="12"/>
      <c r="AR1715" s="12"/>
      <c r="BB1715" s="28"/>
    </row>
    <row r="1716" spans="1:54" ht="15" customHeight="1" x14ac:dyDescent="0.25">
      <c r="A1716" s="3"/>
      <c r="B1716" s="3">
        <f t="shared" si="517"/>
        <v>18</v>
      </c>
      <c r="C1716" s="14" t="s">
        <v>1452</v>
      </c>
      <c r="D1716" s="3" t="s">
        <v>414</v>
      </c>
      <c r="E1716" s="27">
        <f t="shared" si="516"/>
        <v>72527.649999999994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>
        <v>72527.649999999994</v>
      </c>
      <c r="U1716" s="28"/>
      <c r="V1716" s="22"/>
      <c r="AN1716" s="28"/>
      <c r="AO1716" s="12"/>
      <c r="AP1716" s="12"/>
      <c r="AQ1716" s="12"/>
      <c r="AR1716" s="12"/>
      <c r="BB1716" s="28"/>
    </row>
    <row r="1717" spans="1:54" ht="15" customHeight="1" x14ac:dyDescent="0.25">
      <c r="A1717" s="3"/>
      <c r="B1717" s="3">
        <f t="shared" si="517"/>
        <v>19</v>
      </c>
      <c r="C1717" s="14" t="s">
        <v>1452</v>
      </c>
      <c r="D1717" s="3" t="s">
        <v>415</v>
      </c>
      <c r="E1717" s="27">
        <f t="shared" si="516"/>
        <v>61221.56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>
        <v>61221.56</v>
      </c>
      <c r="U1717" s="28"/>
      <c r="V1717" s="22"/>
      <c r="AN1717" s="28"/>
      <c r="AO1717" s="12"/>
      <c r="AP1717" s="12"/>
      <c r="AQ1717" s="12"/>
      <c r="AR1717" s="12"/>
      <c r="BB1717" s="28"/>
    </row>
    <row r="1718" spans="1:54" ht="15" customHeight="1" x14ac:dyDescent="0.25">
      <c r="A1718" s="3"/>
      <c r="B1718" s="3">
        <f t="shared" si="517"/>
        <v>20</v>
      </c>
      <c r="C1718" s="14" t="s">
        <v>1452</v>
      </c>
      <c r="D1718" s="3" t="s">
        <v>416</v>
      </c>
      <c r="E1718" s="27">
        <f t="shared" si="516"/>
        <v>75118.759999999995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>
        <v>75118.759999999995</v>
      </c>
      <c r="U1718" s="28"/>
      <c r="V1718" s="22"/>
      <c r="AN1718" s="28"/>
      <c r="AO1718" s="12"/>
      <c r="AP1718" s="12"/>
      <c r="AQ1718" s="12"/>
      <c r="AR1718" s="12"/>
      <c r="BB1718" s="28"/>
    </row>
    <row r="1719" spans="1:54" ht="15" customHeight="1" x14ac:dyDescent="0.25">
      <c r="A1719" s="3"/>
      <c r="B1719" s="3">
        <f t="shared" si="517"/>
        <v>21</v>
      </c>
      <c r="C1719" s="14" t="s">
        <v>1452</v>
      </c>
      <c r="D1719" s="3" t="s">
        <v>89</v>
      </c>
      <c r="E1719" s="27">
        <f t="shared" si="516"/>
        <v>23425.3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>
        <v>23425.3</v>
      </c>
      <c r="U1719" s="28"/>
      <c r="V1719" s="22"/>
      <c r="AN1719" s="28"/>
      <c r="AO1719" s="12"/>
      <c r="AP1719" s="12"/>
      <c r="AQ1719" s="12"/>
      <c r="AR1719" s="12"/>
      <c r="BB1719" s="28"/>
    </row>
    <row r="1720" spans="1:54" ht="15" customHeight="1" x14ac:dyDescent="0.25">
      <c r="B1720" s="3">
        <f t="shared" si="517"/>
        <v>22</v>
      </c>
      <c r="C1720" s="14" t="s">
        <v>1452</v>
      </c>
      <c r="D1720" s="3" t="s">
        <v>90</v>
      </c>
      <c r="E1720" s="27">
        <f t="shared" si="516"/>
        <v>90697.95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>
        <v>90697.95</v>
      </c>
    </row>
    <row r="1721" spans="1:54" ht="15" customHeight="1" x14ac:dyDescent="0.25">
      <c r="B1721" s="3">
        <f t="shared" si="517"/>
        <v>23</v>
      </c>
      <c r="C1721" s="14" t="s">
        <v>1452</v>
      </c>
      <c r="D1721" s="3" t="s">
        <v>417</v>
      </c>
      <c r="E1721" s="27">
        <f t="shared" si="516"/>
        <v>143931.46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>
        <v>143931.46</v>
      </c>
    </row>
    <row r="1722" spans="1:54" ht="15" customHeight="1" x14ac:dyDescent="0.25">
      <c r="B1722" s="3">
        <f t="shared" si="517"/>
        <v>24</v>
      </c>
      <c r="C1722" s="14" t="s">
        <v>1452</v>
      </c>
      <c r="D1722" s="3" t="s">
        <v>418</v>
      </c>
      <c r="E1722" s="27">
        <f t="shared" si="516"/>
        <v>96473.29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>
        <v>96473.29</v>
      </c>
    </row>
    <row r="1723" spans="1:54" ht="15" customHeight="1" x14ac:dyDescent="0.25">
      <c r="B1723" s="3">
        <f t="shared" si="517"/>
        <v>25</v>
      </c>
      <c r="C1723" s="14" t="s">
        <v>1452</v>
      </c>
      <c r="D1723" s="3" t="s">
        <v>395</v>
      </c>
      <c r="E1723" s="27">
        <f t="shared" si="516"/>
        <v>90227.38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>
        <v>90227.38</v>
      </c>
    </row>
    <row r="1724" spans="1:54" ht="15" customHeight="1" x14ac:dyDescent="0.25">
      <c r="B1724" s="3">
        <f t="shared" si="517"/>
        <v>26</v>
      </c>
      <c r="C1724" s="14" t="s">
        <v>1452</v>
      </c>
      <c r="D1724" s="3" t="s">
        <v>399</v>
      </c>
      <c r="E1724" s="27">
        <f t="shared" si="516"/>
        <v>75966.64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>
        <v>75966.64</v>
      </c>
    </row>
    <row r="1725" spans="1:54" ht="15" customHeight="1" x14ac:dyDescent="0.25">
      <c r="B1725" s="3">
        <f t="shared" si="517"/>
        <v>27</v>
      </c>
      <c r="C1725" s="14" t="s">
        <v>1452</v>
      </c>
      <c r="D1725" s="3" t="s">
        <v>404</v>
      </c>
      <c r="E1725" s="27">
        <f t="shared" si="516"/>
        <v>42800.56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>
        <v>42800.56</v>
      </c>
    </row>
    <row r="1726" spans="1:54" ht="15" customHeight="1" x14ac:dyDescent="0.25">
      <c r="B1726" s="3">
        <f t="shared" si="517"/>
        <v>28</v>
      </c>
      <c r="C1726" s="14" t="s">
        <v>1452</v>
      </c>
      <c r="D1726" s="3" t="s">
        <v>406</v>
      </c>
      <c r="E1726" s="27">
        <f t="shared" si="516"/>
        <v>43022.69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>
        <v>43022.69</v>
      </c>
    </row>
    <row r="1727" spans="1:54" ht="15" customHeight="1" x14ac:dyDescent="0.25">
      <c r="B1727" s="3">
        <f t="shared" si="517"/>
        <v>29</v>
      </c>
      <c r="C1727" s="14" t="s">
        <v>1452</v>
      </c>
      <c r="D1727" s="3" t="s">
        <v>424</v>
      </c>
      <c r="E1727" s="27">
        <f t="shared" si="516"/>
        <v>126659.04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>
        <v>126659.04</v>
      </c>
    </row>
    <row r="1728" spans="1:54" ht="15" customHeight="1" x14ac:dyDescent="0.25">
      <c r="B1728" s="3">
        <f t="shared" si="517"/>
        <v>30</v>
      </c>
      <c r="C1728" s="14" t="s">
        <v>1452</v>
      </c>
      <c r="D1728" s="3" t="s">
        <v>429</v>
      </c>
      <c r="E1728" s="27">
        <f t="shared" si="516"/>
        <v>64928.17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>
        <v>64928.17</v>
      </c>
    </row>
    <row r="1729" spans="2:20" ht="15" customHeight="1" x14ac:dyDescent="0.25">
      <c r="B1729" s="3">
        <f t="shared" si="517"/>
        <v>31</v>
      </c>
      <c r="C1729" s="14" t="s">
        <v>1452</v>
      </c>
      <c r="D1729" s="3" t="s">
        <v>52</v>
      </c>
      <c r="E1729" s="27">
        <f t="shared" si="516"/>
        <v>14026.4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>
        <v>14026.4</v>
      </c>
    </row>
    <row r="1730" spans="2:20" ht="15" customHeight="1" x14ac:dyDescent="0.25">
      <c r="B1730" s="3">
        <f t="shared" si="517"/>
        <v>32</v>
      </c>
      <c r="C1730" s="14" t="s">
        <v>1452</v>
      </c>
      <c r="D1730" s="3" t="s">
        <v>437</v>
      </c>
      <c r="E1730" s="27">
        <f t="shared" si="516"/>
        <v>34486.379999999997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>
        <v>34486.379999999997</v>
      </c>
    </row>
    <row r="1731" spans="2:20" ht="15" customHeight="1" x14ac:dyDescent="0.25">
      <c r="B1731" s="3">
        <f t="shared" si="517"/>
        <v>33</v>
      </c>
      <c r="C1731" s="14" t="s">
        <v>104</v>
      </c>
      <c r="D1731" s="3" t="s">
        <v>478</v>
      </c>
      <c r="E1731" s="27">
        <f t="shared" si="516"/>
        <v>47679.13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>
        <v>47679.13</v>
      </c>
    </row>
    <row r="1732" spans="2:20" ht="15" customHeight="1" x14ac:dyDescent="0.25">
      <c r="B1732" s="3">
        <f t="shared" si="517"/>
        <v>34</v>
      </c>
      <c r="C1732" s="14" t="s">
        <v>104</v>
      </c>
      <c r="D1732" s="3" t="s">
        <v>481</v>
      </c>
      <c r="E1732" s="27">
        <f t="shared" ref="E1732:E1737" si="518">SUM(F1732:T1732)</f>
        <v>184408.63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>
        <v>184408.63</v>
      </c>
    </row>
    <row r="1733" spans="2:20" ht="15" customHeight="1" x14ac:dyDescent="0.25">
      <c r="B1733" s="3">
        <f t="shared" si="517"/>
        <v>35</v>
      </c>
      <c r="C1733" s="14" t="s">
        <v>104</v>
      </c>
      <c r="D1733" s="3" t="s">
        <v>156</v>
      </c>
      <c r="E1733" s="27">
        <f t="shared" si="518"/>
        <v>218500.92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>
        <v>218500.92</v>
      </c>
    </row>
    <row r="1734" spans="2:20" ht="15" customHeight="1" x14ac:dyDescent="0.25">
      <c r="B1734" s="3">
        <f t="shared" si="517"/>
        <v>36</v>
      </c>
      <c r="C1734" s="14" t="s">
        <v>104</v>
      </c>
      <c r="D1734" s="3" t="s">
        <v>503</v>
      </c>
      <c r="E1734" s="27">
        <f t="shared" si="518"/>
        <v>77634.040000000008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>
        <v>77634.040000000008</v>
      </c>
    </row>
    <row r="1735" spans="2:20" ht="15" customHeight="1" x14ac:dyDescent="0.25">
      <c r="B1735" s="3">
        <f t="shared" si="517"/>
        <v>37</v>
      </c>
      <c r="C1735" s="14" t="s">
        <v>104</v>
      </c>
      <c r="D1735" s="3" t="s">
        <v>527</v>
      </c>
      <c r="E1735" s="27">
        <f t="shared" si="518"/>
        <v>165481.68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>
        <v>165481.68</v>
      </c>
    </row>
    <row r="1736" spans="2:20" ht="15" customHeight="1" x14ac:dyDescent="0.25">
      <c r="B1736" s="3">
        <f t="shared" si="517"/>
        <v>38</v>
      </c>
      <c r="C1736" s="14" t="s">
        <v>104</v>
      </c>
      <c r="D1736" s="3" t="s">
        <v>169</v>
      </c>
      <c r="E1736" s="27">
        <f t="shared" si="518"/>
        <v>101340.73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>
        <v>101340.73</v>
      </c>
    </row>
    <row r="1737" spans="2:20" ht="15" customHeight="1" x14ac:dyDescent="0.25">
      <c r="B1737" s="3">
        <f t="shared" si="517"/>
        <v>39</v>
      </c>
      <c r="C1737" s="14" t="s">
        <v>104</v>
      </c>
      <c r="D1737" s="3" t="s">
        <v>551</v>
      </c>
      <c r="E1737" s="27">
        <f t="shared" si="518"/>
        <v>226810.71999999997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>
        <v>226810.71999999997</v>
      </c>
    </row>
    <row r="1740" spans="2:20" x14ac:dyDescent="0.25">
      <c r="P1740" s="264"/>
    </row>
    <row r="1741" spans="2:20" x14ac:dyDescent="0.25">
      <c r="P1741" s="264"/>
    </row>
    <row r="1742" spans="2:20" x14ac:dyDescent="0.25">
      <c r="P1742" s="264"/>
    </row>
    <row r="1743" spans="2:20" x14ac:dyDescent="0.25">
      <c r="P1743" s="264"/>
    </row>
  </sheetData>
  <autoFilter ref="A12:BD1737"/>
  <mergeCells count="28">
    <mergeCell ref="A6:T6"/>
    <mergeCell ref="A9:A12"/>
    <mergeCell ref="B9:B12"/>
    <mergeCell ref="C9:C12"/>
    <mergeCell ref="D9:D12"/>
    <mergeCell ref="E9:E11"/>
    <mergeCell ref="F9:T9"/>
    <mergeCell ref="S10:S11"/>
    <mergeCell ref="T10:T11"/>
    <mergeCell ref="Q10:Q11"/>
    <mergeCell ref="R10:R11"/>
    <mergeCell ref="F10:L10"/>
    <mergeCell ref="M10:M11"/>
    <mergeCell ref="N10:N11"/>
    <mergeCell ref="O10:O11"/>
    <mergeCell ref="P10:P11"/>
    <mergeCell ref="V9:V12"/>
    <mergeCell ref="W9:W11"/>
    <mergeCell ref="X9:AL9"/>
    <mergeCell ref="AJ10:AJ11"/>
    <mergeCell ref="AK10:AK11"/>
    <mergeCell ref="AL10:AL11"/>
    <mergeCell ref="X10:AD10"/>
    <mergeCell ref="AE10:AE11"/>
    <mergeCell ref="AF10:AF11"/>
    <mergeCell ref="AG10:AG11"/>
    <mergeCell ref="AH10:AH11"/>
    <mergeCell ref="AI10:AI11"/>
  </mergeCells>
  <conditionalFormatting sqref="B286">
    <cfRule type="duplicateValues" dxfId="124" priority="107"/>
  </conditionalFormatting>
  <conditionalFormatting sqref="V1695:V1719">
    <cfRule type="duplicateValues" dxfId="123" priority="105"/>
  </conditionalFormatting>
  <conditionalFormatting sqref="V1673:V1674 V1645:V1671 V1292 V1340:V1374 V1376 V1532:V1538 V1549 V1551:V1554 V1556:V1558 V1560 V1564 V1568:V1569 V1586:V1591 V1595:V1599 V1605 V1640 V1687:V1688 V1545:V1546 V1540:V1541 V1395:V1400 V1402 V1404:V1406 V1412:V1417 V1423 V1486:V1498 V1507:V1513 V1521:V1530 V1381:V1391 V1283:V1286 V1622:V1634 V1505">
    <cfRule type="duplicateValues" dxfId="122" priority="106"/>
  </conditionalFormatting>
  <conditionalFormatting sqref="V321:V322">
    <cfRule type="duplicateValues" dxfId="121" priority="104"/>
  </conditionalFormatting>
  <conditionalFormatting sqref="V323">
    <cfRule type="duplicateValues" dxfId="120" priority="103"/>
  </conditionalFormatting>
  <conditionalFormatting sqref="V1409:V1411">
    <cfRule type="duplicateValues" dxfId="119" priority="102"/>
  </conditionalFormatting>
  <conditionalFormatting sqref="V1420">
    <cfRule type="duplicateValues" dxfId="118" priority="101"/>
  </conditionalFormatting>
  <conditionalFormatting sqref="V1421:V1422">
    <cfRule type="duplicateValues" dxfId="117" priority="100"/>
  </conditionalFormatting>
  <conditionalFormatting sqref="V1454:V1455">
    <cfRule type="duplicateValues" dxfId="116" priority="99"/>
  </conditionalFormatting>
  <conditionalFormatting sqref="V1576">
    <cfRule type="duplicateValues" dxfId="115" priority="98"/>
  </conditionalFormatting>
  <conditionalFormatting sqref="V1675:V1684">
    <cfRule type="duplicateValues" dxfId="114" priority="97"/>
  </conditionalFormatting>
  <conditionalFormatting sqref="V1458">
    <cfRule type="duplicateValues" dxfId="113" priority="94"/>
  </conditionalFormatting>
  <conditionalFormatting sqref="V1447">
    <cfRule type="duplicateValues" dxfId="112" priority="93"/>
  </conditionalFormatting>
  <conditionalFormatting sqref="V1448">
    <cfRule type="duplicateValues" dxfId="111" priority="92"/>
  </conditionalFormatting>
  <conditionalFormatting sqref="V1461:V1480">
    <cfRule type="duplicateValues" dxfId="110" priority="108"/>
  </conditionalFormatting>
  <conditionalFormatting sqref="D1695:D1698">
    <cfRule type="duplicateValues" dxfId="109" priority="109"/>
  </conditionalFormatting>
  <conditionalFormatting sqref="D1673:D1674 D1645:D1671 D1292 D1340:D1374 D1376 D1532:D1538 D1549 D1551:D1554 D1556:D1558 D1560 D1564 D1568:D1569 D1586:D1591 D1595:D1599 D1605 D1640 D1687:D1688 D1545:D1546 D1540:D1541 D1395:D1400 D1402 D1404:D1406 D1412:D1417 D1423 D1486:D1498 D1507:D1513 D1521:D1530 D1283:D1286 D1622:D1634 D1381:D1391 D1505">
    <cfRule type="duplicateValues" dxfId="108" priority="110"/>
  </conditionalFormatting>
  <conditionalFormatting sqref="D321:D322">
    <cfRule type="duplicateValues" dxfId="107" priority="111"/>
  </conditionalFormatting>
  <conditionalFormatting sqref="D323">
    <cfRule type="duplicateValues" dxfId="106" priority="112"/>
  </conditionalFormatting>
  <conditionalFormatting sqref="D1409">
    <cfRule type="duplicateValues" dxfId="105" priority="113"/>
  </conditionalFormatting>
  <conditionalFormatting sqref="D1420">
    <cfRule type="duplicateValues" dxfId="104" priority="114"/>
  </conditionalFormatting>
  <conditionalFormatting sqref="D1421:D1422">
    <cfRule type="duplicateValues" dxfId="103" priority="115"/>
  </conditionalFormatting>
  <conditionalFormatting sqref="D1454:D1455">
    <cfRule type="duplicateValues" dxfId="102" priority="116"/>
  </conditionalFormatting>
  <conditionalFormatting sqref="D1576">
    <cfRule type="duplicateValues" dxfId="101" priority="117"/>
  </conditionalFormatting>
  <conditionalFormatting sqref="D1675:D1684">
    <cfRule type="duplicateValues" dxfId="100" priority="118"/>
  </conditionalFormatting>
  <conditionalFormatting sqref="D1458">
    <cfRule type="duplicateValues" dxfId="99" priority="121"/>
  </conditionalFormatting>
  <conditionalFormatting sqref="D1447">
    <cfRule type="duplicateValues" dxfId="98" priority="122"/>
  </conditionalFormatting>
  <conditionalFormatting sqref="D1448">
    <cfRule type="duplicateValues" dxfId="97" priority="123"/>
  </conditionalFormatting>
  <conditionalFormatting sqref="D1461:D1480">
    <cfRule type="duplicateValues" dxfId="96" priority="124"/>
  </conditionalFormatting>
  <conditionalFormatting sqref="B886">
    <cfRule type="duplicateValues" dxfId="95" priority="54"/>
  </conditionalFormatting>
  <conditionalFormatting sqref="V1216">
    <cfRule type="duplicateValues" dxfId="94" priority="52"/>
  </conditionalFormatting>
  <conditionalFormatting sqref="V962">
    <cfRule type="duplicateValues" dxfId="93" priority="51"/>
  </conditionalFormatting>
  <conditionalFormatting sqref="V1282">
    <cfRule type="duplicateValues" dxfId="92" priority="53"/>
  </conditionalFormatting>
  <conditionalFormatting sqref="V965">
    <cfRule type="duplicateValues" dxfId="91" priority="50"/>
  </conditionalFormatting>
  <conditionalFormatting sqref="V963">
    <cfRule type="duplicateValues" dxfId="90" priority="49"/>
  </conditionalFormatting>
  <conditionalFormatting sqref="V967:V969">
    <cfRule type="duplicateValues" dxfId="89" priority="48"/>
  </conditionalFormatting>
  <conditionalFormatting sqref="V975:V976">
    <cfRule type="duplicateValues" dxfId="88" priority="47"/>
  </conditionalFormatting>
  <conditionalFormatting sqref="V978">
    <cfRule type="duplicateValues" dxfId="87" priority="46"/>
  </conditionalFormatting>
  <conditionalFormatting sqref="V980">
    <cfRule type="duplicateValues" dxfId="86" priority="45"/>
  </conditionalFormatting>
  <conditionalFormatting sqref="V981">
    <cfRule type="duplicateValues" dxfId="85" priority="44"/>
  </conditionalFormatting>
  <conditionalFormatting sqref="V985">
    <cfRule type="duplicateValues" dxfId="84" priority="43"/>
  </conditionalFormatting>
  <conditionalFormatting sqref="V988">
    <cfRule type="duplicateValues" dxfId="83" priority="42"/>
  </conditionalFormatting>
  <conditionalFormatting sqref="V995">
    <cfRule type="duplicateValues" dxfId="82" priority="41"/>
  </conditionalFormatting>
  <conditionalFormatting sqref="V996">
    <cfRule type="duplicateValues" dxfId="81" priority="40"/>
  </conditionalFormatting>
  <conditionalFormatting sqref="V1000:V1003">
    <cfRule type="duplicateValues" dxfId="80" priority="39"/>
  </conditionalFormatting>
  <conditionalFormatting sqref="V1004:V1013">
    <cfRule type="duplicateValues" dxfId="79" priority="38"/>
  </conditionalFormatting>
  <conditionalFormatting sqref="V1015:V1019 V1021">
    <cfRule type="duplicateValues" dxfId="78" priority="37"/>
  </conditionalFormatting>
  <conditionalFormatting sqref="V1023:V1025">
    <cfRule type="duplicateValues" dxfId="77" priority="36"/>
  </conditionalFormatting>
  <conditionalFormatting sqref="V1027:V1029">
    <cfRule type="duplicateValues" dxfId="76" priority="35"/>
  </conditionalFormatting>
  <conditionalFormatting sqref="V1033">
    <cfRule type="duplicateValues" dxfId="75" priority="34"/>
  </conditionalFormatting>
  <conditionalFormatting sqref="V1038">
    <cfRule type="duplicateValues" dxfId="74" priority="33"/>
  </conditionalFormatting>
  <conditionalFormatting sqref="V1042:V1045">
    <cfRule type="duplicateValues" dxfId="73" priority="32"/>
  </conditionalFormatting>
  <conditionalFormatting sqref="V1049">
    <cfRule type="duplicateValues" dxfId="72" priority="31"/>
  </conditionalFormatting>
  <conditionalFormatting sqref="V1051:V1052">
    <cfRule type="duplicateValues" dxfId="71" priority="30"/>
  </conditionalFormatting>
  <conditionalFormatting sqref="V1053:V1057">
    <cfRule type="duplicateValues" dxfId="70" priority="29"/>
  </conditionalFormatting>
  <conditionalFormatting sqref="V1060:V1061">
    <cfRule type="duplicateValues" dxfId="69" priority="28"/>
  </conditionalFormatting>
  <conditionalFormatting sqref="V1063:V1064">
    <cfRule type="duplicateValues" dxfId="68" priority="27"/>
  </conditionalFormatting>
  <conditionalFormatting sqref="V1066">
    <cfRule type="duplicateValues" dxfId="67" priority="26"/>
  </conditionalFormatting>
  <conditionalFormatting sqref="V1069:V1071">
    <cfRule type="duplicateValues" dxfId="66" priority="25"/>
  </conditionalFormatting>
  <conditionalFormatting sqref="V1074">
    <cfRule type="duplicateValues" dxfId="65" priority="24"/>
  </conditionalFormatting>
  <conditionalFormatting sqref="V1076">
    <cfRule type="duplicateValues" dxfId="64" priority="23"/>
  </conditionalFormatting>
  <conditionalFormatting sqref="V1081">
    <cfRule type="duplicateValues" dxfId="63" priority="22"/>
  </conditionalFormatting>
  <conditionalFormatting sqref="V1082:V1083">
    <cfRule type="duplicateValues" dxfId="62" priority="21"/>
  </conditionalFormatting>
  <conditionalFormatting sqref="V1183">
    <cfRule type="duplicateValues" dxfId="61" priority="20"/>
  </conditionalFormatting>
  <conditionalFormatting sqref="V1204">
    <cfRule type="duplicateValues" dxfId="60" priority="19"/>
  </conditionalFormatting>
  <conditionalFormatting sqref="V1250:V1264">
    <cfRule type="duplicateValues" dxfId="59" priority="18"/>
  </conditionalFormatting>
  <conditionalFormatting sqref="V1277">
    <cfRule type="duplicateValues" dxfId="58" priority="17"/>
  </conditionalFormatting>
  <conditionalFormatting sqref="D1216">
    <cfRule type="duplicateValues" dxfId="57" priority="55"/>
  </conditionalFormatting>
  <conditionalFormatting sqref="D962">
    <cfRule type="duplicateValues" dxfId="56" priority="56"/>
  </conditionalFormatting>
  <conditionalFormatting sqref="D1282">
    <cfRule type="duplicateValues" dxfId="55" priority="57"/>
  </conditionalFormatting>
  <conditionalFormatting sqref="D965">
    <cfRule type="duplicateValues" dxfId="54" priority="58"/>
  </conditionalFormatting>
  <conditionalFormatting sqref="D963">
    <cfRule type="duplicateValues" dxfId="53" priority="59"/>
  </conditionalFormatting>
  <conditionalFormatting sqref="D967:D969">
    <cfRule type="duplicateValues" dxfId="52" priority="60"/>
  </conditionalFormatting>
  <conditionalFormatting sqref="D975:D976">
    <cfRule type="duplicateValues" dxfId="51" priority="61"/>
  </conditionalFormatting>
  <conditionalFormatting sqref="D978">
    <cfRule type="duplicateValues" dxfId="50" priority="62"/>
  </conditionalFormatting>
  <conditionalFormatting sqref="D980">
    <cfRule type="duplicateValues" dxfId="49" priority="63"/>
  </conditionalFormatting>
  <conditionalFormatting sqref="D981">
    <cfRule type="duplicateValues" dxfId="48" priority="64"/>
  </conditionalFormatting>
  <conditionalFormatting sqref="D985">
    <cfRule type="duplicateValues" dxfId="47" priority="65"/>
  </conditionalFormatting>
  <conditionalFormatting sqref="D988">
    <cfRule type="duplicateValues" dxfId="46" priority="66"/>
  </conditionalFormatting>
  <conditionalFormatting sqref="D995">
    <cfRule type="duplicateValues" dxfId="45" priority="67"/>
  </conditionalFormatting>
  <conditionalFormatting sqref="D996">
    <cfRule type="duplicateValues" dxfId="44" priority="68"/>
  </conditionalFormatting>
  <conditionalFormatting sqref="D1000:D1003">
    <cfRule type="duplicateValues" dxfId="43" priority="69"/>
  </conditionalFormatting>
  <conditionalFormatting sqref="D1004:D1013">
    <cfRule type="duplicateValues" dxfId="42" priority="70"/>
  </conditionalFormatting>
  <conditionalFormatting sqref="D1015:D1019 D1021">
    <cfRule type="duplicateValues" dxfId="41" priority="71"/>
  </conditionalFormatting>
  <conditionalFormatting sqref="D1023:D1025">
    <cfRule type="duplicateValues" dxfId="40" priority="72"/>
  </conditionalFormatting>
  <conditionalFormatting sqref="D1027:D1029">
    <cfRule type="duplicateValues" dxfId="39" priority="73"/>
  </conditionalFormatting>
  <conditionalFormatting sqref="D1033">
    <cfRule type="duplicateValues" dxfId="38" priority="74"/>
  </conditionalFormatting>
  <conditionalFormatting sqref="D1038">
    <cfRule type="duplicateValues" dxfId="37" priority="75"/>
  </conditionalFormatting>
  <conditionalFormatting sqref="D1042:D1045">
    <cfRule type="duplicateValues" dxfId="36" priority="76"/>
  </conditionalFormatting>
  <conditionalFormatting sqref="D1049">
    <cfRule type="duplicateValues" dxfId="35" priority="77"/>
  </conditionalFormatting>
  <conditionalFormatting sqref="D1051:D1052">
    <cfRule type="duplicateValues" dxfId="34" priority="78"/>
  </conditionalFormatting>
  <conditionalFormatting sqref="D1053:D1057">
    <cfRule type="duplicateValues" dxfId="33" priority="79"/>
  </conditionalFormatting>
  <conditionalFormatting sqref="D1060:D1061">
    <cfRule type="duplicateValues" dxfId="32" priority="80"/>
  </conditionalFormatting>
  <conditionalFormatting sqref="D1063:D1064">
    <cfRule type="duplicateValues" dxfId="31" priority="81"/>
  </conditionalFormatting>
  <conditionalFormatting sqref="D1066">
    <cfRule type="duplicateValues" dxfId="30" priority="82"/>
  </conditionalFormatting>
  <conditionalFormatting sqref="D1069:D1071">
    <cfRule type="duplicateValues" dxfId="29" priority="83"/>
  </conditionalFormatting>
  <conditionalFormatting sqref="D1074">
    <cfRule type="duplicateValues" dxfId="28" priority="84"/>
  </conditionalFormatting>
  <conditionalFormatting sqref="D1076">
    <cfRule type="duplicateValues" dxfId="27" priority="85"/>
  </conditionalFormatting>
  <conditionalFormatting sqref="D1081">
    <cfRule type="duplicateValues" dxfId="26" priority="86"/>
  </conditionalFormatting>
  <conditionalFormatting sqref="D1082:D1083">
    <cfRule type="duplicateValues" dxfId="25" priority="87"/>
  </conditionalFormatting>
  <conditionalFormatting sqref="D1183">
    <cfRule type="duplicateValues" dxfId="24" priority="88"/>
  </conditionalFormatting>
  <conditionalFormatting sqref="D1204">
    <cfRule type="duplicateValues" dxfId="23" priority="89"/>
  </conditionalFormatting>
  <conditionalFormatting sqref="D1250:D1264">
    <cfRule type="duplicateValues" dxfId="22" priority="90"/>
  </conditionalFormatting>
  <conditionalFormatting sqref="D1277">
    <cfRule type="duplicateValues" dxfId="21" priority="91"/>
  </conditionalFormatting>
  <conditionalFormatting sqref="D326">
    <cfRule type="duplicateValues" dxfId="20" priority="16"/>
  </conditionalFormatting>
  <conditionalFormatting sqref="B288">
    <cfRule type="duplicateValues" dxfId="19" priority="125"/>
  </conditionalFormatting>
  <conditionalFormatting sqref="B314:B316 B319:B325">
    <cfRule type="duplicateValues" dxfId="18" priority="15"/>
  </conditionalFormatting>
  <conditionalFormatting sqref="B290:B313">
    <cfRule type="duplicateValues" dxfId="17" priority="14"/>
  </conditionalFormatting>
  <conditionalFormatting sqref="B317">
    <cfRule type="duplicateValues" dxfId="16" priority="13"/>
  </conditionalFormatting>
  <conditionalFormatting sqref="B318">
    <cfRule type="duplicateValues" dxfId="15" priority="12"/>
  </conditionalFormatting>
  <conditionalFormatting sqref="V289">
    <cfRule type="duplicateValues" dxfId="14" priority="11"/>
  </conditionalFormatting>
  <conditionalFormatting sqref="D289">
    <cfRule type="duplicateValues" dxfId="13" priority="10"/>
  </conditionalFormatting>
  <conditionalFormatting sqref="V326">
    <cfRule type="duplicateValues" dxfId="12" priority="126"/>
  </conditionalFormatting>
  <conditionalFormatting sqref="A1699:A1719">
    <cfRule type="duplicateValues" dxfId="11" priority="8"/>
  </conditionalFormatting>
  <conditionalFormatting sqref="F1699:T1737 D1711:D1737 D1699:D1709 B1699:B1737">
    <cfRule type="duplicateValues" dxfId="10" priority="3"/>
  </conditionalFormatting>
  <conditionalFormatting sqref="D1603">
    <cfRule type="duplicateValues" dxfId="9" priority="2"/>
  </conditionalFormatting>
  <conditionalFormatting sqref="D1604">
    <cfRule type="duplicateValues" dxfId="8" priority="1"/>
  </conditionalFormatting>
  <conditionalFormatting sqref="B887:B1282">
    <cfRule type="duplicateValues" dxfId="7" priority="7060"/>
  </conditionalFormatting>
  <conditionalFormatting sqref="V1444:V1445">
    <cfRule type="duplicateValues" dxfId="6" priority="7092"/>
  </conditionalFormatting>
  <conditionalFormatting sqref="D1444:D1445">
    <cfRule type="duplicateValues" dxfId="5" priority="7125"/>
  </conditionalFormatting>
  <pageMargins left="0.70866141732283472" right="0.70866141732283472" top="0.74803149606299213" bottom="0.74803149606299213" header="0.31496062992125984" footer="0.31496062992125984"/>
  <pageSetup paperSize="9" scale="32" fitToHeight="25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6"/>
  <sheetViews>
    <sheetView workbookViewId="0">
      <selection activeCell="E56" sqref="E56"/>
    </sheetView>
  </sheetViews>
  <sheetFormatPr defaultRowHeight="15" x14ac:dyDescent="0.25"/>
  <cols>
    <col min="4" max="4" width="56.5703125" customWidth="1"/>
  </cols>
  <sheetData>
    <row r="2" spans="1:5" x14ac:dyDescent="0.25">
      <c r="C2" t="s">
        <v>1476</v>
      </c>
    </row>
    <row r="3" spans="1:5" x14ac:dyDescent="0.25">
      <c r="B3" t="s">
        <v>1477</v>
      </c>
    </row>
    <row r="4" spans="1:5" x14ac:dyDescent="0.25">
      <c r="A4">
        <v>1</v>
      </c>
      <c r="C4" s="3" t="s">
        <v>1479</v>
      </c>
      <c r="E4" t="s">
        <v>1478</v>
      </c>
    </row>
    <row r="5" spans="1:5" x14ac:dyDescent="0.25">
      <c r="A5">
        <f>+A4+1</f>
        <v>2</v>
      </c>
      <c r="C5" s="3" t="s">
        <v>1480</v>
      </c>
      <c r="E5" t="s">
        <v>1482</v>
      </c>
    </row>
    <row r="6" spans="1:5" x14ac:dyDescent="0.25">
      <c r="A6">
        <f t="shared" ref="A6:A19" si="0">+A5+1</f>
        <v>3</v>
      </c>
      <c r="C6" s="3" t="s">
        <v>1481</v>
      </c>
      <c r="E6" t="s">
        <v>1483</v>
      </c>
    </row>
    <row r="7" spans="1:5" x14ac:dyDescent="0.25">
      <c r="A7">
        <f t="shared" si="0"/>
        <v>4</v>
      </c>
      <c r="C7" s="3" t="s">
        <v>1484</v>
      </c>
      <c r="E7" t="s">
        <v>1486</v>
      </c>
    </row>
    <row r="8" spans="1:5" x14ac:dyDescent="0.25">
      <c r="A8">
        <f t="shared" si="0"/>
        <v>5</v>
      </c>
      <c r="C8" s="3" t="s">
        <v>1485</v>
      </c>
      <c r="E8" t="s">
        <v>1487</v>
      </c>
    </row>
    <row r="9" spans="1:5" x14ac:dyDescent="0.25">
      <c r="A9">
        <f t="shared" si="0"/>
        <v>6</v>
      </c>
      <c r="C9" s="3" t="s">
        <v>1489</v>
      </c>
      <c r="E9" t="s">
        <v>1488</v>
      </c>
    </row>
    <row r="10" spans="1:5" x14ac:dyDescent="0.25">
      <c r="A10">
        <f t="shared" si="0"/>
        <v>7</v>
      </c>
      <c r="C10" s="3" t="s">
        <v>1500</v>
      </c>
      <c r="E10" t="s">
        <v>1501</v>
      </c>
    </row>
    <row r="11" spans="1:5" x14ac:dyDescent="0.25">
      <c r="A11">
        <f t="shared" si="0"/>
        <v>8</v>
      </c>
      <c r="C11" s="3" t="s">
        <v>1502</v>
      </c>
      <c r="E11" t="s">
        <v>1503</v>
      </c>
    </row>
    <row r="12" spans="1:5" x14ac:dyDescent="0.25">
      <c r="A12">
        <f t="shared" si="0"/>
        <v>9</v>
      </c>
      <c r="C12" s="3" t="s">
        <v>1504</v>
      </c>
      <c r="E12" t="s">
        <v>1505</v>
      </c>
    </row>
    <row r="13" spans="1:5" x14ac:dyDescent="0.25">
      <c r="A13">
        <f t="shared" si="0"/>
        <v>10</v>
      </c>
      <c r="C13" s="3" t="s">
        <v>1506</v>
      </c>
      <c r="E13" t="s">
        <v>1507</v>
      </c>
    </row>
    <row r="14" spans="1:5" x14ac:dyDescent="0.25">
      <c r="A14">
        <f t="shared" si="0"/>
        <v>11</v>
      </c>
      <c r="C14" s="22" t="s">
        <v>1508</v>
      </c>
      <c r="E14" t="s">
        <v>1510</v>
      </c>
    </row>
    <row r="15" spans="1:5" x14ac:dyDescent="0.25">
      <c r="A15">
        <f t="shared" si="0"/>
        <v>12</v>
      </c>
      <c r="C15" s="22" t="s">
        <v>1509</v>
      </c>
      <c r="E15" t="s">
        <v>1511</v>
      </c>
    </row>
    <row r="16" spans="1:5" x14ac:dyDescent="0.25">
      <c r="A16">
        <f t="shared" si="0"/>
        <v>13</v>
      </c>
      <c r="C16" s="22" t="s">
        <v>1512</v>
      </c>
      <c r="E16" t="s">
        <v>1514</v>
      </c>
    </row>
    <row r="17" spans="1:6" x14ac:dyDescent="0.25">
      <c r="A17">
        <f t="shared" si="0"/>
        <v>14</v>
      </c>
      <c r="C17" s="22" t="s">
        <v>1513</v>
      </c>
      <c r="E17" t="s">
        <v>1515</v>
      </c>
    </row>
    <row r="18" spans="1:6" x14ac:dyDescent="0.25">
      <c r="A18">
        <f t="shared" si="0"/>
        <v>15</v>
      </c>
      <c r="C18" s="22" t="s">
        <v>1517</v>
      </c>
      <c r="E18" t="s">
        <v>1516</v>
      </c>
    </row>
    <row r="19" spans="1:6" x14ac:dyDescent="0.25">
      <c r="A19">
        <f t="shared" si="0"/>
        <v>16</v>
      </c>
      <c r="C19" s="22" t="s">
        <v>1582</v>
      </c>
      <c r="E19" t="s">
        <v>1503</v>
      </c>
    </row>
    <row r="20" spans="1:6" x14ac:dyDescent="0.25">
      <c r="C20" s="22"/>
    </row>
    <row r="21" spans="1:6" x14ac:dyDescent="0.25">
      <c r="A21">
        <f>+A19+1</f>
        <v>17</v>
      </c>
      <c r="B21" t="s">
        <v>1490</v>
      </c>
      <c r="C21" s="283" t="s">
        <v>1491</v>
      </c>
      <c r="E21" t="s">
        <v>1492</v>
      </c>
    </row>
    <row r="22" spans="1:6" x14ac:dyDescent="0.25">
      <c r="A22">
        <f>+A21+1</f>
        <v>18</v>
      </c>
      <c r="C22" s="283" t="s">
        <v>1521</v>
      </c>
      <c r="E22" t="s">
        <v>1520</v>
      </c>
    </row>
    <row r="23" spans="1:6" x14ac:dyDescent="0.25">
      <c r="A23">
        <f t="shared" ref="A23:A28" si="1">+A22+1</f>
        <v>19</v>
      </c>
      <c r="C23" s="283" t="s">
        <v>1522</v>
      </c>
      <c r="E23" t="s">
        <v>1523</v>
      </c>
    </row>
    <row r="24" spans="1:6" x14ac:dyDescent="0.25">
      <c r="A24">
        <f t="shared" si="1"/>
        <v>20</v>
      </c>
      <c r="C24" s="283" t="s">
        <v>1527</v>
      </c>
      <c r="E24" t="s">
        <v>1528</v>
      </c>
    </row>
    <row r="25" spans="1:6" x14ac:dyDescent="0.25">
      <c r="A25">
        <f t="shared" si="1"/>
        <v>21</v>
      </c>
      <c r="C25" s="283" t="s">
        <v>1530</v>
      </c>
      <c r="E25" t="s">
        <v>1529</v>
      </c>
    </row>
    <row r="26" spans="1:6" x14ac:dyDescent="0.25">
      <c r="A26">
        <f t="shared" si="1"/>
        <v>22</v>
      </c>
      <c r="C26" s="283" t="s">
        <v>1531</v>
      </c>
      <c r="E26" t="s">
        <v>1532</v>
      </c>
    </row>
    <row r="27" spans="1:6" x14ac:dyDescent="0.25">
      <c r="A27">
        <f t="shared" si="1"/>
        <v>23</v>
      </c>
      <c r="C27" s="283" t="s">
        <v>1574</v>
      </c>
      <c r="E27" t="s">
        <v>1575</v>
      </c>
    </row>
    <row r="28" spans="1:6" x14ac:dyDescent="0.25">
      <c r="A28">
        <f t="shared" si="1"/>
        <v>24</v>
      </c>
      <c r="C28" s="3" t="s">
        <v>1576</v>
      </c>
      <c r="E28" t="s">
        <v>1577</v>
      </c>
    </row>
    <row r="29" spans="1:6" x14ac:dyDescent="0.25">
      <c r="C29" s="283"/>
    </row>
    <row r="30" spans="1:6" x14ac:dyDescent="0.25">
      <c r="C30" s="283"/>
    </row>
    <row r="31" spans="1:6" x14ac:dyDescent="0.25">
      <c r="A31">
        <f>+A28+1</f>
        <v>25</v>
      </c>
      <c r="B31" t="s">
        <v>1499</v>
      </c>
      <c r="C31" s="3" t="s">
        <v>1493</v>
      </c>
      <c r="E31" t="s">
        <v>1494</v>
      </c>
    </row>
    <row r="32" spans="1:6" x14ac:dyDescent="0.25">
      <c r="A32">
        <f>+A31+1</f>
        <v>26</v>
      </c>
      <c r="C32" s="3" t="s">
        <v>1497</v>
      </c>
      <c r="D32" s="3"/>
      <c r="E32" s="283" t="s">
        <v>1495</v>
      </c>
      <c r="F32" s="3"/>
    </row>
    <row r="33" spans="1:6" x14ac:dyDescent="0.25">
      <c r="A33">
        <f t="shared" ref="A33:A53" si="2">+A32+1</f>
        <v>27</v>
      </c>
      <c r="C33" s="3" t="s">
        <v>1498</v>
      </c>
      <c r="D33" s="3"/>
      <c r="E33" s="283" t="s">
        <v>1496</v>
      </c>
      <c r="F33" s="3"/>
    </row>
    <row r="34" spans="1:6" x14ac:dyDescent="0.25">
      <c r="A34">
        <f t="shared" si="2"/>
        <v>28</v>
      </c>
      <c r="B34" t="s">
        <v>1518</v>
      </c>
      <c r="C34" t="s">
        <v>1534</v>
      </c>
      <c r="E34" t="s">
        <v>1519</v>
      </c>
    </row>
    <row r="35" spans="1:6" x14ac:dyDescent="0.25">
      <c r="A35">
        <f t="shared" si="2"/>
        <v>29</v>
      </c>
      <c r="B35" t="s">
        <v>1533</v>
      </c>
      <c r="C35" t="s">
        <v>1535</v>
      </c>
      <c r="E35" t="s">
        <v>1536</v>
      </c>
    </row>
    <row r="36" spans="1:6" x14ac:dyDescent="0.25">
      <c r="A36">
        <f t="shared" si="2"/>
        <v>30</v>
      </c>
      <c r="C36" t="s">
        <v>1537</v>
      </c>
      <c r="E36" t="s">
        <v>1539</v>
      </c>
    </row>
    <row r="37" spans="1:6" x14ac:dyDescent="0.25">
      <c r="A37">
        <f t="shared" si="2"/>
        <v>31</v>
      </c>
      <c r="C37" t="s">
        <v>1538</v>
      </c>
      <c r="E37" t="s">
        <v>1540</v>
      </c>
    </row>
    <row r="38" spans="1:6" x14ac:dyDescent="0.25">
      <c r="A38">
        <f t="shared" si="2"/>
        <v>32</v>
      </c>
      <c r="C38" t="s">
        <v>1541</v>
      </c>
      <c r="E38" t="s">
        <v>1542</v>
      </c>
    </row>
    <row r="39" spans="1:6" x14ac:dyDescent="0.25">
      <c r="A39">
        <f t="shared" si="2"/>
        <v>33</v>
      </c>
      <c r="C39" t="s">
        <v>1543</v>
      </c>
      <c r="E39" t="s">
        <v>1544</v>
      </c>
    </row>
    <row r="40" spans="1:6" x14ac:dyDescent="0.25">
      <c r="A40">
        <f t="shared" si="2"/>
        <v>34</v>
      </c>
      <c r="C40" t="s">
        <v>1545</v>
      </c>
      <c r="E40" t="s">
        <v>1546</v>
      </c>
    </row>
    <row r="41" spans="1:6" x14ac:dyDescent="0.25">
      <c r="A41">
        <f t="shared" si="2"/>
        <v>35</v>
      </c>
      <c r="C41" t="s">
        <v>1548</v>
      </c>
      <c r="E41" t="s">
        <v>1547</v>
      </c>
    </row>
    <row r="42" spans="1:6" x14ac:dyDescent="0.25">
      <c r="A42">
        <f t="shared" si="2"/>
        <v>36</v>
      </c>
      <c r="C42" t="s">
        <v>1550</v>
      </c>
      <c r="E42" t="s">
        <v>1549</v>
      </c>
    </row>
    <row r="43" spans="1:6" x14ac:dyDescent="0.25">
      <c r="A43">
        <f t="shared" si="2"/>
        <v>37</v>
      </c>
      <c r="C43" s="3" t="s">
        <v>1551</v>
      </c>
      <c r="E43" t="s">
        <v>1556</v>
      </c>
    </row>
    <row r="44" spans="1:6" x14ac:dyDescent="0.25">
      <c r="A44">
        <f t="shared" si="2"/>
        <v>38</v>
      </c>
      <c r="C44" s="3" t="s">
        <v>1552</v>
      </c>
      <c r="E44" t="s">
        <v>1557</v>
      </c>
    </row>
    <row r="45" spans="1:6" x14ac:dyDescent="0.25">
      <c r="A45">
        <f t="shared" si="2"/>
        <v>39</v>
      </c>
      <c r="C45" s="3" t="s">
        <v>1553</v>
      </c>
      <c r="E45" t="s">
        <v>1558</v>
      </c>
    </row>
    <row r="46" spans="1:6" x14ac:dyDescent="0.25">
      <c r="A46">
        <f t="shared" si="2"/>
        <v>40</v>
      </c>
      <c r="C46" s="3" t="s">
        <v>1554</v>
      </c>
      <c r="E46" t="s">
        <v>1559</v>
      </c>
    </row>
    <row r="47" spans="1:6" x14ac:dyDescent="0.25">
      <c r="A47">
        <f t="shared" si="2"/>
        <v>41</v>
      </c>
      <c r="C47" s="3" t="s">
        <v>1555</v>
      </c>
      <c r="E47" t="s">
        <v>1560</v>
      </c>
    </row>
    <row r="48" spans="1:6" x14ac:dyDescent="0.25">
      <c r="A48">
        <f t="shared" si="2"/>
        <v>42</v>
      </c>
      <c r="C48" t="s">
        <v>1563</v>
      </c>
      <c r="E48" t="s">
        <v>1561</v>
      </c>
    </row>
    <row r="49" spans="1:5" x14ac:dyDescent="0.25">
      <c r="A49">
        <f t="shared" si="2"/>
        <v>43</v>
      </c>
      <c r="B49" t="s">
        <v>1562</v>
      </c>
      <c r="C49" t="s">
        <v>1564</v>
      </c>
      <c r="E49" t="s">
        <v>1565</v>
      </c>
    </row>
    <row r="50" spans="1:5" x14ac:dyDescent="0.25">
      <c r="A50">
        <f t="shared" si="2"/>
        <v>44</v>
      </c>
      <c r="B50" t="s">
        <v>1566</v>
      </c>
      <c r="C50" t="s">
        <v>1567</v>
      </c>
      <c r="E50" t="s">
        <v>1568</v>
      </c>
    </row>
    <row r="51" spans="1:5" x14ac:dyDescent="0.25">
      <c r="A51">
        <f t="shared" si="2"/>
        <v>45</v>
      </c>
      <c r="B51" t="s">
        <v>1569</v>
      </c>
      <c r="C51" t="s">
        <v>1570</v>
      </c>
      <c r="E51" t="s">
        <v>1571</v>
      </c>
    </row>
    <row r="52" spans="1:5" x14ac:dyDescent="0.25">
      <c r="A52">
        <f t="shared" si="2"/>
        <v>46</v>
      </c>
      <c r="B52" t="s">
        <v>1572</v>
      </c>
      <c r="C52" t="s">
        <v>1579</v>
      </c>
      <c r="E52" t="s">
        <v>1573</v>
      </c>
    </row>
    <row r="53" spans="1:5" x14ac:dyDescent="0.25">
      <c r="A53">
        <f t="shared" si="2"/>
        <v>47</v>
      </c>
      <c r="B53" t="s">
        <v>1578</v>
      </c>
      <c r="C53" s="280" t="s">
        <v>1580</v>
      </c>
      <c r="E53" t="s">
        <v>1581</v>
      </c>
    </row>
    <row r="55" spans="1:5" x14ac:dyDescent="0.25">
      <c r="D55" s="281" t="s">
        <v>1526</v>
      </c>
    </row>
    <row r="56" spans="1:5" x14ac:dyDescent="0.25">
      <c r="C56" t="s">
        <v>1524</v>
      </c>
      <c r="E56" t="s">
        <v>1525</v>
      </c>
    </row>
  </sheetData>
  <conditionalFormatting sqref="C5:C6">
    <cfRule type="duplicateValues" dxfId="4" priority="5"/>
  </conditionalFormatting>
  <conditionalFormatting sqref="C7">
    <cfRule type="duplicateValues" dxfId="3" priority="4"/>
  </conditionalFormatting>
  <conditionalFormatting sqref="C9 C14:C20">
    <cfRule type="duplicateValues" dxfId="2" priority="3"/>
  </conditionalFormatting>
  <conditionalFormatting sqref="C12">
    <cfRule type="duplicateValues" dxfId="1" priority="2"/>
  </conditionalFormatting>
  <conditionalFormatting sqref="C46:C47 C43:C44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18"/>
  <sheetViews>
    <sheetView zoomScale="64" zoomScaleNormal="64" workbookViewId="0">
      <selection activeCell="A15" sqref="A15:XFD15"/>
    </sheetView>
  </sheetViews>
  <sheetFormatPr defaultColWidth="9" defaultRowHeight="18.75" x14ac:dyDescent="0.3"/>
  <cols>
    <col min="1" max="1" width="6.5703125" style="102" customWidth="1"/>
    <col min="2" max="2" width="39.85546875" style="103" customWidth="1"/>
    <col min="3" max="3" width="96" style="103" customWidth="1"/>
    <col min="4" max="4" width="11.42578125" style="103" customWidth="1"/>
    <col min="5" max="5" width="11.5703125" style="103" customWidth="1"/>
    <col min="6" max="6" width="15.5703125" style="103" customWidth="1"/>
    <col min="7" max="7" width="9.140625" style="103" customWidth="1"/>
    <col min="8" max="8" width="9" style="103" customWidth="1"/>
    <col min="9" max="9" width="17.28515625" style="103" customWidth="1"/>
    <col min="10" max="10" width="15.28515625" style="103" customWidth="1"/>
    <col min="11" max="11" width="14.42578125" style="103" customWidth="1"/>
    <col min="12" max="12" width="14" style="104" customWidth="1"/>
    <col min="13" max="13" width="12.28515625" style="103" customWidth="1"/>
    <col min="14" max="14" width="23.5703125" style="103" hidden="1" customWidth="1"/>
    <col min="15" max="15" width="12.140625" style="105" hidden="1" customWidth="1"/>
    <col min="16" max="16" width="21.140625" style="105" hidden="1" customWidth="1"/>
    <col min="17" max="17" width="18.42578125" style="105" hidden="1" customWidth="1"/>
    <col min="18" max="18" width="19.7109375" style="105" hidden="1" customWidth="1"/>
    <col min="19" max="19" width="21.28515625" style="105" hidden="1" customWidth="1"/>
    <col min="20" max="20" width="12.7109375" style="103" hidden="1" customWidth="1"/>
    <col min="21" max="21" width="15.7109375" style="103" hidden="1" customWidth="1"/>
    <col min="22" max="22" width="23.85546875" style="103" hidden="1" customWidth="1"/>
    <col min="23" max="23" width="15.85546875" style="102" hidden="1" customWidth="1"/>
    <col min="24" max="24" width="9" style="100" hidden="1" customWidth="1"/>
    <col min="25" max="25" width="17.5703125" style="100" hidden="1" customWidth="1"/>
    <col min="26" max="26" width="21.7109375" style="106" hidden="1" customWidth="1"/>
    <col min="27" max="27" width="21.42578125" style="100" hidden="1" customWidth="1"/>
    <col min="28" max="28" width="9" style="100" hidden="1" customWidth="1"/>
    <col min="29" max="29" width="18.42578125" style="100" customWidth="1"/>
    <col min="30" max="30" width="19.42578125" style="100" customWidth="1"/>
    <col min="31" max="31" width="18.28515625" style="100" customWidth="1"/>
    <col min="32" max="32" width="19.7109375" style="100" customWidth="1"/>
    <col min="33" max="33" width="18.42578125" style="100" customWidth="1"/>
    <col min="34" max="34" width="16.42578125" style="100" bestFit="1" customWidth="1"/>
    <col min="35" max="35" width="14.7109375" style="100" customWidth="1"/>
    <col min="36" max="36" width="16.85546875" style="100" customWidth="1"/>
    <col min="37" max="37" width="15.28515625" style="102" customWidth="1"/>
    <col min="38" max="254" width="9" style="100"/>
    <col min="255" max="255" width="6.5703125" style="100" customWidth="1"/>
    <col min="256" max="256" width="8.42578125" style="100" customWidth="1"/>
    <col min="257" max="257" width="32.28515625" style="100" customWidth="1"/>
    <col min="258" max="258" width="108.140625" style="100" customWidth="1"/>
    <col min="259" max="259" width="11.42578125" style="100" customWidth="1"/>
    <col min="260" max="260" width="11.5703125" style="100" customWidth="1"/>
    <col min="261" max="261" width="15.5703125" style="100" customWidth="1"/>
    <col min="262" max="262" width="9.140625" style="100" customWidth="1"/>
    <col min="263" max="263" width="9" style="100" customWidth="1"/>
    <col min="264" max="264" width="17.28515625" style="100" customWidth="1"/>
    <col min="265" max="265" width="15.28515625" style="100" customWidth="1"/>
    <col min="266" max="266" width="14.42578125" style="100" customWidth="1"/>
    <col min="267" max="267" width="14" style="100" customWidth="1"/>
    <col min="268" max="268" width="8.28515625" style="100" customWidth="1"/>
    <col min="269" max="283" width="0" style="100" hidden="1" customWidth="1"/>
    <col min="284" max="284" width="18.42578125" style="100" customWidth="1"/>
    <col min="285" max="285" width="12.140625" style="100" customWidth="1"/>
    <col min="286" max="286" width="19.42578125" style="100" customWidth="1"/>
    <col min="287" max="287" width="18.28515625" style="100" customWidth="1"/>
    <col min="288" max="288" width="19.7109375" style="100" customWidth="1"/>
    <col min="289" max="289" width="18.42578125" style="100" customWidth="1"/>
    <col min="290" max="290" width="9" style="100"/>
    <col min="291" max="291" width="14.7109375" style="100" customWidth="1"/>
    <col min="292" max="292" width="16.85546875" style="100" customWidth="1"/>
    <col min="293" max="293" width="15.28515625" style="100" customWidth="1"/>
    <col min="294" max="510" width="9" style="100"/>
    <col min="511" max="511" width="6.5703125" style="100" customWidth="1"/>
    <col min="512" max="512" width="8.42578125" style="100" customWidth="1"/>
    <col min="513" max="513" width="32.28515625" style="100" customWidth="1"/>
    <col min="514" max="514" width="108.140625" style="100" customWidth="1"/>
    <col min="515" max="515" width="11.42578125" style="100" customWidth="1"/>
    <col min="516" max="516" width="11.5703125" style="100" customWidth="1"/>
    <col min="517" max="517" width="15.5703125" style="100" customWidth="1"/>
    <col min="518" max="518" width="9.140625" style="100" customWidth="1"/>
    <col min="519" max="519" width="9" style="100" customWidth="1"/>
    <col min="520" max="520" width="17.28515625" style="100" customWidth="1"/>
    <col min="521" max="521" width="15.28515625" style="100" customWidth="1"/>
    <col min="522" max="522" width="14.42578125" style="100" customWidth="1"/>
    <col min="523" max="523" width="14" style="100" customWidth="1"/>
    <col min="524" max="524" width="8.28515625" style="100" customWidth="1"/>
    <col min="525" max="539" width="0" style="100" hidden="1" customWidth="1"/>
    <col min="540" max="540" width="18.42578125" style="100" customWidth="1"/>
    <col min="541" max="541" width="12.140625" style="100" customWidth="1"/>
    <col min="542" max="542" width="19.42578125" style="100" customWidth="1"/>
    <col min="543" max="543" width="18.28515625" style="100" customWidth="1"/>
    <col min="544" max="544" width="19.7109375" style="100" customWidth="1"/>
    <col min="545" max="545" width="18.42578125" style="100" customWidth="1"/>
    <col min="546" max="546" width="9" style="100"/>
    <col min="547" max="547" width="14.7109375" style="100" customWidth="1"/>
    <col min="548" max="548" width="16.85546875" style="100" customWidth="1"/>
    <col min="549" max="549" width="15.28515625" style="100" customWidth="1"/>
    <col min="550" max="766" width="9" style="100"/>
    <col min="767" max="767" width="6.5703125" style="100" customWidth="1"/>
    <col min="768" max="768" width="8.42578125" style="100" customWidth="1"/>
    <col min="769" max="769" width="32.28515625" style="100" customWidth="1"/>
    <col min="770" max="770" width="108.140625" style="100" customWidth="1"/>
    <col min="771" max="771" width="11.42578125" style="100" customWidth="1"/>
    <col min="772" max="772" width="11.5703125" style="100" customWidth="1"/>
    <col min="773" max="773" width="15.5703125" style="100" customWidth="1"/>
    <col min="774" max="774" width="9.140625" style="100" customWidth="1"/>
    <col min="775" max="775" width="9" style="100" customWidth="1"/>
    <col min="776" max="776" width="17.28515625" style="100" customWidth="1"/>
    <col min="777" max="777" width="15.28515625" style="100" customWidth="1"/>
    <col min="778" max="778" width="14.42578125" style="100" customWidth="1"/>
    <col min="779" max="779" width="14" style="100" customWidth="1"/>
    <col min="780" max="780" width="8.28515625" style="100" customWidth="1"/>
    <col min="781" max="795" width="0" style="100" hidden="1" customWidth="1"/>
    <col min="796" max="796" width="18.42578125" style="100" customWidth="1"/>
    <col min="797" max="797" width="12.140625" style="100" customWidth="1"/>
    <col min="798" max="798" width="19.42578125" style="100" customWidth="1"/>
    <col min="799" max="799" width="18.28515625" style="100" customWidth="1"/>
    <col min="800" max="800" width="19.7109375" style="100" customWidth="1"/>
    <col min="801" max="801" width="18.42578125" style="100" customWidth="1"/>
    <col min="802" max="802" width="9" style="100"/>
    <col min="803" max="803" width="14.7109375" style="100" customWidth="1"/>
    <col min="804" max="804" width="16.85546875" style="100" customWidth="1"/>
    <col min="805" max="805" width="15.28515625" style="100" customWidth="1"/>
    <col min="806" max="1022" width="9" style="100"/>
    <col min="1023" max="1023" width="6.5703125" style="100" customWidth="1"/>
    <col min="1024" max="1024" width="8.42578125" style="100" customWidth="1"/>
    <col min="1025" max="1025" width="32.28515625" style="100" customWidth="1"/>
    <col min="1026" max="1026" width="108.140625" style="100" customWidth="1"/>
    <col min="1027" max="1027" width="11.42578125" style="100" customWidth="1"/>
    <col min="1028" max="1028" width="11.5703125" style="100" customWidth="1"/>
    <col min="1029" max="1029" width="15.5703125" style="100" customWidth="1"/>
    <col min="1030" max="1030" width="9.140625" style="100" customWidth="1"/>
    <col min="1031" max="1031" width="9" style="100" customWidth="1"/>
    <col min="1032" max="1032" width="17.28515625" style="100" customWidth="1"/>
    <col min="1033" max="1033" width="15.28515625" style="100" customWidth="1"/>
    <col min="1034" max="1034" width="14.42578125" style="100" customWidth="1"/>
    <col min="1035" max="1035" width="14" style="100" customWidth="1"/>
    <col min="1036" max="1036" width="8.28515625" style="100" customWidth="1"/>
    <col min="1037" max="1051" width="0" style="100" hidden="1" customWidth="1"/>
    <col min="1052" max="1052" width="18.42578125" style="100" customWidth="1"/>
    <col min="1053" max="1053" width="12.140625" style="100" customWidth="1"/>
    <col min="1054" max="1054" width="19.42578125" style="100" customWidth="1"/>
    <col min="1055" max="1055" width="18.28515625" style="100" customWidth="1"/>
    <col min="1056" max="1056" width="19.7109375" style="100" customWidth="1"/>
    <col min="1057" max="1057" width="18.42578125" style="100" customWidth="1"/>
    <col min="1058" max="1058" width="9" style="100"/>
    <col min="1059" max="1059" width="14.7109375" style="100" customWidth="1"/>
    <col min="1060" max="1060" width="16.85546875" style="100" customWidth="1"/>
    <col min="1061" max="1061" width="15.28515625" style="100" customWidth="1"/>
    <col min="1062" max="1278" width="9" style="100"/>
    <col min="1279" max="1279" width="6.5703125" style="100" customWidth="1"/>
    <col min="1280" max="1280" width="8.42578125" style="100" customWidth="1"/>
    <col min="1281" max="1281" width="32.28515625" style="100" customWidth="1"/>
    <col min="1282" max="1282" width="108.140625" style="100" customWidth="1"/>
    <col min="1283" max="1283" width="11.42578125" style="100" customWidth="1"/>
    <col min="1284" max="1284" width="11.5703125" style="100" customWidth="1"/>
    <col min="1285" max="1285" width="15.5703125" style="100" customWidth="1"/>
    <col min="1286" max="1286" width="9.140625" style="100" customWidth="1"/>
    <col min="1287" max="1287" width="9" style="100" customWidth="1"/>
    <col min="1288" max="1288" width="17.28515625" style="100" customWidth="1"/>
    <col min="1289" max="1289" width="15.28515625" style="100" customWidth="1"/>
    <col min="1290" max="1290" width="14.42578125" style="100" customWidth="1"/>
    <col min="1291" max="1291" width="14" style="100" customWidth="1"/>
    <col min="1292" max="1292" width="8.28515625" style="100" customWidth="1"/>
    <col min="1293" max="1307" width="0" style="100" hidden="1" customWidth="1"/>
    <col min="1308" max="1308" width="18.42578125" style="100" customWidth="1"/>
    <col min="1309" max="1309" width="12.140625" style="100" customWidth="1"/>
    <col min="1310" max="1310" width="19.42578125" style="100" customWidth="1"/>
    <col min="1311" max="1311" width="18.28515625" style="100" customWidth="1"/>
    <col min="1312" max="1312" width="19.7109375" style="100" customWidth="1"/>
    <col min="1313" max="1313" width="18.42578125" style="100" customWidth="1"/>
    <col min="1314" max="1314" width="9" style="100"/>
    <col min="1315" max="1315" width="14.7109375" style="100" customWidth="1"/>
    <col min="1316" max="1316" width="16.85546875" style="100" customWidth="1"/>
    <col min="1317" max="1317" width="15.28515625" style="100" customWidth="1"/>
    <col min="1318" max="1534" width="9" style="100"/>
    <col min="1535" max="1535" width="6.5703125" style="100" customWidth="1"/>
    <col min="1536" max="1536" width="8.42578125" style="100" customWidth="1"/>
    <col min="1537" max="1537" width="32.28515625" style="100" customWidth="1"/>
    <col min="1538" max="1538" width="108.140625" style="100" customWidth="1"/>
    <col min="1539" max="1539" width="11.42578125" style="100" customWidth="1"/>
    <col min="1540" max="1540" width="11.5703125" style="100" customWidth="1"/>
    <col min="1541" max="1541" width="15.5703125" style="100" customWidth="1"/>
    <col min="1542" max="1542" width="9.140625" style="100" customWidth="1"/>
    <col min="1543" max="1543" width="9" style="100" customWidth="1"/>
    <col min="1544" max="1544" width="17.28515625" style="100" customWidth="1"/>
    <col min="1545" max="1545" width="15.28515625" style="100" customWidth="1"/>
    <col min="1546" max="1546" width="14.42578125" style="100" customWidth="1"/>
    <col min="1547" max="1547" width="14" style="100" customWidth="1"/>
    <col min="1548" max="1548" width="8.28515625" style="100" customWidth="1"/>
    <col min="1549" max="1563" width="0" style="100" hidden="1" customWidth="1"/>
    <col min="1564" max="1564" width="18.42578125" style="100" customWidth="1"/>
    <col min="1565" max="1565" width="12.140625" style="100" customWidth="1"/>
    <col min="1566" max="1566" width="19.42578125" style="100" customWidth="1"/>
    <col min="1567" max="1567" width="18.28515625" style="100" customWidth="1"/>
    <col min="1568" max="1568" width="19.7109375" style="100" customWidth="1"/>
    <col min="1569" max="1569" width="18.42578125" style="100" customWidth="1"/>
    <col min="1570" max="1570" width="9" style="100"/>
    <col min="1571" max="1571" width="14.7109375" style="100" customWidth="1"/>
    <col min="1572" max="1572" width="16.85546875" style="100" customWidth="1"/>
    <col min="1573" max="1573" width="15.28515625" style="100" customWidth="1"/>
    <col min="1574" max="1790" width="9" style="100"/>
    <col min="1791" max="1791" width="6.5703125" style="100" customWidth="1"/>
    <col min="1792" max="1792" width="8.42578125" style="100" customWidth="1"/>
    <col min="1793" max="1793" width="32.28515625" style="100" customWidth="1"/>
    <col min="1794" max="1794" width="108.140625" style="100" customWidth="1"/>
    <col min="1795" max="1795" width="11.42578125" style="100" customWidth="1"/>
    <col min="1796" max="1796" width="11.5703125" style="100" customWidth="1"/>
    <col min="1797" max="1797" width="15.5703125" style="100" customWidth="1"/>
    <col min="1798" max="1798" width="9.140625" style="100" customWidth="1"/>
    <col min="1799" max="1799" width="9" style="100" customWidth="1"/>
    <col min="1800" max="1800" width="17.28515625" style="100" customWidth="1"/>
    <col min="1801" max="1801" width="15.28515625" style="100" customWidth="1"/>
    <col min="1802" max="1802" width="14.42578125" style="100" customWidth="1"/>
    <col min="1803" max="1803" width="14" style="100" customWidth="1"/>
    <col min="1804" max="1804" width="8.28515625" style="100" customWidth="1"/>
    <col min="1805" max="1819" width="0" style="100" hidden="1" customWidth="1"/>
    <col min="1820" max="1820" width="18.42578125" style="100" customWidth="1"/>
    <col min="1821" max="1821" width="12.140625" style="100" customWidth="1"/>
    <col min="1822" max="1822" width="19.42578125" style="100" customWidth="1"/>
    <col min="1823" max="1823" width="18.28515625" style="100" customWidth="1"/>
    <col min="1824" max="1824" width="19.7109375" style="100" customWidth="1"/>
    <col min="1825" max="1825" width="18.42578125" style="100" customWidth="1"/>
    <col min="1826" max="1826" width="9" style="100"/>
    <col min="1827" max="1827" width="14.7109375" style="100" customWidth="1"/>
    <col min="1828" max="1828" width="16.85546875" style="100" customWidth="1"/>
    <col min="1829" max="1829" width="15.28515625" style="100" customWidth="1"/>
    <col min="1830" max="2046" width="9" style="100"/>
    <col min="2047" max="2047" width="6.5703125" style="100" customWidth="1"/>
    <col min="2048" max="2048" width="8.42578125" style="100" customWidth="1"/>
    <col min="2049" max="2049" width="32.28515625" style="100" customWidth="1"/>
    <col min="2050" max="2050" width="108.140625" style="100" customWidth="1"/>
    <col min="2051" max="2051" width="11.42578125" style="100" customWidth="1"/>
    <col min="2052" max="2052" width="11.5703125" style="100" customWidth="1"/>
    <col min="2053" max="2053" width="15.5703125" style="100" customWidth="1"/>
    <col min="2054" max="2054" width="9.140625" style="100" customWidth="1"/>
    <col min="2055" max="2055" width="9" style="100" customWidth="1"/>
    <col min="2056" max="2056" width="17.28515625" style="100" customWidth="1"/>
    <col min="2057" max="2057" width="15.28515625" style="100" customWidth="1"/>
    <col min="2058" max="2058" width="14.42578125" style="100" customWidth="1"/>
    <col min="2059" max="2059" width="14" style="100" customWidth="1"/>
    <col min="2060" max="2060" width="8.28515625" style="100" customWidth="1"/>
    <col min="2061" max="2075" width="0" style="100" hidden="1" customWidth="1"/>
    <col min="2076" max="2076" width="18.42578125" style="100" customWidth="1"/>
    <col min="2077" max="2077" width="12.140625" style="100" customWidth="1"/>
    <col min="2078" max="2078" width="19.42578125" style="100" customWidth="1"/>
    <col min="2079" max="2079" width="18.28515625" style="100" customWidth="1"/>
    <col min="2080" max="2080" width="19.7109375" style="100" customWidth="1"/>
    <col min="2081" max="2081" width="18.42578125" style="100" customWidth="1"/>
    <col min="2082" max="2082" width="9" style="100"/>
    <col min="2083" max="2083" width="14.7109375" style="100" customWidth="1"/>
    <col min="2084" max="2084" width="16.85546875" style="100" customWidth="1"/>
    <col min="2085" max="2085" width="15.28515625" style="100" customWidth="1"/>
    <col min="2086" max="2302" width="9" style="100"/>
    <col min="2303" max="2303" width="6.5703125" style="100" customWidth="1"/>
    <col min="2304" max="2304" width="8.42578125" style="100" customWidth="1"/>
    <col min="2305" max="2305" width="32.28515625" style="100" customWidth="1"/>
    <col min="2306" max="2306" width="108.140625" style="100" customWidth="1"/>
    <col min="2307" max="2307" width="11.42578125" style="100" customWidth="1"/>
    <col min="2308" max="2308" width="11.5703125" style="100" customWidth="1"/>
    <col min="2309" max="2309" width="15.5703125" style="100" customWidth="1"/>
    <col min="2310" max="2310" width="9.140625" style="100" customWidth="1"/>
    <col min="2311" max="2311" width="9" style="100" customWidth="1"/>
    <col min="2312" max="2312" width="17.28515625" style="100" customWidth="1"/>
    <col min="2313" max="2313" width="15.28515625" style="100" customWidth="1"/>
    <col min="2314" max="2314" width="14.42578125" style="100" customWidth="1"/>
    <col min="2315" max="2315" width="14" style="100" customWidth="1"/>
    <col min="2316" max="2316" width="8.28515625" style="100" customWidth="1"/>
    <col min="2317" max="2331" width="0" style="100" hidden="1" customWidth="1"/>
    <col min="2332" max="2332" width="18.42578125" style="100" customWidth="1"/>
    <col min="2333" max="2333" width="12.140625" style="100" customWidth="1"/>
    <col min="2334" max="2334" width="19.42578125" style="100" customWidth="1"/>
    <col min="2335" max="2335" width="18.28515625" style="100" customWidth="1"/>
    <col min="2336" max="2336" width="19.7109375" style="100" customWidth="1"/>
    <col min="2337" max="2337" width="18.42578125" style="100" customWidth="1"/>
    <col min="2338" max="2338" width="9" style="100"/>
    <col min="2339" max="2339" width="14.7109375" style="100" customWidth="1"/>
    <col min="2340" max="2340" width="16.85546875" style="100" customWidth="1"/>
    <col min="2341" max="2341" width="15.28515625" style="100" customWidth="1"/>
    <col min="2342" max="2558" width="9" style="100"/>
    <col min="2559" max="2559" width="6.5703125" style="100" customWidth="1"/>
    <col min="2560" max="2560" width="8.42578125" style="100" customWidth="1"/>
    <col min="2561" max="2561" width="32.28515625" style="100" customWidth="1"/>
    <col min="2562" max="2562" width="108.140625" style="100" customWidth="1"/>
    <col min="2563" max="2563" width="11.42578125" style="100" customWidth="1"/>
    <col min="2564" max="2564" width="11.5703125" style="100" customWidth="1"/>
    <col min="2565" max="2565" width="15.5703125" style="100" customWidth="1"/>
    <col min="2566" max="2566" width="9.140625" style="100" customWidth="1"/>
    <col min="2567" max="2567" width="9" style="100" customWidth="1"/>
    <col min="2568" max="2568" width="17.28515625" style="100" customWidth="1"/>
    <col min="2569" max="2569" width="15.28515625" style="100" customWidth="1"/>
    <col min="2570" max="2570" width="14.42578125" style="100" customWidth="1"/>
    <col min="2571" max="2571" width="14" style="100" customWidth="1"/>
    <col min="2572" max="2572" width="8.28515625" style="100" customWidth="1"/>
    <col min="2573" max="2587" width="0" style="100" hidden="1" customWidth="1"/>
    <col min="2588" max="2588" width="18.42578125" style="100" customWidth="1"/>
    <col min="2589" max="2589" width="12.140625" style="100" customWidth="1"/>
    <col min="2590" max="2590" width="19.42578125" style="100" customWidth="1"/>
    <col min="2591" max="2591" width="18.28515625" style="100" customWidth="1"/>
    <col min="2592" max="2592" width="19.7109375" style="100" customWidth="1"/>
    <col min="2593" max="2593" width="18.42578125" style="100" customWidth="1"/>
    <col min="2594" max="2594" width="9" style="100"/>
    <col min="2595" max="2595" width="14.7109375" style="100" customWidth="1"/>
    <col min="2596" max="2596" width="16.85546875" style="100" customWidth="1"/>
    <col min="2597" max="2597" width="15.28515625" style="100" customWidth="1"/>
    <col min="2598" max="2814" width="9" style="100"/>
    <col min="2815" max="2815" width="6.5703125" style="100" customWidth="1"/>
    <col min="2816" max="2816" width="8.42578125" style="100" customWidth="1"/>
    <col min="2817" max="2817" width="32.28515625" style="100" customWidth="1"/>
    <col min="2818" max="2818" width="108.140625" style="100" customWidth="1"/>
    <col min="2819" max="2819" width="11.42578125" style="100" customWidth="1"/>
    <col min="2820" max="2820" width="11.5703125" style="100" customWidth="1"/>
    <col min="2821" max="2821" width="15.5703125" style="100" customWidth="1"/>
    <col min="2822" max="2822" width="9.140625" style="100" customWidth="1"/>
    <col min="2823" max="2823" width="9" style="100" customWidth="1"/>
    <col min="2824" max="2824" width="17.28515625" style="100" customWidth="1"/>
    <col min="2825" max="2825" width="15.28515625" style="100" customWidth="1"/>
    <col min="2826" max="2826" width="14.42578125" style="100" customWidth="1"/>
    <col min="2827" max="2827" width="14" style="100" customWidth="1"/>
    <col min="2828" max="2828" width="8.28515625" style="100" customWidth="1"/>
    <col min="2829" max="2843" width="0" style="100" hidden="1" customWidth="1"/>
    <col min="2844" max="2844" width="18.42578125" style="100" customWidth="1"/>
    <col min="2845" max="2845" width="12.140625" style="100" customWidth="1"/>
    <col min="2846" max="2846" width="19.42578125" style="100" customWidth="1"/>
    <col min="2847" max="2847" width="18.28515625" style="100" customWidth="1"/>
    <col min="2848" max="2848" width="19.7109375" style="100" customWidth="1"/>
    <col min="2849" max="2849" width="18.42578125" style="100" customWidth="1"/>
    <col min="2850" max="2850" width="9" style="100"/>
    <col min="2851" max="2851" width="14.7109375" style="100" customWidth="1"/>
    <col min="2852" max="2852" width="16.85546875" style="100" customWidth="1"/>
    <col min="2853" max="2853" width="15.28515625" style="100" customWidth="1"/>
    <col min="2854" max="3070" width="9" style="100"/>
    <col min="3071" max="3071" width="6.5703125" style="100" customWidth="1"/>
    <col min="3072" max="3072" width="8.42578125" style="100" customWidth="1"/>
    <col min="3073" max="3073" width="32.28515625" style="100" customWidth="1"/>
    <col min="3074" max="3074" width="108.140625" style="100" customWidth="1"/>
    <col min="3075" max="3075" width="11.42578125" style="100" customWidth="1"/>
    <col min="3076" max="3076" width="11.5703125" style="100" customWidth="1"/>
    <col min="3077" max="3077" width="15.5703125" style="100" customWidth="1"/>
    <col min="3078" max="3078" width="9.140625" style="100" customWidth="1"/>
    <col min="3079" max="3079" width="9" style="100" customWidth="1"/>
    <col min="3080" max="3080" width="17.28515625" style="100" customWidth="1"/>
    <col min="3081" max="3081" width="15.28515625" style="100" customWidth="1"/>
    <col min="3082" max="3082" width="14.42578125" style="100" customWidth="1"/>
    <col min="3083" max="3083" width="14" style="100" customWidth="1"/>
    <col min="3084" max="3084" width="8.28515625" style="100" customWidth="1"/>
    <col min="3085" max="3099" width="0" style="100" hidden="1" customWidth="1"/>
    <col min="3100" max="3100" width="18.42578125" style="100" customWidth="1"/>
    <col min="3101" max="3101" width="12.140625" style="100" customWidth="1"/>
    <col min="3102" max="3102" width="19.42578125" style="100" customWidth="1"/>
    <col min="3103" max="3103" width="18.28515625" style="100" customWidth="1"/>
    <col min="3104" max="3104" width="19.7109375" style="100" customWidth="1"/>
    <col min="3105" max="3105" width="18.42578125" style="100" customWidth="1"/>
    <col min="3106" max="3106" width="9" style="100"/>
    <col min="3107" max="3107" width="14.7109375" style="100" customWidth="1"/>
    <col min="3108" max="3108" width="16.85546875" style="100" customWidth="1"/>
    <col min="3109" max="3109" width="15.28515625" style="100" customWidth="1"/>
    <col min="3110" max="3326" width="9" style="100"/>
    <col min="3327" max="3327" width="6.5703125" style="100" customWidth="1"/>
    <col min="3328" max="3328" width="8.42578125" style="100" customWidth="1"/>
    <col min="3329" max="3329" width="32.28515625" style="100" customWidth="1"/>
    <col min="3330" max="3330" width="108.140625" style="100" customWidth="1"/>
    <col min="3331" max="3331" width="11.42578125" style="100" customWidth="1"/>
    <col min="3332" max="3332" width="11.5703125" style="100" customWidth="1"/>
    <col min="3333" max="3333" width="15.5703125" style="100" customWidth="1"/>
    <col min="3334" max="3334" width="9.140625" style="100" customWidth="1"/>
    <col min="3335" max="3335" width="9" style="100" customWidth="1"/>
    <col min="3336" max="3336" width="17.28515625" style="100" customWidth="1"/>
    <col min="3337" max="3337" width="15.28515625" style="100" customWidth="1"/>
    <col min="3338" max="3338" width="14.42578125" style="100" customWidth="1"/>
    <col min="3339" max="3339" width="14" style="100" customWidth="1"/>
    <col min="3340" max="3340" width="8.28515625" style="100" customWidth="1"/>
    <col min="3341" max="3355" width="0" style="100" hidden="1" customWidth="1"/>
    <col min="3356" max="3356" width="18.42578125" style="100" customWidth="1"/>
    <col min="3357" max="3357" width="12.140625" style="100" customWidth="1"/>
    <col min="3358" max="3358" width="19.42578125" style="100" customWidth="1"/>
    <col min="3359" max="3359" width="18.28515625" style="100" customWidth="1"/>
    <col min="3360" max="3360" width="19.7109375" style="100" customWidth="1"/>
    <col min="3361" max="3361" width="18.42578125" style="100" customWidth="1"/>
    <col min="3362" max="3362" width="9" style="100"/>
    <col min="3363" max="3363" width="14.7109375" style="100" customWidth="1"/>
    <col min="3364" max="3364" width="16.85546875" style="100" customWidth="1"/>
    <col min="3365" max="3365" width="15.28515625" style="100" customWidth="1"/>
    <col min="3366" max="3582" width="9" style="100"/>
    <col min="3583" max="3583" width="6.5703125" style="100" customWidth="1"/>
    <col min="3584" max="3584" width="8.42578125" style="100" customWidth="1"/>
    <col min="3585" max="3585" width="32.28515625" style="100" customWidth="1"/>
    <col min="3586" max="3586" width="108.140625" style="100" customWidth="1"/>
    <col min="3587" max="3587" width="11.42578125" style="100" customWidth="1"/>
    <col min="3588" max="3588" width="11.5703125" style="100" customWidth="1"/>
    <col min="3589" max="3589" width="15.5703125" style="100" customWidth="1"/>
    <col min="3590" max="3590" width="9.140625" style="100" customWidth="1"/>
    <col min="3591" max="3591" width="9" style="100" customWidth="1"/>
    <col min="3592" max="3592" width="17.28515625" style="100" customWidth="1"/>
    <col min="3593" max="3593" width="15.28515625" style="100" customWidth="1"/>
    <col min="3594" max="3594" width="14.42578125" style="100" customWidth="1"/>
    <col min="3595" max="3595" width="14" style="100" customWidth="1"/>
    <col min="3596" max="3596" width="8.28515625" style="100" customWidth="1"/>
    <col min="3597" max="3611" width="0" style="100" hidden="1" customWidth="1"/>
    <col min="3612" max="3612" width="18.42578125" style="100" customWidth="1"/>
    <col min="3613" max="3613" width="12.140625" style="100" customWidth="1"/>
    <col min="3614" max="3614" width="19.42578125" style="100" customWidth="1"/>
    <col min="3615" max="3615" width="18.28515625" style="100" customWidth="1"/>
    <col min="3616" max="3616" width="19.7109375" style="100" customWidth="1"/>
    <col min="3617" max="3617" width="18.42578125" style="100" customWidth="1"/>
    <col min="3618" max="3618" width="9" style="100"/>
    <col min="3619" max="3619" width="14.7109375" style="100" customWidth="1"/>
    <col min="3620" max="3620" width="16.85546875" style="100" customWidth="1"/>
    <col min="3621" max="3621" width="15.28515625" style="100" customWidth="1"/>
    <col min="3622" max="3838" width="9" style="100"/>
    <col min="3839" max="3839" width="6.5703125" style="100" customWidth="1"/>
    <col min="3840" max="3840" width="8.42578125" style="100" customWidth="1"/>
    <col min="3841" max="3841" width="32.28515625" style="100" customWidth="1"/>
    <col min="3842" max="3842" width="108.140625" style="100" customWidth="1"/>
    <col min="3843" max="3843" width="11.42578125" style="100" customWidth="1"/>
    <col min="3844" max="3844" width="11.5703125" style="100" customWidth="1"/>
    <col min="3845" max="3845" width="15.5703125" style="100" customWidth="1"/>
    <col min="3846" max="3846" width="9.140625" style="100" customWidth="1"/>
    <col min="3847" max="3847" width="9" style="100" customWidth="1"/>
    <col min="3848" max="3848" width="17.28515625" style="100" customWidth="1"/>
    <col min="3849" max="3849" width="15.28515625" style="100" customWidth="1"/>
    <col min="3850" max="3850" width="14.42578125" style="100" customWidth="1"/>
    <col min="3851" max="3851" width="14" style="100" customWidth="1"/>
    <col min="3852" max="3852" width="8.28515625" style="100" customWidth="1"/>
    <col min="3853" max="3867" width="0" style="100" hidden="1" customWidth="1"/>
    <col min="3868" max="3868" width="18.42578125" style="100" customWidth="1"/>
    <col min="3869" max="3869" width="12.140625" style="100" customWidth="1"/>
    <col min="3870" max="3870" width="19.42578125" style="100" customWidth="1"/>
    <col min="3871" max="3871" width="18.28515625" style="100" customWidth="1"/>
    <col min="3872" max="3872" width="19.7109375" style="100" customWidth="1"/>
    <col min="3873" max="3873" width="18.42578125" style="100" customWidth="1"/>
    <col min="3874" max="3874" width="9" style="100"/>
    <col min="3875" max="3875" width="14.7109375" style="100" customWidth="1"/>
    <col min="3876" max="3876" width="16.85546875" style="100" customWidth="1"/>
    <col min="3877" max="3877" width="15.28515625" style="100" customWidth="1"/>
    <col min="3878" max="4094" width="9" style="100"/>
    <col min="4095" max="4095" width="6.5703125" style="100" customWidth="1"/>
    <col min="4096" max="4096" width="8.42578125" style="100" customWidth="1"/>
    <col min="4097" max="4097" width="32.28515625" style="100" customWidth="1"/>
    <col min="4098" max="4098" width="108.140625" style="100" customWidth="1"/>
    <col min="4099" max="4099" width="11.42578125" style="100" customWidth="1"/>
    <col min="4100" max="4100" width="11.5703125" style="100" customWidth="1"/>
    <col min="4101" max="4101" width="15.5703125" style="100" customWidth="1"/>
    <col min="4102" max="4102" width="9.140625" style="100" customWidth="1"/>
    <col min="4103" max="4103" width="9" style="100" customWidth="1"/>
    <col min="4104" max="4104" width="17.28515625" style="100" customWidth="1"/>
    <col min="4105" max="4105" width="15.28515625" style="100" customWidth="1"/>
    <col min="4106" max="4106" width="14.42578125" style="100" customWidth="1"/>
    <col min="4107" max="4107" width="14" style="100" customWidth="1"/>
    <col min="4108" max="4108" width="8.28515625" style="100" customWidth="1"/>
    <col min="4109" max="4123" width="0" style="100" hidden="1" customWidth="1"/>
    <col min="4124" max="4124" width="18.42578125" style="100" customWidth="1"/>
    <col min="4125" max="4125" width="12.140625" style="100" customWidth="1"/>
    <col min="4126" max="4126" width="19.42578125" style="100" customWidth="1"/>
    <col min="4127" max="4127" width="18.28515625" style="100" customWidth="1"/>
    <col min="4128" max="4128" width="19.7109375" style="100" customWidth="1"/>
    <col min="4129" max="4129" width="18.42578125" style="100" customWidth="1"/>
    <col min="4130" max="4130" width="9" style="100"/>
    <col min="4131" max="4131" width="14.7109375" style="100" customWidth="1"/>
    <col min="4132" max="4132" width="16.85546875" style="100" customWidth="1"/>
    <col min="4133" max="4133" width="15.28515625" style="100" customWidth="1"/>
    <col min="4134" max="4350" width="9" style="100"/>
    <col min="4351" max="4351" width="6.5703125" style="100" customWidth="1"/>
    <col min="4352" max="4352" width="8.42578125" style="100" customWidth="1"/>
    <col min="4353" max="4353" width="32.28515625" style="100" customWidth="1"/>
    <col min="4354" max="4354" width="108.140625" style="100" customWidth="1"/>
    <col min="4355" max="4355" width="11.42578125" style="100" customWidth="1"/>
    <col min="4356" max="4356" width="11.5703125" style="100" customWidth="1"/>
    <col min="4357" max="4357" width="15.5703125" style="100" customWidth="1"/>
    <col min="4358" max="4358" width="9.140625" style="100" customWidth="1"/>
    <col min="4359" max="4359" width="9" style="100" customWidth="1"/>
    <col min="4360" max="4360" width="17.28515625" style="100" customWidth="1"/>
    <col min="4361" max="4361" width="15.28515625" style="100" customWidth="1"/>
    <col min="4362" max="4362" width="14.42578125" style="100" customWidth="1"/>
    <col min="4363" max="4363" width="14" style="100" customWidth="1"/>
    <col min="4364" max="4364" width="8.28515625" style="100" customWidth="1"/>
    <col min="4365" max="4379" width="0" style="100" hidden="1" customWidth="1"/>
    <col min="4380" max="4380" width="18.42578125" style="100" customWidth="1"/>
    <col min="4381" max="4381" width="12.140625" style="100" customWidth="1"/>
    <col min="4382" max="4382" width="19.42578125" style="100" customWidth="1"/>
    <col min="4383" max="4383" width="18.28515625" style="100" customWidth="1"/>
    <col min="4384" max="4384" width="19.7109375" style="100" customWidth="1"/>
    <col min="4385" max="4385" width="18.42578125" style="100" customWidth="1"/>
    <col min="4386" max="4386" width="9" style="100"/>
    <col min="4387" max="4387" width="14.7109375" style="100" customWidth="1"/>
    <col min="4388" max="4388" width="16.85546875" style="100" customWidth="1"/>
    <col min="4389" max="4389" width="15.28515625" style="100" customWidth="1"/>
    <col min="4390" max="4606" width="9" style="100"/>
    <col min="4607" max="4607" width="6.5703125" style="100" customWidth="1"/>
    <col min="4608" max="4608" width="8.42578125" style="100" customWidth="1"/>
    <col min="4609" max="4609" width="32.28515625" style="100" customWidth="1"/>
    <col min="4610" max="4610" width="108.140625" style="100" customWidth="1"/>
    <col min="4611" max="4611" width="11.42578125" style="100" customWidth="1"/>
    <col min="4612" max="4612" width="11.5703125" style="100" customWidth="1"/>
    <col min="4613" max="4613" width="15.5703125" style="100" customWidth="1"/>
    <col min="4614" max="4614" width="9.140625" style="100" customWidth="1"/>
    <col min="4615" max="4615" width="9" style="100" customWidth="1"/>
    <col min="4616" max="4616" width="17.28515625" style="100" customWidth="1"/>
    <col min="4617" max="4617" width="15.28515625" style="100" customWidth="1"/>
    <col min="4618" max="4618" width="14.42578125" style="100" customWidth="1"/>
    <col min="4619" max="4619" width="14" style="100" customWidth="1"/>
    <col min="4620" max="4620" width="8.28515625" style="100" customWidth="1"/>
    <col min="4621" max="4635" width="0" style="100" hidden="1" customWidth="1"/>
    <col min="4636" max="4636" width="18.42578125" style="100" customWidth="1"/>
    <col min="4637" max="4637" width="12.140625" style="100" customWidth="1"/>
    <col min="4638" max="4638" width="19.42578125" style="100" customWidth="1"/>
    <col min="4639" max="4639" width="18.28515625" style="100" customWidth="1"/>
    <col min="4640" max="4640" width="19.7109375" style="100" customWidth="1"/>
    <col min="4641" max="4641" width="18.42578125" style="100" customWidth="1"/>
    <col min="4642" max="4642" width="9" style="100"/>
    <col min="4643" max="4643" width="14.7109375" style="100" customWidth="1"/>
    <col min="4644" max="4644" width="16.85546875" style="100" customWidth="1"/>
    <col min="4645" max="4645" width="15.28515625" style="100" customWidth="1"/>
    <col min="4646" max="4862" width="9" style="100"/>
    <col min="4863" max="4863" width="6.5703125" style="100" customWidth="1"/>
    <col min="4864" max="4864" width="8.42578125" style="100" customWidth="1"/>
    <col min="4865" max="4865" width="32.28515625" style="100" customWidth="1"/>
    <col min="4866" max="4866" width="108.140625" style="100" customWidth="1"/>
    <col min="4867" max="4867" width="11.42578125" style="100" customWidth="1"/>
    <col min="4868" max="4868" width="11.5703125" style="100" customWidth="1"/>
    <col min="4869" max="4869" width="15.5703125" style="100" customWidth="1"/>
    <col min="4870" max="4870" width="9.140625" style="100" customWidth="1"/>
    <col min="4871" max="4871" width="9" style="100" customWidth="1"/>
    <col min="4872" max="4872" width="17.28515625" style="100" customWidth="1"/>
    <col min="4873" max="4873" width="15.28515625" style="100" customWidth="1"/>
    <col min="4874" max="4874" width="14.42578125" style="100" customWidth="1"/>
    <col min="4875" max="4875" width="14" style="100" customWidth="1"/>
    <col min="4876" max="4876" width="8.28515625" style="100" customWidth="1"/>
    <col min="4877" max="4891" width="0" style="100" hidden="1" customWidth="1"/>
    <col min="4892" max="4892" width="18.42578125" style="100" customWidth="1"/>
    <col min="4893" max="4893" width="12.140625" style="100" customWidth="1"/>
    <col min="4894" max="4894" width="19.42578125" style="100" customWidth="1"/>
    <col min="4895" max="4895" width="18.28515625" style="100" customWidth="1"/>
    <col min="4896" max="4896" width="19.7109375" style="100" customWidth="1"/>
    <col min="4897" max="4897" width="18.42578125" style="100" customWidth="1"/>
    <col min="4898" max="4898" width="9" style="100"/>
    <col min="4899" max="4899" width="14.7109375" style="100" customWidth="1"/>
    <col min="4900" max="4900" width="16.85546875" style="100" customWidth="1"/>
    <col min="4901" max="4901" width="15.28515625" style="100" customWidth="1"/>
    <col min="4902" max="5118" width="9" style="100"/>
    <col min="5119" max="5119" width="6.5703125" style="100" customWidth="1"/>
    <col min="5120" max="5120" width="8.42578125" style="100" customWidth="1"/>
    <col min="5121" max="5121" width="32.28515625" style="100" customWidth="1"/>
    <col min="5122" max="5122" width="108.140625" style="100" customWidth="1"/>
    <col min="5123" max="5123" width="11.42578125" style="100" customWidth="1"/>
    <col min="5124" max="5124" width="11.5703125" style="100" customWidth="1"/>
    <col min="5125" max="5125" width="15.5703125" style="100" customWidth="1"/>
    <col min="5126" max="5126" width="9.140625" style="100" customWidth="1"/>
    <col min="5127" max="5127" width="9" style="100" customWidth="1"/>
    <col min="5128" max="5128" width="17.28515625" style="100" customWidth="1"/>
    <col min="5129" max="5129" width="15.28515625" style="100" customWidth="1"/>
    <col min="5130" max="5130" width="14.42578125" style="100" customWidth="1"/>
    <col min="5131" max="5131" width="14" style="100" customWidth="1"/>
    <col min="5132" max="5132" width="8.28515625" style="100" customWidth="1"/>
    <col min="5133" max="5147" width="0" style="100" hidden="1" customWidth="1"/>
    <col min="5148" max="5148" width="18.42578125" style="100" customWidth="1"/>
    <col min="5149" max="5149" width="12.140625" style="100" customWidth="1"/>
    <col min="5150" max="5150" width="19.42578125" style="100" customWidth="1"/>
    <col min="5151" max="5151" width="18.28515625" style="100" customWidth="1"/>
    <col min="5152" max="5152" width="19.7109375" style="100" customWidth="1"/>
    <col min="5153" max="5153" width="18.42578125" style="100" customWidth="1"/>
    <col min="5154" max="5154" width="9" style="100"/>
    <col min="5155" max="5155" width="14.7109375" style="100" customWidth="1"/>
    <col min="5156" max="5156" width="16.85546875" style="100" customWidth="1"/>
    <col min="5157" max="5157" width="15.28515625" style="100" customWidth="1"/>
    <col min="5158" max="5374" width="9" style="100"/>
    <col min="5375" max="5375" width="6.5703125" style="100" customWidth="1"/>
    <col min="5376" max="5376" width="8.42578125" style="100" customWidth="1"/>
    <col min="5377" max="5377" width="32.28515625" style="100" customWidth="1"/>
    <col min="5378" max="5378" width="108.140625" style="100" customWidth="1"/>
    <col min="5379" max="5379" width="11.42578125" style="100" customWidth="1"/>
    <col min="5380" max="5380" width="11.5703125" style="100" customWidth="1"/>
    <col min="5381" max="5381" width="15.5703125" style="100" customWidth="1"/>
    <col min="5382" max="5382" width="9.140625" style="100" customWidth="1"/>
    <col min="5383" max="5383" width="9" style="100" customWidth="1"/>
    <col min="5384" max="5384" width="17.28515625" style="100" customWidth="1"/>
    <col min="5385" max="5385" width="15.28515625" style="100" customWidth="1"/>
    <col min="5386" max="5386" width="14.42578125" style="100" customWidth="1"/>
    <col min="5387" max="5387" width="14" style="100" customWidth="1"/>
    <col min="5388" max="5388" width="8.28515625" style="100" customWidth="1"/>
    <col min="5389" max="5403" width="0" style="100" hidden="1" customWidth="1"/>
    <col min="5404" max="5404" width="18.42578125" style="100" customWidth="1"/>
    <col min="5405" max="5405" width="12.140625" style="100" customWidth="1"/>
    <col min="5406" max="5406" width="19.42578125" style="100" customWidth="1"/>
    <col min="5407" max="5407" width="18.28515625" style="100" customWidth="1"/>
    <col min="5408" max="5408" width="19.7109375" style="100" customWidth="1"/>
    <col min="5409" max="5409" width="18.42578125" style="100" customWidth="1"/>
    <col min="5410" max="5410" width="9" style="100"/>
    <col min="5411" max="5411" width="14.7109375" style="100" customWidth="1"/>
    <col min="5412" max="5412" width="16.85546875" style="100" customWidth="1"/>
    <col min="5413" max="5413" width="15.28515625" style="100" customWidth="1"/>
    <col min="5414" max="5630" width="9" style="100"/>
    <col min="5631" max="5631" width="6.5703125" style="100" customWidth="1"/>
    <col min="5632" max="5632" width="8.42578125" style="100" customWidth="1"/>
    <col min="5633" max="5633" width="32.28515625" style="100" customWidth="1"/>
    <col min="5634" max="5634" width="108.140625" style="100" customWidth="1"/>
    <col min="5635" max="5635" width="11.42578125" style="100" customWidth="1"/>
    <col min="5636" max="5636" width="11.5703125" style="100" customWidth="1"/>
    <col min="5637" max="5637" width="15.5703125" style="100" customWidth="1"/>
    <col min="5638" max="5638" width="9.140625" style="100" customWidth="1"/>
    <col min="5639" max="5639" width="9" style="100" customWidth="1"/>
    <col min="5640" max="5640" width="17.28515625" style="100" customWidth="1"/>
    <col min="5641" max="5641" width="15.28515625" style="100" customWidth="1"/>
    <col min="5642" max="5642" width="14.42578125" style="100" customWidth="1"/>
    <col min="5643" max="5643" width="14" style="100" customWidth="1"/>
    <col min="5644" max="5644" width="8.28515625" style="100" customWidth="1"/>
    <col min="5645" max="5659" width="0" style="100" hidden="1" customWidth="1"/>
    <col min="5660" max="5660" width="18.42578125" style="100" customWidth="1"/>
    <col min="5661" max="5661" width="12.140625" style="100" customWidth="1"/>
    <col min="5662" max="5662" width="19.42578125" style="100" customWidth="1"/>
    <col min="5663" max="5663" width="18.28515625" style="100" customWidth="1"/>
    <col min="5664" max="5664" width="19.7109375" style="100" customWidth="1"/>
    <col min="5665" max="5665" width="18.42578125" style="100" customWidth="1"/>
    <col min="5666" max="5666" width="9" style="100"/>
    <col min="5667" max="5667" width="14.7109375" style="100" customWidth="1"/>
    <col min="5668" max="5668" width="16.85546875" style="100" customWidth="1"/>
    <col min="5669" max="5669" width="15.28515625" style="100" customWidth="1"/>
    <col min="5670" max="5886" width="9" style="100"/>
    <col min="5887" max="5887" width="6.5703125" style="100" customWidth="1"/>
    <col min="5888" max="5888" width="8.42578125" style="100" customWidth="1"/>
    <col min="5889" max="5889" width="32.28515625" style="100" customWidth="1"/>
    <col min="5890" max="5890" width="108.140625" style="100" customWidth="1"/>
    <col min="5891" max="5891" width="11.42578125" style="100" customWidth="1"/>
    <col min="5892" max="5892" width="11.5703125" style="100" customWidth="1"/>
    <col min="5893" max="5893" width="15.5703125" style="100" customWidth="1"/>
    <col min="5894" max="5894" width="9.140625" style="100" customWidth="1"/>
    <col min="5895" max="5895" width="9" style="100" customWidth="1"/>
    <col min="5896" max="5896" width="17.28515625" style="100" customWidth="1"/>
    <col min="5897" max="5897" width="15.28515625" style="100" customWidth="1"/>
    <col min="5898" max="5898" width="14.42578125" style="100" customWidth="1"/>
    <col min="5899" max="5899" width="14" style="100" customWidth="1"/>
    <col min="5900" max="5900" width="8.28515625" style="100" customWidth="1"/>
    <col min="5901" max="5915" width="0" style="100" hidden="1" customWidth="1"/>
    <col min="5916" max="5916" width="18.42578125" style="100" customWidth="1"/>
    <col min="5917" max="5917" width="12.140625" style="100" customWidth="1"/>
    <col min="5918" max="5918" width="19.42578125" style="100" customWidth="1"/>
    <col min="5919" max="5919" width="18.28515625" style="100" customWidth="1"/>
    <col min="5920" max="5920" width="19.7109375" style="100" customWidth="1"/>
    <col min="5921" max="5921" width="18.42578125" style="100" customWidth="1"/>
    <col min="5922" max="5922" width="9" style="100"/>
    <col min="5923" max="5923" width="14.7109375" style="100" customWidth="1"/>
    <col min="5924" max="5924" width="16.85546875" style="100" customWidth="1"/>
    <col min="5925" max="5925" width="15.28515625" style="100" customWidth="1"/>
    <col min="5926" max="6142" width="9" style="100"/>
    <col min="6143" max="6143" width="6.5703125" style="100" customWidth="1"/>
    <col min="6144" max="6144" width="8.42578125" style="100" customWidth="1"/>
    <col min="6145" max="6145" width="32.28515625" style="100" customWidth="1"/>
    <col min="6146" max="6146" width="108.140625" style="100" customWidth="1"/>
    <col min="6147" max="6147" width="11.42578125" style="100" customWidth="1"/>
    <col min="6148" max="6148" width="11.5703125" style="100" customWidth="1"/>
    <col min="6149" max="6149" width="15.5703125" style="100" customWidth="1"/>
    <col min="6150" max="6150" width="9.140625" style="100" customWidth="1"/>
    <col min="6151" max="6151" width="9" style="100" customWidth="1"/>
    <col min="6152" max="6152" width="17.28515625" style="100" customWidth="1"/>
    <col min="6153" max="6153" width="15.28515625" style="100" customWidth="1"/>
    <col min="6154" max="6154" width="14.42578125" style="100" customWidth="1"/>
    <col min="6155" max="6155" width="14" style="100" customWidth="1"/>
    <col min="6156" max="6156" width="8.28515625" style="100" customWidth="1"/>
    <col min="6157" max="6171" width="0" style="100" hidden="1" customWidth="1"/>
    <col min="6172" max="6172" width="18.42578125" style="100" customWidth="1"/>
    <col min="6173" max="6173" width="12.140625" style="100" customWidth="1"/>
    <col min="6174" max="6174" width="19.42578125" style="100" customWidth="1"/>
    <col min="6175" max="6175" width="18.28515625" style="100" customWidth="1"/>
    <col min="6176" max="6176" width="19.7109375" style="100" customWidth="1"/>
    <col min="6177" max="6177" width="18.42578125" style="100" customWidth="1"/>
    <col min="6178" max="6178" width="9" style="100"/>
    <col min="6179" max="6179" width="14.7109375" style="100" customWidth="1"/>
    <col min="6180" max="6180" width="16.85546875" style="100" customWidth="1"/>
    <col min="6181" max="6181" width="15.28515625" style="100" customWidth="1"/>
    <col min="6182" max="6398" width="9" style="100"/>
    <col min="6399" max="6399" width="6.5703125" style="100" customWidth="1"/>
    <col min="6400" max="6400" width="8.42578125" style="100" customWidth="1"/>
    <col min="6401" max="6401" width="32.28515625" style="100" customWidth="1"/>
    <col min="6402" max="6402" width="108.140625" style="100" customWidth="1"/>
    <col min="6403" max="6403" width="11.42578125" style="100" customWidth="1"/>
    <col min="6404" max="6404" width="11.5703125" style="100" customWidth="1"/>
    <col min="6405" max="6405" width="15.5703125" style="100" customWidth="1"/>
    <col min="6406" max="6406" width="9.140625" style="100" customWidth="1"/>
    <col min="6407" max="6407" width="9" style="100" customWidth="1"/>
    <col min="6408" max="6408" width="17.28515625" style="100" customWidth="1"/>
    <col min="6409" max="6409" width="15.28515625" style="100" customWidth="1"/>
    <col min="6410" max="6410" width="14.42578125" style="100" customWidth="1"/>
    <col min="6411" max="6411" width="14" style="100" customWidth="1"/>
    <col min="6412" max="6412" width="8.28515625" style="100" customWidth="1"/>
    <col min="6413" max="6427" width="0" style="100" hidden="1" customWidth="1"/>
    <col min="6428" max="6428" width="18.42578125" style="100" customWidth="1"/>
    <col min="6429" max="6429" width="12.140625" style="100" customWidth="1"/>
    <col min="6430" max="6430" width="19.42578125" style="100" customWidth="1"/>
    <col min="6431" max="6431" width="18.28515625" style="100" customWidth="1"/>
    <col min="6432" max="6432" width="19.7109375" style="100" customWidth="1"/>
    <col min="6433" max="6433" width="18.42578125" style="100" customWidth="1"/>
    <col min="6434" max="6434" width="9" style="100"/>
    <col min="6435" max="6435" width="14.7109375" style="100" customWidth="1"/>
    <col min="6436" max="6436" width="16.85546875" style="100" customWidth="1"/>
    <col min="6437" max="6437" width="15.28515625" style="100" customWidth="1"/>
    <col min="6438" max="6654" width="9" style="100"/>
    <col min="6655" max="6655" width="6.5703125" style="100" customWidth="1"/>
    <col min="6656" max="6656" width="8.42578125" style="100" customWidth="1"/>
    <col min="6657" max="6657" width="32.28515625" style="100" customWidth="1"/>
    <col min="6658" max="6658" width="108.140625" style="100" customWidth="1"/>
    <col min="6659" max="6659" width="11.42578125" style="100" customWidth="1"/>
    <col min="6660" max="6660" width="11.5703125" style="100" customWidth="1"/>
    <col min="6661" max="6661" width="15.5703125" style="100" customWidth="1"/>
    <col min="6662" max="6662" width="9.140625" style="100" customWidth="1"/>
    <col min="6663" max="6663" width="9" style="100" customWidth="1"/>
    <col min="6664" max="6664" width="17.28515625" style="100" customWidth="1"/>
    <col min="6665" max="6665" width="15.28515625" style="100" customWidth="1"/>
    <col min="6666" max="6666" width="14.42578125" style="100" customWidth="1"/>
    <col min="6667" max="6667" width="14" style="100" customWidth="1"/>
    <col min="6668" max="6668" width="8.28515625" style="100" customWidth="1"/>
    <col min="6669" max="6683" width="0" style="100" hidden="1" customWidth="1"/>
    <col min="6684" max="6684" width="18.42578125" style="100" customWidth="1"/>
    <col min="6685" max="6685" width="12.140625" style="100" customWidth="1"/>
    <col min="6686" max="6686" width="19.42578125" style="100" customWidth="1"/>
    <col min="6687" max="6687" width="18.28515625" style="100" customWidth="1"/>
    <col min="6688" max="6688" width="19.7109375" style="100" customWidth="1"/>
    <col min="6689" max="6689" width="18.42578125" style="100" customWidth="1"/>
    <col min="6690" max="6690" width="9" style="100"/>
    <col min="6691" max="6691" width="14.7109375" style="100" customWidth="1"/>
    <col min="6692" max="6692" width="16.85546875" style="100" customWidth="1"/>
    <col min="6693" max="6693" width="15.28515625" style="100" customWidth="1"/>
    <col min="6694" max="6910" width="9" style="100"/>
    <col min="6911" max="6911" width="6.5703125" style="100" customWidth="1"/>
    <col min="6912" max="6912" width="8.42578125" style="100" customWidth="1"/>
    <col min="6913" max="6913" width="32.28515625" style="100" customWidth="1"/>
    <col min="6914" max="6914" width="108.140625" style="100" customWidth="1"/>
    <col min="6915" max="6915" width="11.42578125" style="100" customWidth="1"/>
    <col min="6916" max="6916" width="11.5703125" style="100" customWidth="1"/>
    <col min="6917" max="6917" width="15.5703125" style="100" customWidth="1"/>
    <col min="6918" max="6918" width="9.140625" style="100" customWidth="1"/>
    <col min="6919" max="6919" width="9" style="100" customWidth="1"/>
    <col min="6920" max="6920" width="17.28515625" style="100" customWidth="1"/>
    <col min="6921" max="6921" width="15.28515625" style="100" customWidth="1"/>
    <col min="6922" max="6922" width="14.42578125" style="100" customWidth="1"/>
    <col min="6923" max="6923" width="14" style="100" customWidth="1"/>
    <col min="6924" max="6924" width="8.28515625" style="100" customWidth="1"/>
    <col min="6925" max="6939" width="0" style="100" hidden="1" customWidth="1"/>
    <col min="6940" max="6940" width="18.42578125" style="100" customWidth="1"/>
    <col min="6941" max="6941" width="12.140625" style="100" customWidth="1"/>
    <col min="6942" max="6942" width="19.42578125" style="100" customWidth="1"/>
    <col min="6943" max="6943" width="18.28515625" style="100" customWidth="1"/>
    <col min="6944" max="6944" width="19.7109375" style="100" customWidth="1"/>
    <col min="6945" max="6945" width="18.42578125" style="100" customWidth="1"/>
    <col min="6946" max="6946" width="9" style="100"/>
    <col min="6947" max="6947" width="14.7109375" style="100" customWidth="1"/>
    <col min="6948" max="6948" width="16.85546875" style="100" customWidth="1"/>
    <col min="6949" max="6949" width="15.28515625" style="100" customWidth="1"/>
    <col min="6950" max="7166" width="9" style="100"/>
    <col min="7167" max="7167" width="6.5703125" style="100" customWidth="1"/>
    <col min="7168" max="7168" width="8.42578125" style="100" customWidth="1"/>
    <col min="7169" max="7169" width="32.28515625" style="100" customWidth="1"/>
    <col min="7170" max="7170" width="108.140625" style="100" customWidth="1"/>
    <col min="7171" max="7171" width="11.42578125" style="100" customWidth="1"/>
    <col min="7172" max="7172" width="11.5703125" style="100" customWidth="1"/>
    <col min="7173" max="7173" width="15.5703125" style="100" customWidth="1"/>
    <col min="7174" max="7174" width="9.140625" style="100" customWidth="1"/>
    <col min="7175" max="7175" width="9" style="100" customWidth="1"/>
    <col min="7176" max="7176" width="17.28515625" style="100" customWidth="1"/>
    <col min="7177" max="7177" width="15.28515625" style="100" customWidth="1"/>
    <col min="7178" max="7178" width="14.42578125" style="100" customWidth="1"/>
    <col min="7179" max="7179" width="14" style="100" customWidth="1"/>
    <col min="7180" max="7180" width="8.28515625" style="100" customWidth="1"/>
    <col min="7181" max="7195" width="0" style="100" hidden="1" customWidth="1"/>
    <col min="7196" max="7196" width="18.42578125" style="100" customWidth="1"/>
    <col min="7197" max="7197" width="12.140625" style="100" customWidth="1"/>
    <col min="7198" max="7198" width="19.42578125" style="100" customWidth="1"/>
    <col min="7199" max="7199" width="18.28515625" style="100" customWidth="1"/>
    <col min="7200" max="7200" width="19.7109375" style="100" customWidth="1"/>
    <col min="7201" max="7201" width="18.42578125" style="100" customWidth="1"/>
    <col min="7202" max="7202" width="9" style="100"/>
    <col min="7203" max="7203" width="14.7109375" style="100" customWidth="1"/>
    <col min="7204" max="7204" width="16.85546875" style="100" customWidth="1"/>
    <col min="7205" max="7205" width="15.28515625" style="100" customWidth="1"/>
    <col min="7206" max="7422" width="9" style="100"/>
    <col min="7423" max="7423" width="6.5703125" style="100" customWidth="1"/>
    <col min="7424" max="7424" width="8.42578125" style="100" customWidth="1"/>
    <col min="7425" max="7425" width="32.28515625" style="100" customWidth="1"/>
    <col min="7426" max="7426" width="108.140625" style="100" customWidth="1"/>
    <col min="7427" max="7427" width="11.42578125" style="100" customWidth="1"/>
    <col min="7428" max="7428" width="11.5703125" style="100" customWidth="1"/>
    <col min="7429" max="7429" width="15.5703125" style="100" customWidth="1"/>
    <col min="7430" max="7430" width="9.140625" style="100" customWidth="1"/>
    <col min="7431" max="7431" width="9" style="100" customWidth="1"/>
    <col min="7432" max="7432" width="17.28515625" style="100" customWidth="1"/>
    <col min="7433" max="7433" width="15.28515625" style="100" customWidth="1"/>
    <col min="7434" max="7434" width="14.42578125" style="100" customWidth="1"/>
    <col min="7435" max="7435" width="14" style="100" customWidth="1"/>
    <col min="7436" max="7436" width="8.28515625" style="100" customWidth="1"/>
    <col min="7437" max="7451" width="0" style="100" hidden="1" customWidth="1"/>
    <col min="7452" max="7452" width="18.42578125" style="100" customWidth="1"/>
    <col min="7453" max="7453" width="12.140625" style="100" customWidth="1"/>
    <col min="7454" max="7454" width="19.42578125" style="100" customWidth="1"/>
    <col min="7455" max="7455" width="18.28515625" style="100" customWidth="1"/>
    <col min="7456" max="7456" width="19.7109375" style="100" customWidth="1"/>
    <col min="7457" max="7457" width="18.42578125" style="100" customWidth="1"/>
    <col min="7458" max="7458" width="9" style="100"/>
    <col min="7459" max="7459" width="14.7109375" style="100" customWidth="1"/>
    <col min="7460" max="7460" width="16.85546875" style="100" customWidth="1"/>
    <col min="7461" max="7461" width="15.28515625" style="100" customWidth="1"/>
    <col min="7462" max="7678" width="9" style="100"/>
    <col min="7679" max="7679" width="6.5703125" style="100" customWidth="1"/>
    <col min="7680" max="7680" width="8.42578125" style="100" customWidth="1"/>
    <col min="7681" max="7681" width="32.28515625" style="100" customWidth="1"/>
    <col min="7682" max="7682" width="108.140625" style="100" customWidth="1"/>
    <col min="7683" max="7683" width="11.42578125" style="100" customWidth="1"/>
    <col min="7684" max="7684" width="11.5703125" style="100" customWidth="1"/>
    <col min="7685" max="7685" width="15.5703125" style="100" customWidth="1"/>
    <col min="7686" max="7686" width="9.140625" style="100" customWidth="1"/>
    <col min="7687" max="7687" width="9" style="100" customWidth="1"/>
    <col min="7688" max="7688" width="17.28515625" style="100" customWidth="1"/>
    <col min="7689" max="7689" width="15.28515625" style="100" customWidth="1"/>
    <col min="7690" max="7690" width="14.42578125" style="100" customWidth="1"/>
    <col min="7691" max="7691" width="14" style="100" customWidth="1"/>
    <col min="7692" max="7692" width="8.28515625" style="100" customWidth="1"/>
    <col min="7693" max="7707" width="0" style="100" hidden="1" customWidth="1"/>
    <col min="7708" max="7708" width="18.42578125" style="100" customWidth="1"/>
    <col min="7709" max="7709" width="12.140625" style="100" customWidth="1"/>
    <col min="7710" max="7710" width="19.42578125" style="100" customWidth="1"/>
    <col min="7711" max="7711" width="18.28515625" style="100" customWidth="1"/>
    <col min="7712" max="7712" width="19.7109375" style="100" customWidth="1"/>
    <col min="7713" max="7713" width="18.42578125" style="100" customWidth="1"/>
    <col min="7714" max="7714" width="9" style="100"/>
    <col min="7715" max="7715" width="14.7109375" style="100" customWidth="1"/>
    <col min="7716" max="7716" width="16.85546875" style="100" customWidth="1"/>
    <col min="7717" max="7717" width="15.28515625" style="100" customWidth="1"/>
    <col min="7718" max="7934" width="9" style="100"/>
    <col min="7935" max="7935" width="6.5703125" style="100" customWidth="1"/>
    <col min="7936" max="7936" width="8.42578125" style="100" customWidth="1"/>
    <col min="7937" max="7937" width="32.28515625" style="100" customWidth="1"/>
    <col min="7938" max="7938" width="108.140625" style="100" customWidth="1"/>
    <col min="7939" max="7939" width="11.42578125" style="100" customWidth="1"/>
    <col min="7940" max="7940" width="11.5703125" style="100" customWidth="1"/>
    <col min="7941" max="7941" width="15.5703125" style="100" customWidth="1"/>
    <col min="7942" max="7942" width="9.140625" style="100" customWidth="1"/>
    <col min="7943" max="7943" width="9" style="100" customWidth="1"/>
    <col min="7944" max="7944" width="17.28515625" style="100" customWidth="1"/>
    <col min="7945" max="7945" width="15.28515625" style="100" customWidth="1"/>
    <col min="7946" max="7946" width="14.42578125" style="100" customWidth="1"/>
    <col min="7947" max="7947" width="14" style="100" customWidth="1"/>
    <col min="7948" max="7948" width="8.28515625" style="100" customWidth="1"/>
    <col min="7949" max="7963" width="0" style="100" hidden="1" customWidth="1"/>
    <col min="7964" max="7964" width="18.42578125" style="100" customWidth="1"/>
    <col min="7965" max="7965" width="12.140625" style="100" customWidth="1"/>
    <col min="7966" max="7966" width="19.42578125" style="100" customWidth="1"/>
    <col min="7967" max="7967" width="18.28515625" style="100" customWidth="1"/>
    <col min="7968" max="7968" width="19.7109375" style="100" customWidth="1"/>
    <col min="7969" max="7969" width="18.42578125" style="100" customWidth="1"/>
    <col min="7970" max="7970" width="9" style="100"/>
    <col min="7971" max="7971" width="14.7109375" style="100" customWidth="1"/>
    <col min="7972" max="7972" width="16.85546875" style="100" customWidth="1"/>
    <col min="7973" max="7973" width="15.28515625" style="100" customWidth="1"/>
    <col min="7974" max="8190" width="9" style="100"/>
    <col min="8191" max="8191" width="6.5703125" style="100" customWidth="1"/>
    <col min="8192" max="8192" width="8.42578125" style="100" customWidth="1"/>
    <col min="8193" max="8193" width="32.28515625" style="100" customWidth="1"/>
    <col min="8194" max="8194" width="108.140625" style="100" customWidth="1"/>
    <col min="8195" max="8195" width="11.42578125" style="100" customWidth="1"/>
    <col min="8196" max="8196" width="11.5703125" style="100" customWidth="1"/>
    <col min="8197" max="8197" width="15.5703125" style="100" customWidth="1"/>
    <col min="8198" max="8198" width="9.140625" style="100" customWidth="1"/>
    <col min="8199" max="8199" width="9" style="100" customWidth="1"/>
    <col min="8200" max="8200" width="17.28515625" style="100" customWidth="1"/>
    <col min="8201" max="8201" width="15.28515625" style="100" customWidth="1"/>
    <col min="8202" max="8202" width="14.42578125" style="100" customWidth="1"/>
    <col min="8203" max="8203" width="14" style="100" customWidth="1"/>
    <col min="8204" max="8204" width="8.28515625" style="100" customWidth="1"/>
    <col min="8205" max="8219" width="0" style="100" hidden="1" customWidth="1"/>
    <col min="8220" max="8220" width="18.42578125" style="100" customWidth="1"/>
    <col min="8221" max="8221" width="12.140625" style="100" customWidth="1"/>
    <col min="8222" max="8222" width="19.42578125" style="100" customWidth="1"/>
    <col min="8223" max="8223" width="18.28515625" style="100" customWidth="1"/>
    <col min="8224" max="8224" width="19.7109375" style="100" customWidth="1"/>
    <col min="8225" max="8225" width="18.42578125" style="100" customWidth="1"/>
    <col min="8226" max="8226" width="9" style="100"/>
    <col min="8227" max="8227" width="14.7109375" style="100" customWidth="1"/>
    <col min="8228" max="8228" width="16.85546875" style="100" customWidth="1"/>
    <col min="8229" max="8229" width="15.28515625" style="100" customWidth="1"/>
    <col min="8230" max="8446" width="9" style="100"/>
    <col min="8447" max="8447" width="6.5703125" style="100" customWidth="1"/>
    <col min="8448" max="8448" width="8.42578125" style="100" customWidth="1"/>
    <col min="8449" max="8449" width="32.28515625" style="100" customWidth="1"/>
    <col min="8450" max="8450" width="108.140625" style="100" customWidth="1"/>
    <col min="8451" max="8451" width="11.42578125" style="100" customWidth="1"/>
    <col min="8452" max="8452" width="11.5703125" style="100" customWidth="1"/>
    <col min="8453" max="8453" width="15.5703125" style="100" customWidth="1"/>
    <col min="8454" max="8454" width="9.140625" style="100" customWidth="1"/>
    <col min="8455" max="8455" width="9" style="100" customWidth="1"/>
    <col min="8456" max="8456" width="17.28515625" style="100" customWidth="1"/>
    <col min="8457" max="8457" width="15.28515625" style="100" customWidth="1"/>
    <col min="8458" max="8458" width="14.42578125" style="100" customWidth="1"/>
    <col min="8459" max="8459" width="14" style="100" customWidth="1"/>
    <col min="8460" max="8460" width="8.28515625" style="100" customWidth="1"/>
    <col min="8461" max="8475" width="0" style="100" hidden="1" customWidth="1"/>
    <col min="8476" max="8476" width="18.42578125" style="100" customWidth="1"/>
    <col min="8477" max="8477" width="12.140625" style="100" customWidth="1"/>
    <col min="8478" max="8478" width="19.42578125" style="100" customWidth="1"/>
    <col min="8479" max="8479" width="18.28515625" style="100" customWidth="1"/>
    <col min="8480" max="8480" width="19.7109375" style="100" customWidth="1"/>
    <col min="8481" max="8481" width="18.42578125" style="100" customWidth="1"/>
    <col min="8482" max="8482" width="9" style="100"/>
    <col min="8483" max="8483" width="14.7109375" style="100" customWidth="1"/>
    <col min="8484" max="8484" width="16.85546875" style="100" customWidth="1"/>
    <col min="8485" max="8485" width="15.28515625" style="100" customWidth="1"/>
    <col min="8486" max="8702" width="9" style="100"/>
    <col min="8703" max="8703" width="6.5703125" style="100" customWidth="1"/>
    <col min="8704" max="8704" width="8.42578125" style="100" customWidth="1"/>
    <col min="8705" max="8705" width="32.28515625" style="100" customWidth="1"/>
    <col min="8706" max="8706" width="108.140625" style="100" customWidth="1"/>
    <col min="8707" max="8707" width="11.42578125" style="100" customWidth="1"/>
    <col min="8708" max="8708" width="11.5703125" style="100" customWidth="1"/>
    <col min="8709" max="8709" width="15.5703125" style="100" customWidth="1"/>
    <col min="8710" max="8710" width="9.140625" style="100" customWidth="1"/>
    <col min="8711" max="8711" width="9" style="100" customWidth="1"/>
    <col min="8712" max="8712" width="17.28515625" style="100" customWidth="1"/>
    <col min="8713" max="8713" width="15.28515625" style="100" customWidth="1"/>
    <col min="8714" max="8714" width="14.42578125" style="100" customWidth="1"/>
    <col min="8715" max="8715" width="14" style="100" customWidth="1"/>
    <col min="8716" max="8716" width="8.28515625" style="100" customWidth="1"/>
    <col min="8717" max="8731" width="0" style="100" hidden="1" customWidth="1"/>
    <col min="8732" max="8732" width="18.42578125" style="100" customWidth="1"/>
    <col min="8733" max="8733" width="12.140625" style="100" customWidth="1"/>
    <col min="8734" max="8734" width="19.42578125" style="100" customWidth="1"/>
    <col min="8735" max="8735" width="18.28515625" style="100" customWidth="1"/>
    <col min="8736" max="8736" width="19.7109375" style="100" customWidth="1"/>
    <col min="8737" max="8737" width="18.42578125" style="100" customWidth="1"/>
    <col min="8738" max="8738" width="9" style="100"/>
    <col min="8739" max="8739" width="14.7109375" style="100" customWidth="1"/>
    <col min="8740" max="8740" width="16.85546875" style="100" customWidth="1"/>
    <col min="8741" max="8741" width="15.28515625" style="100" customWidth="1"/>
    <col min="8742" max="8958" width="9" style="100"/>
    <col min="8959" max="8959" width="6.5703125" style="100" customWidth="1"/>
    <col min="8960" max="8960" width="8.42578125" style="100" customWidth="1"/>
    <col min="8961" max="8961" width="32.28515625" style="100" customWidth="1"/>
    <col min="8962" max="8962" width="108.140625" style="100" customWidth="1"/>
    <col min="8963" max="8963" width="11.42578125" style="100" customWidth="1"/>
    <col min="8964" max="8964" width="11.5703125" style="100" customWidth="1"/>
    <col min="8965" max="8965" width="15.5703125" style="100" customWidth="1"/>
    <col min="8966" max="8966" width="9.140625" style="100" customWidth="1"/>
    <col min="8967" max="8967" width="9" style="100" customWidth="1"/>
    <col min="8968" max="8968" width="17.28515625" style="100" customWidth="1"/>
    <col min="8969" max="8969" width="15.28515625" style="100" customWidth="1"/>
    <col min="8970" max="8970" width="14.42578125" style="100" customWidth="1"/>
    <col min="8971" max="8971" width="14" style="100" customWidth="1"/>
    <col min="8972" max="8972" width="8.28515625" style="100" customWidth="1"/>
    <col min="8973" max="8987" width="0" style="100" hidden="1" customWidth="1"/>
    <col min="8988" max="8988" width="18.42578125" style="100" customWidth="1"/>
    <col min="8989" max="8989" width="12.140625" style="100" customWidth="1"/>
    <col min="8990" max="8990" width="19.42578125" style="100" customWidth="1"/>
    <col min="8991" max="8991" width="18.28515625" style="100" customWidth="1"/>
    <col min="8992" max="8992" width="19.7109375" style="100" customWidth="1"/>
    <col min="8993" max="8993" width="18.42578125" style="100" customWidth="1"/>
    <col min="8994" max="8994" width="9" style="100"/>
    <col min="8995" max="8995" width="14.7109375" style="100" customWidth="1"/>
    <col min="8996" max="8996" width="16.85546875" style="100" customWidth="1"/>
    <col min="8997" max="8997" width="15.28515625" style="100" customWidth="1"/>
    <col min="8998" max="9214" width="9" style="100"/>
    <col min="9215" max="9215" width="6.5703125" style="100" customWidth="1"/>
    <col min="9216" max="9216" width="8.42578125" style="100" customWidth="1"/>
    <col min="9217" max="9217" width="32.28515625" style="100" customWidth="1"/>
    <col min="9218" max="9218" width="108.140625" style="100" customWidth="1"/>
    <col min="9219" max="9219" width="11.42578125" style="100" customWidth="1"/>
    <col min="9220" max="9220" width="11.5703125" style="100" customWidth="1"/>
    <col min="9221" max="9221" width="15.5703125" style="100" customWidth="1"/>
    <col min="9222" max="9222" width="9.140625" style="100" customWidth="1"/>
    <col min="9223" max="9223" width="9" style="100" customWidth="1"/>
    <col min="9224" max="9224" width="17.28515625" style="100" customWidth="1"/>
    <col min="9225" max="9225" width="15.28515625" style="100" customWidth="1"/>
    <col min="9226" max="9226" width="14.42578125" style="100" customWidth="1"/>
    <col min="9227" max="9227" width="14" style="100" customWidth="1"/>
    <col min="9228" max="9228" width="8.28515625" style="100" customWidth="1"/>
    <col min="9229" max="9243" width="0" style="100" hidden="1" customWidth="1"/>
    <col min="9244" max="9244" width="18.42578125" style="100" customWidth="1"/>
    <col min="9245" max="9245" width="12.140625" style="100" customWidth="1"/>
    <col min="9246" max="9246" width="19.42578125" style="100" customWidth="1"/>
    <col min="9247" max="9247" width="18.28515625" style="100" customWidth="1"/>
    <col min="9248" max="9248" width="19.7109375" style="100" customWidth="1"/>
    <col min="9249" max="9249" width="18.42578125" style="100" customWidth="1"/>
    <col min="9250" max="9250" width="9" style="100"/>
    <col min="9251" max="9251" width="14.7109375" style="100" customWidth="1"/>
    <col min="9252" max="9252" width="16.85546875" style="100" customWidth="1"/>
    <col min="9253" max="9253" width="15.28515625" style="100" customWidth="1"/>
    <col min="9254" max="9470" width="9" style="100"/>
    <col min="9471" max="9471" width="6.5703125" style="100" customWidth="1"/>
    <col min="9472" max="9472" width="8.42578125" style="100" customWidth="1"/>
    <col min="9473" max="9473" width="32.28515625" style="100" customWidth="1"/>
    <col min="9474" max="9474" width="108.140625" style="100" customWidth="1"/>
    <col min="9475" max="9475" width="11.42578125" style="100" customWidth="1"/>
    <col min="9476" max="9476" width="11.5703125" style="100" customWidth="1"/>
    <col min="9477" max="9477" width="15.5703125" style="100" customWidth="1"/>
    <col min="9478" max="9478" width="9.140625" style="100" customWidth="1"/>
    <col min="9479" max="9479" width="9" style="100" customWidth="1"/>
    <col min="9480" max="9480" width="17.28515625" style="100" customWidth="1"/>
    <col min="9481" max="9481" width="15.28515625" style="100" customWidth="1"/>
    <col min="9482" max="9482" width="14.42578125" style="100" customWidth="1"/>
    <col min="9483" max="9483" width="14" style="100" customWidth="1"/>
    <col min="9484" max="9484" width="8.28515625" style="100" customWidth="1"/>
    <col min="9485" max="9499" width="0" style="100" hidden="1" customWidth="1"/>
    <col min="9500" max="9500" width="18.42578125" style="100" customWidth="1"/>
    <col min="9501" max="9501" width="12.140625" style="100" customWidth="1"/>
    <col min="9502" max="9502" width="19.42578125" style="100" customWidth="1"/>
    <col min="9503" max="9503" width="18.28515625" style="100" customWidth="1"/>
    <col min="9504" max="9504" width="19.7109375" style="100" customWidth="1"/>
    <col min="9505" max="9505" width="18.42578125" style="100" customWidth="1"/>
    <col min="9506" max="9506" width="9" style="100"/>
    <col min="9507" max="9507" width="14.7109375" style="100" customWidth="1"/>
    <col min="9508" max="9508" width="16.85546875" style="100" customWidth="1"/>
    <col min="9509" max="9509" width="15.28515625" style="100" customWidth="1"/>
    <col min="9510" max="9726" width="9" style="100"/>
    <col min="9727" max="9727" width="6.5703125" style="100" customWidth="1"/>
    <col min="9728" max="9728" width="8.42578125" style="100" customWidth="1"/>
    <col min="9729" max="9729" width="32.28515625" style="100" customWidth="1"/>
    <col min="9730" max="9730" width="108.140625" style="100" customWidth="1"/>
    <col min="9731" max="9731" width="11.42578125" style="100" customWidth="1"/>
    <col min="9732" max="9732" width="11.5703125" style="100" customWidth="1"/>
    <col min="9733" max="9733" width="15.5703125" style="100" customWidth="1"/>
    <col min="9734" max="9734" width="9.140625" style="100" customWidth="1"/>
    <col min="9735" max="9735" width="9" style="100" customWidth="1"/>
    <col min="9736" max="9736" width="17.28515625" style="100" customWidth="1"/>
    <col min="9737" max="9737" width="15.28515625" style="100" customWidth="1"/>
    <col min="9738" max="9738" width="14.42578125" style="100" customWidth="1"/>
    <col min="9739" max="9739" width="14" style="100" customWidth="1"/>
    <col min="9740" max="9740" width="8.28515625" style="100" customWidth="1"/>
    <col min="9741" max="9755" width="0" style="100" hidden="1" customWidth="1"/>
    <col min="9756" max="9756" width="18.42578125" style="100" customWidth="1"/>
    <col min="9757" max="9757" width="12.140625" style="100" customWidth="1"/>
    <col min="9758" max="9758" width="19.42578125" style="100" customWidth="1"/>
    <col min="9759" max="9759" width="18.28515625" style="100" customWidth="1"/>
    <col min="9760" max="9760" width="19.7109375" style="100" customWidth="1"/>
    <col min="9761" max="9761" width="18.42578125" style="100" customWidth="1"/>
    <col min="9762" max="9762" width="9" style="100"/>
    <col min="9763" max="9763" width="14.7109375" style="100" customWidth="1"/>
    <col min="9764" max="9764" width="16.85546875" style="100" customWidth="1"/>
    <col min="9765" max="9765" width="15.28515625" style="100" customWidth="1"/>
    <col min="9766" max="9982" width="9" style="100"/>
    <col min="9983" max="9983" width="6.5703125" style="100" customWidth="1"/>
    <col min="9984" max="9984" width="8.42578125" style="100" customWidth="1"/>
    <col min="9985" max="9985" width="32.28515625" style="100" customWidth="1"/>
    <col min="9986" max="9986" width="108.140625" style="100" customWidth="1"/>
    <col min="9987" max="9987" width="11.42578125" style="100" customWidth="1"/>
    <col min="9988" max="9988" width="11.5703125" style="100" customWidth="1"/>
    <col min="9989" max="9989" width="15.5703125" style="100" customWidth="1"/>
    <col min="9990" max="9990" width="9.140625" style="100" customWidth="1"/>
    <col min="9991" max="9991" width="9" style="100" customWidth="1"/>
    <col min="9992" max="9992" width="17.28515625" style="100" customWidth="1"/>
    <col min="9993" max="9993" width="15.28515625" style="100" customWidth="1"/>
    <col min="9994" max="9994" width="14.42578125" style="100" customWidth="1"/>
    <col min="9995" max="9995" width="14" style="100" customWidth="1"/>
    <col min="9996" max="9996" width="8.28515625" style="100" customWidth="1"/>
    <col min="9997" max="10011" width="0" style="100" hidden="1" customWidth="1"/>
    <col min="10012" max="10012" width="18.42578125" style="100" customWidth="1"/>
    <col min="10013" max="10013" width="12.140625" style="100" customWidth="1"/>
    <col min="10014" max="10014" width="19.42578125" style="100" customWidth="1"/>
    <col min="10015" max="10015" width="18.28515625" style="100" customWidth="1"/>
    <col min="10016" max="10016" width="19.7109375" style="100" customWidth="1"/>
    <col min="10017" max="10017" width="18.42578125" style="100" customWidth="1"/>
    <col min="10018" max="10018" width="9" style="100"/>
    <col min="10019" max="10019" width="14.7109375" style="100" customWidth="1"/>
    <col min="10020" max="10020" width="16.85546875" style="100" customWidth="1"/>
    <col min="10021" max="10021" width="15.28515625" style="100" customWidth="1"/>
    <col min="10022" max="10238" width="9" style="100"/>
    <col min="10239" max="10239" width="6.5703125" style="100" customWidth="1"/>
    <col min="10240" max="10240" width="8.42578125" style="100" customWidth="1"/>
    <col min="10241" max="10241" width="32.28515625" style="100" customWidth="1"/>
    <col min="10242" max="10242" width="108.140625" style="100" customWidth="1"/>
    <col min="10243" max="10243" width="11.42578125" style="100" customWidth="1"/>
    <col min="10244" max="10244" width="11.5703125" style="100" customWidth="1"/>
    <col min="10245" max="10245" width="15.5703125" style="100" customWidth="1"/>
    <col min="10246" max="10246" width="9.140625" style="100" customWidth="1"/>
    <col min="10247" max="10247" width="9" style="100" customWidth="1"/>
    <col min="10248" max="10248" width="17.28515625" style="100" customWidth="1"/>
    <col min="10249" max="10249" width="15.28515625" style="100" customWidth="1"/>
    <col min="10250" max="10250" width="14.42578125" style="100" customWidth="1"/>
    <col min="10251" max="10251" width="14" style="100" customWidth="1"/>
    <col min="10252" max="10252" width="8.28515625" style="100" customWidth="1"/>
    <col min="10253" max="10267" width="0" style="100" hidden="1" customWidth="1"/>
    <col min="10268" max="10268" width="18.42578125" style="100" customWidth="1"/>
    <col min="10269" max="10269" width="12.140625" style="100" customWidth="1"/>
    <col min="10270" max="10270" width="19.42578125" style="100" customWidth="1"/>
    <col min="10271" max="10271" width="18.28515625" style="100" customWidth="1"/>
    <col min="10272" max="10272" width="19.7109375" style="100" customWidth="1"/>
    <col min="10273" max="10273" width="18.42578125" style="100" customWidth="1"/>
    <col min="10274" max="10274" width="9" style="100"/>
    <col min="10275" max="10275" width="14.7109375" style="100" customWidth="1"/>
    <col min="10276" max="10276" width="16.85546875" style="100" customWidth="1"/>
    <col min="10277" max="10277" width="15.28515625" style="100" customWidth="1"/>
    <col min="10278" max="10494" width="9" style="100"/>
    <col min="10495" max="10495" width="6.5703125" style="100" customWidth="1"/>
    <col min="10496" max="10496" width="8.42578125" style="100" customWidth="1"/>
    <col min="10497" max="10497" width="32.28515625" style="100" customWidth="1"/>
    <col min="10498" max="10498" width="108.140625" style="100" customWidth="1"/>
    <col min="10499" max="10499" width="11.42578125" style="100" customWidth="1"/>
    <col min="10500" max="10500" width="11.5703125" style="100" customWidth="1"/>
    <col min="10501" max="10501" width="15.5703125" style="100" customWidth="1"/>
    <col min="10502" max="10502" width="9.140625" style="100" customWidth="1"/>
    <col min="10503" max="10503" width="9" style="100" customWidth="1"/>
    <col min="10504" max="10504" width="17.28515625" style="100" customWidth="1"/>
    <col min="10505" max="10505" width="15.28515625" style="100" customWidth="1"/>
    <col min="10506" max="10506" width="14.42578125" style="100" customWidth="1"/>
    <col min="10507" max="10507" width="14" style="100" customWidth="1"/>
    <col min="10508" max="10508" width="8.28515625" style="100" customWidth="1"/>
    <col min="10509" max="10523" width="0" style="100" hidden="1" customWidth="1"/>
    <col min="10524" max="10524" width="18.42578125" style="100" customWidth="1"/>
    <col min="10525" max="10525" width="12.140625" style="100" customWidth="1"/>
    <col min="10526" max="10526" width="19.42578125" style="100" customWidth="1"/>
    <col min="10527" max="10527" width="18.28515625" style="100" customWidth="1"/>
    <col min="10528" max="10528" width="19.7109375" style="100" customWidth="1"/>
    <col min="10529" max="10529" width="18.42578125" style="100" customWidth="1"/>
    <col min="10530" max="10530" width="9" style="100"/>
    <col min="10531" max="10531" width="14.7109375" style="100" customWidth="1"/>
    <col min="10532" max="10532" width="16.85546875" style="100" customWidth="1"/>
    <col min="10533" max="10533" width="15.28515625" style="100" customWidth="1"/>
    <col min="10534" max="10750" width="9" style="100"/>
    <col min="10751" max="10751" width="6.5703125" style="100" customWidth="1"/>
    <col min="10752" max="10752" width="8.42578125" style="100" customWidth="1"/>
    <col min="10753" max="10753" width="32.28515625" style="100" customWidth="1"/>
    <col min="10754" max="10754" width="108.140625" style="100" customWidth="1"/>
    <col min="10755" max="10755" width="11.42578125" style="100" customWidth="1"/>
    <col min="10756" max="10756" width="11.5703125" style="100" customWidth="1"/>
    <col min="10757" max="10757" width="15.5703125" style="100" customWidth="1"/>
    <col min="10758" max="10758" width="9.140625" style="100" customWidth="1"/>
    <col min="10759" max="10759" width="9" style="100" customWidth="1"/>
    <col min="10760" max="10760" width="17.28515625" style="100" customWidth="1"/>
    <col min="10761" max="10761" width="15.28515625" style="100" customWidth="1"/>
    <col min="10762" max="10762" width="14.42578125" style="100" customWidth="1"/>
    <col min="10763" max="10763" width="14" style="100" customWidth="1"/>
    <col min="10764" max="10764" width="8.28515625" style="100" customWidth="1"/>
    <col min="10765" max="10779" width="0" style="100" hidden="1" customWidth="1"/>
    <col min="10780" max="10780" width="18.42578125" style="100" customWidth="1"/>
    <col min="10781" max="10781" width="12.140625" style="100" customWidth="1"/>
    <col min="10782" max="10782" width="19.42578125" style="100" customWidth="1"/>
    <col min="10783" max="10783" width="18.28515625" style="100" customWidth="1"/>
    <col min="10784" max="10784" width="19.7109375" style="100" customWidth="1"/>
    <col min="10785" max="10785" width="18.42578125" style="100" customWidth="1"/>
    <col min="10786" max="10786" width="9" style="100"/>
    <col min="10787" max="10787" width="14.7109375" style="100" customWidth="1"/>
    <col min="10788" max="10788" width="16.85546875" style="100" customWidth="1"/>
    <col min="10789" max="10789" width="15.28515625" style="100" customWidth="1"/>
    <col min="10790" max="11006" width="9" style="100"/>
    <col min="11007" max="11007" width="6.5703125" style="100" customWidth="1"/>
    <col min="11008" max="11008" width="8.42578125" style="100" customWidth="1"/>
    <col min="11009" max="11009" width="32.28515625" style="100" customWidth="1"/>
    <col min="11010" max="11010" width="108.140625" style="100" customWidth="1"/>
    <col min="11011" max="11011" width="11.42578125" style="100" customWidth="1"/>
    <col min="11012" max="11012" width="11.5703125" style="100" customWidth="1"/>
    <col min="11013" max="11013" width="15.5703125" style="100" customWidth="1"/>
    <col min="11014" max="11014" width="9.140625" style="100" customWidth="1"/>
    <col min="11015" max="11015" width="9" style="100" customWidth="1"/>
    <col min="11016" max="11016" width="17.28515625" style="100" customWidth="1"/>
    <col min="11017" max="11017" width="15.28515625" style="100" customWidth="1"/>
    <col min="11018" max="11018" width="14.42578125" style="100" customWidth="1"/>
    <col min="11019" max="11019" width="14" style="100" customWidth="1"/>
    <col min="11020" max="11020" width="8.28515625" style="100" customWidth="1"/>
    <col min="11021" max="11035" width="0" style="100" hidden="1" customWidth="1"/>
    <col min="11036" max="11036" width="18.42578125" style="100" customWidth="1"/>
    <col min="11037" max="11037" width="12.140625" style="100" customWidth="1"/>
    <col min="11038" max="11038" width="19.42578125" style="100" customWidth="1"/>
    <col min="11039" max="11039" width="18.28515625" style="100" customWidth="1"/>
    <col min="11040" max="11040" width="19.7109375" style="100" customWidth="1"/>
    <col min="11041" max="11041" width="18.42578125" style="100" customWidth="1"/>
    <col min="11042" max="11042" width="9" style="100"/>
    <col min="11043" max="11043" width="14.7109375" style="100" customWidth="1"/>
    <col min="11044" max="11044" width="16.85546875" style="100" customWidth="1"/>
    <col min="11045" max="11045" width="15.28515625" style="100" customWidth="1"/>
    <col min="11046" max="11262" width="9" style="100"/>
    <col min="11263" max="11263" width="6.5703125" style="100" customWidth="1"/>
    <col min="11264" max="11264" width="8.42578125" style="100" customWidth="1"/>
    <col min="11265" max="11265" width="32.28515625" style="100" customWidth="1"/>
    <col min="11266" max="11266" width="108.140625" style="100" customWidth="1"/>
    <col min="11267" max="11267" width="11.42578125" style="100" customWidth="1"/>
    <col min="11268" max="11268" width="11.5703125" style="100" customWidth="1"/>
    <col min="11269" max="11269" width="15.5703125" style="100" customWidth="1"/>
    <col min="11270" max="11270" width="9.140625" style="100" customWidth="1"/>
    <col min="11271" max="11271" width="9" style="100" customWidth="1"/>
    <col min="11272" max="11272" width="17.28515625" style="100" customWidth="1"/>
    <col min="11273" max="11273" width="15.28515625" style="100" customWidth="1"/>
    <col min="11274" max="11274" width="14.42578125" style="100" customWidth="1"/>
    <col min="11275" max="11275" width="14" style="100" customWidth="1"/>
    <col min="11276" max="11276" width="8.28515625" style="100" customWidth="1"/>
    <col min="11277" max="11291" width="0" style="100" hidden="1" customWidth="1"/>
    <col min="11292" max="11292" width="18.42578125" style="100" customWidth="1"/>
    <col min="11293" max="11293" width="12.140625" style="100" customWidth="1"/>
    <col min="11294" max="11294" width="19.42578125" style="100" customWidth="1"/>
    <col min="11295" max="11295" width="18.28515625" style="100" customWidth="1"/>
    <col min="11296" max="11296" width="19.7109375" style="100" customWidth="1"/>
    <col min="11297" max="11297" width="18.42578125" style="100" customWidth="1"/>
    <col min="11298" max="11298" width="9" style="100"/>
    <col min="11299" max="11299" width="14.7109375" style="100" customWidth="1"/>
    <col min="11300" max="11300" width="16.85546875" style="100" customWidth="1"/>
    <col min="11301" max="11301" width="15.28515625" style="100" customWidth="1"/>
    <col min="11302" max="11518" width="9" style="100"/>
    <col min="11519" max="11519" width="6.5703125" style="100" customWidth="1"/>
    <col min="11520" max="11520" width="8.42578125" style="100" customWidth="1"/>
    <col min="11521" max="11521" width="32.28515625" style="100" customWidth="1"/>
    <col min="11522" max="11522" width="108.140625" style="100" customWidth="1"/>
    <col min="11523" max="11523" width="11.42578125" style="100" customWidth="1"/>
    <col min="11524" max="11524" width="11.5703125" style="100" customWidth="1"/>
    <col min="11525" max="11525" width="15.5703125" style="100" customWidth="1"/>
    <col min="11526" max="11526" width="9.140625" style="100" customWidth="1"/>
    <col min="11527" max="11527" width="9" style="100" customWidth="1"/>
    <col min="11528" max="11528" width="17.28515625" style="100" customWidth="1"/>
    <col min="11529" max="11529" width="15.28515625" style="100" customWidth="1"/>
    <col min="11530" max="11530" width="14.42578125" style="100" customWidth="1"/>
    <col min="11531" max="11531" width="14" style="100" customWidth="1"/>
    <col min="11532" max="11532" width="8.28515625" style="100" customWidth="1"/>
    <col min="11533" max="11547" width="0" style="100" hidden="1" customWidth="1"/>
    <col min="11548" max="11548" width="18.42578125" style="100" customWidth="1"/>
    <col min="11549" max="11549" width="12.140625" style="100" customWidth="1"/>
    <col min="11550" max="11550" width="19.42578125" style="100" customWidth="1"/>
    <col min="11551" max="11551" width="18.28515625" style="100" customWidth="1"/>
    <col min="11552" max="11552" width="19.7109375" style="100" customWidth="1"/>
    <col min="11553" max="11553" width="18.42578125" style="100" customWidth="1"/>
    <col min="11554" max="11554" width="9" style="100"/>
    <col min="11555" max="11555" width="14.7109375" style="100" customWidth="1"/>
    <col min="11556" max="11556" width="16.85546875" style="100" customWidth="1"/>
    <col min="11557" max="11557" width="15.28515625" style="100" customWidth="1"/>
    <col min="11558" max="11774" width="9" style="100"/>
    <col min="11775" max="11775" width="6.5703125" style="100" customWidth="1"/>
    <col min="11776" max="11776" width="8.42578125" style="100" customWidth="1"/>
    <col min="11777" max="11777" width="32.28515625" style="100" customWidth="1"/>
    <col min="11778" max="11778" width="108.140625" style="100" customWidth="1"/>
    <col min="11779" max="11779" width="11.42578125" style="100" customWidth="1"/>
    <col min="11780" max="11780" width="11.5703125" style="100" customWidth="1"/>
    <col min="11781" max="11781" width="15.5703125" style="100" customWidth="1"/>
    <col min="11782" max="11782" width="9.140625" style="100" customWidth="1"/>
    <col min="11783" max="11783" width="9" style="100" customWidth="1"/>
    <col min="11784" max="11784" width="17.28515625" style="100" customWidth="1"/>
    <col min="11785" max="11785" width="15.28515625" style="100" customWidth="1"/>
    <col min="11786" max="11786" width="14.42578125" style="100" customWidth="1"/>
    <col min="11787" max="11787" width="14" style="100" customWidth="1"/>
    <col min="11788" max="11788" width="8.28515625" style="100" customWidth="1"/>
    <col min="11789" max="11803" width="0" style="100" hidden="1" customWidth="1"/>
    <col min="11804" max="11804" width="18.42578125" style="100" customWidth="1"/>
    <col min="11805" max="11805" width="12.140625" style="100" customWidth="1"/>
    <col min="11806" max="11806" width="19.42578125" style="100" customWidth="1"/>
    <col min="11807" max="11807" width="18.28515625" style="100" customWidth="1"/>
    <col min="11808" max="11808" width="19.7109375" style="100" customWidth="1"/>
    <col min="11809" max="11809" width="18.42578125" style="100" customWidth="1"/>
    <col min="11810" max="11810" width="9" style="100"/>
    <col min="11811" max="11811" width="14.7109375" style="100" customWidth="1"/>
    <col min="11812" max="11812" width="16.85546875" style="100" customWidth="1"/>
    <col min="11813" max="11813" width="15.28515625" style="100" customWidth="1"/>
    <col min="11814" max="12030" width="9" style="100"/>
    <col min="12031" max="12031" width="6.5703125" style="100" customWidth="1"/>
    <col min="12032" max="12032" width="8.42578125" style="100" customWidth="1"/>
    <col min="12033" max="12033" width="32.28515625" style="100" customWidth="1"/>
    <col min="12034" max="12034" width="108.140625" style="100" customWidth="1"/>
    <col min="12035" max="12035" width="11.42578125" style="100" customWidth="1"/>
    <col min="12036" max="12036" width="11.5703125" style="100" customWidth="1"/>
    <col min="12037" max="12037" width="15.5703125" style="100" customWidth="1"/>
    <col min="12038" max="12038" width="9.140625" style="100" customWidth="1"/>
    <col min="12039" max="12039" width="9" style="100" customWidth="1"/>
    <col min="12040" max="12040" width="17.28515625" style="100" customWidth="1"/>
    <col min="12041" max="12041" width="15.28515625" style="100" customWidth="1"/>
    <col min="12042" max="12042" width="14.42578125" style="100" customWidth="1"/>
    <col min="12043" max="12043" width="14" style="100" customWidth="1"/>
    <col min="12044" max="12044" width="8.28515625" style="100" customWidth="1"/>
    <col min="12045" max="12059" width="0" style="100" hidden="1" customWidth="1"/>
    <col min="12060" max="12060" width="18.42578125" style="100" customWidth="1"/>
    <col min="12061" max="12061" width="12.140625" style="100" customWidth="1"/>
    <col min="12062" max="12062" width="19.42578125" style="100" customWidth="1"/>
    <col min="12063" max="12063" width="18.28515625" style="100" customWidth="1"/>
    <col min="12064" max="12064" width="19.7109375" style="100" customWidth="1"/>
    <col min="12065" max="12065" width="18.42578125" style="100" customWidth="1"/>
    <col min="12066" max="12066" width="9" style="100"/>
    <col min="12067" max="12067" width="14.7109375" style="100" customWidth="1"/>
    <col min="12068" max="12068" width="16.85546875" style="100" customWidth="1"/>
    <col min="12069" max="12069" width="15.28515625" style="100" customWidth="1"/>
    <col min="12070" max="12286" width="9" style="100"/>
    <col min="12287" max="12287" width="6.5703125" style="100" customWidth="1"/>
    <col min="12288" max="12288" width="8.42578125" style="100" customWidth="1"/>
    <col min="12289" max="12289" width="32.28515625" style="100" customWidth="1"/>
    <col min="12290" max="12290" width="108.140625" style="100" customWidth="1"/>
    <col min="12291" max="12291" width="11.42578125" style="100" customWidth="1"/>
    <col min="12292" max="12292" width="11.5703125" style="100" customWidth="1"/>
    <col min="12293" max="12293" width="15.5703125" style="100" customWidth="1"/>
    <col min="12294" max="12294" width="9.140625" style="100" customWidth="1"/>
    <col min="12295" max="12295" width="9" style="100" customWidth="1"/>
    <col min="12296" max="12296" width="17.28515625" style="100" customWidth="1"/>
    <col min="12297" max="12297" width="15.28515625" style="100" customWidth="1"/>
    <col min="12298" max="12298" width="14.42578125" style="100" customWidth="1"/>
    <col min="12299" max="12299" width="14" style="100" customWidth="1"/>
    <col min="12300" max="12300" width="8.28515625" style="100" customWidth="1"/>
    <col min="12301" max="12315" width="0" style="100" hidden="1" customWidth="1"/>
    <col min="12316" max="12316" width="18.42578125" style="100" customWidth="1"/>
    <col min="12317" max="12317" width="12.140625" style="100" customWidth="1"/>
    <col min="12318" max="12318" width="19.42578125" style="100" customWidth="1"/>
    <col min="12319" max="12319" width="18.28515625" style="100" customWidth="1"/>
    <col min="12320" max="12320" width="19.7109375" style="100" customWidth="1"/>
    <col min="12321" max="12321" width="18.42578125" style="100" customWidth="1"/>
    <col min="12322" max="12322" width="9" style="100"/>
    <col min="12323" max="12323" width="14.7109375" style="100" customWidth="1"/>
    <col min="12324" max="12324" width="16.85546875" style="100" customWidth="1"/>
    <col min="12325" max="12325" width="15.28515625" style="100" customWidth="1"/>
    <col min="12326" max="12542" width="9" style="100"/>
    <col min="12543" max="12543" width="6.5703125" style="100" customWidth="1"/>
    <col min="12544" max="12544" width="8.42578125" style="100" customWidth="1"/>
    <col min="12545" max="12545" width="32.28515625" style="100" customWidth="1"/>
    <col min="12546" max="12546" width="108.140625" style="100" customWidth="1"/>
    <col min="12547" max="12547" width="11.42578125" style="100" customWidth="1"/>
    <col min="12548" max="12548" width="11.5703125" style="100" customWidth="1"/>
    <col min="12549" max="12549" width="15.5703125" style="100" customWidth="1"/>
    <col min="12550" max="12550" width="9.140625" style="100" customWidth="1"/>
    <col min="12551" max="12551" width="9" style="100" customWidth="1"/>
    <col min="12552" max="12552" width="17.28515625" style="100" customWidth="1"/>
    <col min="12553" max="12553" width="15.28515625" style="100" customWidth="1"/>
    <col min="12554" max="12554" width="14.42578125" style="100" customWidth="1"/>
    <col min="12555" max="12555" width="14" style="100" customWidth="1"/>
    <col min="12556" max="12556" width="8.28515625" style="100" customWidth="1"/>
    <col min="12557" max="12571" width="0" style="100" hidden="1" customWidth="1"/>
    <col min="12572" max="12572" width="18.42578125" style="100" customWidth="1"/>
    <col min="12573" max="12573" width="12.140625" style="100" customWidth="1"/>
    <col min="12574" max="12574" width="19.42578125" style="100" customWidth="1"/>
    <col min="12575" max="12575" width="18.28515625" style="100" customWidth="1"/>
    <col min="12576" max="12576" width="19.7109375" style="100" customWidth="1"/>
    <col min="12577" max="12577" width="18.42578125" style="100" customWidth="1"/>
    <col min="12578" max="12578" width="9" style="100"/>
    <col min="12579" max="12579" width="14.7109375" style="100" customWidth="1"/>
    <col min="12580" max="12580" width="16.85546875" style="100" customWidth="1"/>
    <col min="12581" max="12581" width="15.28515625" style="100" customWidth="1"/>
    <col min="12582" max="12798" width="9" style="100"/>
    <col min="12799" max="12799" width="6.5703125" style="100" customWidth="1"/>
    <col min="12800" max="12800" width="8.42578125" style="100" customWidth="1"/>
    <col min="12801" max="12801" width="32.28515625" style="100" customWidth="1"/>
    <col min="12802" max="12802" width="108.140625" style="100" customWidth="1"/>
    <col min="12803" max="12803" width="11.42578125" style="100" customWidth="1"/>
    <col min="12804" max="12804" width="11.5703125" style="100" customWidth="1"/>
    <col min="12805" max="12805" width="15.5703125" style="100" customWidth="1"/>
    <col min="12806" max="12806" width="9.140625" style="100" customWidth="1"/>
    <col min="12807" max="12807" width="9" style="100" customWidth="1"/>
    <col min="12808" max="12808" width="17.28515625" style="100" customWidth="1"/>
    <col min="12809" max="12809" width="15.28515625" style="100" customWidth="1"/>
    <col min="12810" max="12810" width="14.42578125" style="100" customWidth="1"/>
    <col min="12811" max="12811" width="14" style="100" customWidth="1"/>
    <col min="12812" max="12812" width="8.28515625" style="100" customWidth="1"/>
    <col min="12813" max="12827" width="0" style="100" hidden="1" customWidth="1"/>
    <col min="12828" max="12828" width="18.42578125" style="100" customWidth="1"/>
    <col min="12829" max="12829" width="12.140625" style="100" customWidth="1"/>
    <col min="12830" max="12830" width="19.42578125" style="100" customWidth="1"/>
    <col min="12831" max="12831" width="18.28515625" style="100" customWidth="1"/>
    <col min="12832" max="12832" width="19.7109375" style="100" customWidth="1"/>
    <col min="12833" max="12833" width="18.42578125" style="100" customWidth="1"/>
    <col min="12834" max="12834" width="9" style="100"/>
    <col min="12835" max="12835" width="14.7109375" style="100" customWidth="1"/>
    <col min="12836" max="12836" width="16.85546875" style="100" customWidth="1"/>
    <col min="12837" max="12837" width="15.28515625" style="100" customWidth="1"/>
    <col min="12838" max="13054" width="9" style="100"/>
    <col min="13055" max="13055" width="6.5703125" style="100" customWidth="1"/>
    <col min="13056" max="13056" width="8.42578125" style="100" customWidth="1"/>
    <col min="13057" max="13057" width="32.28515625" style="100" customWidth="1"/>
    <col min="13058" max="13058" width="108.140625" style="100" customWidth="1"/>
    <col min="13059" max="13059" width="11.42578125" style="100" customWidth="1"/>
    <col min="13060" max="13060" width="11.5703125" style="100" customWidth="1"/>
    <col min="13061" max="13061" width="15.5703125" style="100" customWidth="1"/>
    <col min="13062" max="13062" width="9.140625" style="100" customWidth="1"/>
    <col min="13063" max="13063" width="9" style="100" customWidth="1"/>
    <col min="13064" max="13064" width="17.28515625" style="100" customWidth="1"/>
    <col min="13065" max="13065" width="15.28515625" style="100" customWidth="1"/>
    <col min="13066" max="13066" width="14.42578125" style="100" customWidth="1"/>
    <col min="13067" max="13067" width="14" style="100" customWidth="1"/>
    <col min="13068" max="13068" width="8.28515625" style="100" customWidth="1"/>
    <col min="13069" max="13083" width="0" style="100" hidden="1" customWidth="1"/>
    <col min="13084" max="13084" width="18.42578125" style="100" customWidth="1"/>
    <col min="13085" max="13085" width="12.140625" style="100" customWidth="1"/>
    <col min="13086" max="13086" width="19.42578125" style="100" customWidth="1"/>
    <col min="13087" max="13087" width="18.28515625" style="100" customWidth="1"/>
    <col min="13088" max="13088" width="19.7109375" style="100" customWidth="1"/>
    <col min="13089" max="13089" width="18.42578125" style="100" customWidth="1"/>
    <col min="13090" max="13090" width="9" style="100"/>
    <col min="13091" max="13091" width="14.7109375" style="100" customWidth="1"/>
    <col min="13092" max="13092" width="16.85546875" style="100" customWidth="1"/>
    <col min="13093" max="13093" width="15.28515625" style="100" customWidth="1"/>
    <col min="13094" max="13310" width="9" style="100"/>
    <col min="13311" max="13311" width="6.5703125" style="100" customWidth="1"/>
    <col min="13312" max="13312" width="8.42578125" style="100" customWidth="1"/>
    <col min="13313" max="13313" width="32.28515625" style="100" customWidth="1"/>
    <col min="13314" max="13314" width="108.140625" style="100" customWidth="1"/>
    <col min="13315" max="13315" width="11.42578125" style="100" customWidth="1"/>
    <col min="13316" max="13316" width="11.5703125" style="100" customWidth="1"/>
    <col min="13317" max="13317" width="15.5703125" style="100" customWidth="1"/>
    <col min="13318" max="13318" width="9.140625" style="100" customWidth="1"/>
    <col min="13319" max="13319" width="9" style="100" customWidth="1"/>
    <col min="13320" max="13320" width="17.28515625" style="100" customWidth="1"/>
    <col min="13321" max="13321" width="15.28515625" style="100" customWidth="1"/>
    <col min="13322" max="13322" width="14.42578125" style="100" customWidth="1"/>
    <col min="13323" max="13323" width="14" style="100" customWidth="1"/>
    <col min="13324" max="13324" width="8.28515625" style="100" customWidth="1"/>
    <col min="13325" max="13339" width="0" style="100" hidden="1" customWidth="1"/>
    <col min="13340" max="13340" width="18.42578125" style="100" customWidth="1"/>
    <col min="13341" max="13341" width="12.140625" style="100" customWidth="1"/>
    <col min="13342" max="13342" width="19.42578125" style="100" customWidth="1"/>
    <col min="13343" max="13343" width="18.28515625" style="100" customWidth="1"/>
    <col min="13344" max="13344" width="19.7109375" style="100" customWidth="1"/>
    <col min="13345" max="13345" width="18.42578125" style="100" customWidth="1"/>
    <col min="13346" max="13346" width="9" style="100"/>
    <col min="13347" max="13347" width="14.7109375" style="100" customWidth="1"/>
    <col min="13348" max="13348" width="16.85546875" style="100" customWidth="1"/>
    <col min="13349" max="13349" width="15.28515625" style="100" customWidth="1"/>
    <col min="13350" max="13566" width="9" style="100"/>
    <col min="13567" max="13567" width="6.5703125" style="100" customWidth="1"/>
    <col min="13568" max="13568" width="8.42578125" style="100" customWidth="1"/>
    <col min="13569" max="13569" width="32.28515625" style="100" customWidth="1"/>
    <col min="13570" max="13570" width="108.140625" style="100" customWidth="1"/>
    <col min="13571" max="13571" width="11.42578125" style="100" customWidth="1"/>
    <col min="13572" max="13572" width="11.5703125" style="100" customWidth="1"/>
    <col min="13573" max="13573" width="15.5703125" style="100" customWidth="1"/>
    <col min="13574" max="13574" width="9.140625" style="100" customWidth="1"/>
    <col min="13575" max="13575" width="9" style="100" customWidth="1"/>
    <col min="13576" max="13576" width="17.28515625" style="100" customWidth="1"/>
    <col min="13577" max="13577" width="15.28515625" style="100" customWidth="1"/>
    <col min="13578" max="13578" width="14.42578125" style="100" customWidth="1"/>
    <col min="13579" max="13579" width="14" style="100" customWidth="1"/>
    <col min="13580" max="13580" width="8.28515625" style="100" customWidth="1"/>
    <col min="13581" max="13595" width="0" style="100" hidden="1" customWidth="1"/>
    <col min="13596" max="13596" width="18.42578125" style="100" customWidth="1"/>
    <col min="13597" max="13597" width="12.140625" style="100" customWidth="1"/>
    <col min="13598" max="13598" width="19.42578125" style="100" customWidth="1"/>
    <col min="13599" max="13599" width="18.28515625" style="100" customWidth="1"/>
    <col min="13600" max="13600" width="19.7109375" style="100" customWidth="1"/>
    <col min="13601" max="13601" width="18.42578125" style="100" customWidth="1"/>
    <col min="13602" max="13602" width="9" style="100"/>
    <col min="13603" max="13603" width="14.7109375" style="100" customWidth="1"/>
    <col min="13604" max="13604" width="16.85546875" style="100" customWidth="1"/>
    <col min="13605" max="13605" width="15.28515625" style="100" customWidth="1"/>
    <col min="13606" max="13822" width="9" style="100"/>
    <col min="13823" max="13823" width="6.5703125" style="100" customWidth="1"/>
    <col min="13824" max="13824" width="8.42578125" style="100" customWidth="1"/>
    <col min="13825" max="13825" width="32.28515625" style="100" customWidth="1"/>
    <col min="13826" max="13826" width="108.140625" style="100" customWidth="1"/>
    <col min="13827" max="13827" width="11.42578125" style="100" customWidth="1"/>
    <col min="13828" max="13828" width="11.5703125" style="100" customWidth="1"/>
    <col min="13829" max="13829" width="15.5703125" style="100" customWidth="1"/>
    <col min="13830" max="13830" width="9.140625" style="100" customWidth="1"/>
    <col min="13831" max="13831" width="9" style="100" customWidth="1"/>
    <col min="13832" max="13832" width="17.28515625" style="100" customWidth="1"/>
    <col min="13833" max="13833" width="15.28515625" style="100" customWidth="1"/>
    <col min="13834" max="13834" width="14.42578125" style="100" customWidth="1"/>
    <col min="13835" max="13835" width="14" style="100" customWidth="1"/>
    <col min="13836" max="13836" width="8.28515625" style="100" customWidth="1"/>
    <col min="13837" max="13851" width="0" style="100" hidden="1" customWidth="1"/>
    <col min="13852" max="13852" width="18.42578125" style="100" customWidth="1"/>
    <col min="13853" max="13853" width="12.140625" style="100" customWidth="1"/>
    <col min="13854" max="13854" width="19.42578125" style="100" customWidth="1"/>
    <col min="13855" max="13855" width="18.28515625" style="100" customWidth="1"/>
    <col min="13856" max="13856" width="19.7109375" style="100" customWidth="1"/>
    <col min="13857" max="13857" width="18.42578125" style="100" customWidth="1"/>
    <col min="13858" max="13858" width="9" style="100"/>
    <col min="13859" max="13859" width="14.7109375" style="100" customWidth="1"/>
    <col min="13860" max="13860" width="16.85546875" style="100" customWidth="1"/>
    <col min="13861" max="13861" width="15.28515625" style="100" customWidth="1"/>
    <col min="13862" max="14078" width="9" style="100"/>
    <col min="14079" max="14079" width="6.5703125" style="100" customWidth="1"/>
    <col min="14080" max="14080" width="8.42578125" style="100" customWidth="1"/>
    <col min="14081" max="14081" width="32.28515625" style="100" customWidth="1"/>
    <col min="14082" max="14082" width="108.140625" style="100" customWidth="1"/>
    <col min="14083" max="14083" width="11.42578125" style="100" customWidth="1"/>
    <col min="14084" max="14084" width="11.5703125" style="100" customWidth="1"/>
    <col min="14085" max="14085" width="15.5703125" style="100" customWidth="1"/>
    <col min="14086" max="14086" width="9.140625" style="100" customWidth="1"/>
    <col min="14087" max="14087" width="9" style="100" customWidth="1"/>
    <col min="14088" max="14088" width="17.28515625" style="100" customWidth="1"/>
    <col min="14089" max="14089" width="15.28515625" style="100" customWidth="1"/>
    <col min="14090" max="14090" width="14.42578125" style="100" customWidth="1"/>
    <col min="14091" max="14091" width="14" style="100" customWidth="1"/>
    <col min="14092" max="14092" width="8.28515625" style="100" customWidth="1"/>
    <col min="14093" max="14107" width="0" style="100" hidden="1" customWidth="1"/>
    <col min="14108" max="14108" width="18.42578125" style="100" customWidth="1"/>
    <col min="14109" max="14109" width="12.140625" style="100" customWidth="1"/>
    <col min="14110" max="14110" width="19.42578125" style="100" customWidth="1"/>
    <col min="14111" max="14111" width="18.28515625" style="100" customWidth="1"/>
    <col min="14112" max="14112" width="19.7109375" style="100" customWidth="1"/>
    <col min="14113" max="14113" width="18.42578125" style="100" customWidth="1"/>
    <col min="14114" max="14114" width="9" style="100"/>
    <col min="14115" max="14115" width="14.7109375" style="100" customWidth="1"/>
    <col min="14116" max="14116" width="16.85546875" style="100" customWidth="1"/>
    <col min="14117" max="14117" width="15.28515625" style="100" customWidth="1"/>
    <col min="14118" max="14334" width="9" style="100"/>
    <col min="14335" max="14335" width="6.5703125" style="100" customWidth="1"/>
    <col min="14336" max="14336" width="8.42578125" style="100" customWidth="1"/>
    <col min="14337" max="14337" width="32.28515625" style="100" customWidth="1"/>
    <col min="14338" max="14338" width="108.140625" style="100" customWidth="1"/>
    <col min="14339" max="14339" width="11.42578125" style="100" customWidth="1"/>
    <col min="14340" max="14340" width="11.5703125" style="100" customWidth="1"/>
    <col min="14341" max="14341" width="15.5703125" style="100" customWidth="1"/>
    <col min="14342" max="14342" width="9.140625" style="100" customWidth="1"/>
    <col min="14343" max="14343" width="9" style="100" customWidth="1"/>
    <col min="14344" max="14344" width="17.28515625" style="100" customWidth="1"/>
    <col min="14345" max="14345" width="15.28515625" style="100" customWidth="1"/>
    <col min="14346" max="14346" width="14.42578125" style="100" customWidth="1"/>
    <col min="14347" max="14347" width="14" style="100" customWidth="1"/>
    <col min="14348" max="14348" width="8.28515625" style="100" customWidth="1"/>
    <col min="14349" max="14363" width="0" style="100" hidden="1" customWidth="1"/>
    <col min="14364" max="14364" width="18.42578125" style="100" customWidth="1"/>
    <col min="14365" max="14365" width="12.140625" style="100" customWidth="1"/>
    <col min="14366" max="14366" width="19.42578125" style="100" customWidth="1"/>
    <col min="14367" max="14367" width="18.28515625" style="100" customWidth="1"/>
    <col min="14368" max="14368" width="19.7109375" style="100" customWidth="1"/>
    <col min="14369" max="14369" width="18.42578125" style="100" customWidth="1"/>
    <col min="14370" max="14370" width="9" style="100"/>
    <col min="14371" max="14371" width="14.7109375" style="100" customWidth="1"/>
    <col min="14372" max="14372" width="16.85546875" style="100" customWidth="1"/>
    <col min="14373" max="14373" width="15.28515625" style="100" customWidth="1"/>
    <col min="14374" max="14590" width="9" style="100"/>
    <col min="14591" max="14591" width="6.5703125" style="100" customWidth="1"/>
    <col min="14592" max="14592" width="8.42578125" style="100" customWidth="1"/>
    <col min="14593" max="14593" width="32.28515625" style="100" customWidth="1"/>
    <col min="14594" max="14594" width="108.140625" style="100" customWidth="1"/>
    <col min="14595" max="14595" width="11.42578125" style="100" customWidth="1"/>
    <col min="14596" max="14596" width="11.5703125" style="100" customWidth="1"/>
    <col min="14597" max="14597" width="15.5703125" style="100" customWidth="1"/>
    <col min="14598" max="14598" width="9.140625" style="100" customWidth="1"/>
    <col min="14599" max="14599" width="9" style="100" customWidth="1"/>
    <col min="14600" max="14600" width="17.28515625" style="100" customWidth="1"/>
    <col min="14601" max="14601" width="15.28515625" style="100" customWidth="1"/>
    <col min="14602" max="14602" width="14.42578125" style="100" customWidth="1"/>
    <col min="14603" max="14603" width="14" style="100" customWidth="1"/>
    <col min="14604" max="14604" width="8.28515625" style="100" customWidth="1"/>
    <col min="14605" max="14619" width="0" style="100" hidden="1" customWidth="1"/>
    <col min="14620" max="14620" width="18.42578125" style="100" customWidth="1"/>
    <col min="14621" max="14621" width="12.140625" style="100" customWidth="1"/>
    <col min="14622" max="14622" width="19.42578125" style="100" customWidth="1"/>
    <col min="14623" max="14623" width="18.28515625" style="100" customWidth="1"/>
    <col min="14624" max="14624" width="19.7109375" style="100" customWidth="1"/>
    <col min="14625" max="14625" width="18.42578125" style="100" customWidth="1"/>
    <col min="14626" max="14626" width="9" style="100"/>
    <col min="14627" max="14627" width="14.7109375" style="100" customWidth="1"/>
    <col min="14628" max="14628" width="16.85546875" style="100" customWidth="1"/>
    <col min="14629" max="14629" width="15.28515625" style="100" customWidth="1"/>
    <col min="14630" max="14846" width="9" style="100"/>
    <col min="14847" max="14847" width="6.5703125" style="100" customWidth="1"/>
    <col min="14848" max="14848" width="8.42578125" style="100" customWidth="1"/>
    <col min="14849" max="14849" width="32.28515625" style="100" customWidth="1"/>
    <col min="14850" max="14850" width="108.140625" style="100" customWidth="1"/>
    <col min="14851" max="14851" width="11.42578125" style="100" customWidth="1"/>
    <col min="14852" max="14852" width="11.5703125" style="100" customWidth="1"/>
    <col min="14853" max="14853" width="15.5703125" style="100" customWidth="1"/>
    <col min="14854" max="14854" width="9.140625" style="100" customWidth="1"/>
    <col min="14855" max="14855" width="9" style="100" customWidth="1"/>
    <col min="14856" max="14856" width="17.28515625" style="100" customWidth="1"/>
    <col min="14857" max="14857" width="15.28515625" style="100" customWidth="1"/>
    <col min="14858" max="14858" width="14.42578125" style="100" customWidth="1"/>
    <col min="14859" max="14859" width="14" style="100" customWidth="1"/>
    <col min="14860" max="14860" width="8.28515625" style="100" customWidth="1"/>
    <col min="14861" max="14875" width="0" style="100" hidden="1" customWidth="1"/>
    <col min="14876" max="14876" width="18.42578125" style="100" customWidth="1"/>
    <col min="14877" max="14877" width="12.140625" style="100" customWidth="1"/>
    <col min="14878" max="14878" width="19.42578125" style="100" customWidth="1"/>
    <col min="14879" max="14879" width="18.28515625" style="100" customWidth="1"/>
    <col min="14880" max="14880" width="19.7109375" style="100" customWidth="1"/>
    <col min="14881" max="14881" width="18.42578125" style="100" customWidth="1"/>
    <col min="14882" max="14882" width="9" style="100"/>
    <col min="14883" max="14883" width="14.7109375" style="100" customWidth="1"/>
    <col min="14884" max="14884" width="16.85546875" style="100" customWidth="1"/>
    <col min="14885" max="14885" width="15.28515625" style="100" customWidth="1"/>
    <col min="14886" max="15102" width="9" style="100"/>
    <col min="15103" max="15103" width="6.5703125" style="100" customWidth="1"/>
    <col min="15104" max="15104" width="8.42578125" style="100" customWidth="1"/>
    <col min="15105" max="15105" width="32.28515625" style="100" customWidth="1"/>
    <col min="15106" max="15106" width="108.140625" style="100" customWidth="1"/>
    <col min="15107" max="15107" width="11.42578125" style="100" customWidth="1"/>
    <col min="15108" max="15108" width="11.5703125" style="100" customWidth="1"/>
    <col min="15109" max="15109" width="15.5703125" style="100" customWidth="1"/>
    <col min="15110" max="15110" width="9.140625" style="100" customWidth="1"/>
    <col min="15111" max="15111" width="9" style="100" customWidth="1"/>
    <col min="15112" max="15112" width="17.28515625" style="100" customWidth="1"/>
    <col min="15113" max="15113" width="15.28515625" style="100" customWidth="1"/>
    <col min="15114" max="15114" width="14.42578125" style="100" customWidth="1"/>
    <col min="15115" max="15115" width="14" style="100" customWidth="1"/>
    <col min="15116" max="15116" width="8.28515625" style="100" customWidth="1"/>
    <col min="15117" max="15131" width="0" style="100" hidden="1" customWidth="1"/>
    <col min="15132" max="15132" width="18.42578125" style="100" customWidth="1"/>
    <col min="15133" max="15133" width="12.140625" style="100" customWidth="1"/>
    <col min="15134" max="15134" width="19.42578125" style="100" customWidth="1"/>
    <col min="15135" max="15135" width="18.28515625" style="100" customWidth="1"/>
    <col min="15136" max="15136" width="19.7109375" style="100" customWidth="1"/>
    <col min="15137" max="15137" width="18.42578125" style="100" customWidth="1"/>
    <col min="15138" max="15138" width="9" style="100"/>
    <col min="15139" max="15139" width="14.7109375" style="100" customWidth="1"/>
    <col min="15140" max="15140" width="16.85546875" style="100" customWidth="1"/>
    <col min="15141" max="15141" width="15.28515625" style="100" customWidth="1"/>
    <col min="15142" max="15358" width="9" style="100"/>
    <col min="15359" max="15359" width="6.5703125" style="100" customWidth="1"/>
    <col min="15360" max="15360" width="8.42578125" style="100" customWidth="1"/>
    <col min="15361" max="15361" width="32.28515625" style="100" customWidth="1"/>
    <col min="15362" max="15362" width="108.140625" style="100" customWidth="1"/>
    <col min="15363" max="15363" width="11.42578125" style="100" customWidth="1"/>
    <col min="15364" max="15364" width="11.5703125" style="100" customWidth="1"/>
    <col min="15365" max="15365" width="15.5703125" style="100" customWidth="1"/>
    <col min="15366" max="15366" width="9.140625" style="100" customWidth="1"/>
    <col min="15367" max="15367" width="9" style="100" customWidth="1"/>
    <col min="15368" max="15368" width="17.28515625" style="100" customWidth="1"/>
    <col min="15369" max="15369" width="15.28515625" style="100" customWidth="1"/>
    <col min="15370" max="15370" width="14.42578125" style="100" customWidth="1"/>
    <col min="15371" max="15371" width="14" style="100" customWidth="1"/>
    <col min="15372" max="15372" width="8.28515625" style="100" customWidth="1"/>
    <col min="15373" max="15387" width="0" style="100" hidden="1" customWidth="1"/>
    <col min="15388" max="15388" width="18.42578125" style="100" customWidth="1"/>
    <col min="15389" max="15389" width="12.140625" style="100" customWidth="1"/>
    <col min="15390" max="15390" width="19.42578125" style="100" customWidth="1"/>
    <col min="15391" max="15391" width="18.28515625" style="100" customWidth="1"/>
    <col min="15392" max="15392" width="19.7109375" style="100" customWidth="1"/>
    <col min="15393" max="15393" width="18.42578125" style="100" customWidth="1"/>
    <col min="15394" max="15394" width="9" style="100"/>
    <col min="15395" max="15395" width="14.7109375" style="100" customWidth="1"/>
    <col min="15396" max="15396" width="16.85546875" style="100" customWidth="1"/>
    <col min="15397" max="15397" width="15.28515625" style="100" customWidth="1"/>
    <col min="15398" max="15614" width="9" style="100"/>
    <col min="15615" max="15615" width="6.5703125" style="100" customWidth="1"/>
    <col min="15616" max="15616" width="8.42578125" style="100" customWidth="1"/>
    <col min="15617" max="15617" width="32.28515625" style="100" customWidth="1"/>
    <col min="15618" max="15618" width="108.140625" style="100" customWidth="1"/>
    <col min="15619" max="15619" width="11.42578125" style="100" customWidth="1"/>
    <col min="15620" max="15620" width="11.5703125" style="100" customWidth="1"/>
    <col min="15621" max="15621" width="15.5703125" style="100" customWidth="1"/>
    <col min="15622" max="15622" width="9.140625" style="100" customWidth="1"/>
    <col min="15623" max="15623" width="9" style="100" customWidth="1"/>
    <col min="15624" max="15624" width="17.28515625" style="100" customWidth="1"/>
    <col min="15625" max="15625" width="15.28515625" style="100" customWidth="1"/>
    <col min="15626" max="15626" width="14.42578125" style="100" customWidth="1"/>
    <col min="15627" max="15627" width="14" style="100" customWidth="1"/>
    <col min="15628" max="15628" width="8.28515625" style="100" customWidth="1"/>
    <col min="15629" max="15643" width="0" style="100" hidden="1" customWidth="1"/>
    <col min="15644" max="15644" width="18.42578125" style="100" customWidth="1"/>
    <col min="15645" max="15645" width="12.140625" style="100" customWidth="1"/>
    <col min="15646" max="15646" width="19.42578125" style="100" customWidth="1"/>
    <col min="15647" max="15647" width="18.28515625" style="100" customWidth="1"/>
    <col min="15648" max="15648" width="19.7109375" style="100" customWidth="1"/>
    <col min="15649" max="15649" width="18.42578125" style="100" customWidth="1"/>
    <col min="15650" max="15650" width="9" style="100"/>
    <col min="15651" max="15651" width="14.7109375" style="100" customWidth="1"/>
    <col min="15652" max="15652" width="16.85546875" style="100" customWidth="1"/>
    <col min="15653" max="15653" width="15.28515625" style="100" customWidth="1"/>
    <col min="15654" max="15870" width="9" style="100"/>
    <col min="15871" max="15871" width="6.5703125" style="100" customWidth="1"/>
    <col min="15872" max="15872" width="8.42578125" style="100" customWidth="1"/>
    <col min="15873" max="15873" width="32.28515625" style="100" customWidth="1"/>
    <col min="15874" max="15874" width="108.140625" style="100" customWidth="1"/>
    <col min="15875" max="15875" width="11.42578125" style="100" customWidth="1"/>
    <col min="15876" max="15876" width="11.5703125" style="100" customWidth="1"/>
    <col min="15877" max="15877" width="15.5703125" style="100" customWidth="1"/>
    <col min="15878" max="15878" width="9.140625" style="100" customWidth="1"/>
    <col min="15879" max="15879" width="9" style="100" customWidth="1"/>
    <col min="15880" max="15880" width="17.28515625" style="100" customWidth="1"/>
    <col min="15881" max="15881" width="15.28515625" style="100" customWidth="1"/>
    <col min="15882" max="15882" width="14.42578125" style="100" customWidth="1"/>
    <col min="15883" max="15883" width="14" style="100" customWidth="1"/>
    <col min="15884" max="15884" width="8.28515625" style="100" customWidth="1"/>
    <col min="15885" max="15899" width="0" style="100" hidden="1" customWidth="1"/>
    <col min="15900" max="15900" width="18.42578125" style="100" customWidth="1"/>
    <col min="15901" max="15901" width="12.140625" style="100" customWidth="1"/>
    <col min="15902" max="15902" width="19.42578125" style="100" customWidth="1"/>
    <col min="15903" max="15903" width="18.28515625" style="100" customWidth="1"/>
    <col min="15904" max="15904" width="19.7109375" style="100" customWidth="1"/>
    <col min="15905" max="15905" width="18.42578125" style="100" customWidth="1"/>
    <col min="15906" max="15906" width="9" style="100"/>
    <col min="15907" max="15907" width="14.7109375" style="100" customWidth="1"/>
    <col min="15908" max="15908" width="16.85546875" style="100" customWidth="1"/>
    <col min="15909" max="15909" width="15.28515625" style="100" customWidth="1"/>
    <col min="15910" max="16126" width="9" style="100"/>
    <col min="16127" max="16127" width="6.5703125" style="100" customWidth="1"/>
    <col min="16128" max="16128" width="8.42578125" style="100" customWidth="1"/>
    <col min="16129" max="16129" width="32.28515625" style="100" customWidth="1"/>
    <col min="16130" max="16130" width="108.140625" style="100" customWidth="1"/>
    <col min="16131" max="16131" width="11.42578125" style="100" customWidth="1"/>
    <col min="16132" max="16132" width="11.5703125" style="100" customWidth="1"/>
    <col min="16133" max="16133" width="15.5703125" style="100" customWidth="1"/>
    <col min="16134" max="16134" width="9.140625" style="100" customWidth="1"/>
    <col min="16135" max="16135" width="9" style="100" customWidth="1"/>
    <col min="16136" max="16136" width="17.28515625" style="100" customWidth="1"/>
    <col min="16137" max="16137" width="15.28515625" style="100" customWidth="1"/>
    <col min="16138" max="16138" width="14.42578125" style="100" customWidth="1"/>
    <col min="16139" max="16139" width="14" style="100" customWidth="1"/>
    <col min="16140" max="16140" width="8.28515625" style="100" customWidth="1"/>
    <col min="16141" max="16155" width="0" style="100" hidden="1" customWidth="1"/>
    <col min="16156" max="16156" width="18.42578125" style="100" customWidth="1"/>
    <col min="16157" max="16157" width="12.140625" style="100" customWidth="1"/>
    <col min="16158" max="16158" width="19.42578125" style="100" customWidth="1"/>
    <col min="16159" max="16159" width="18.28515625" style="100" customWidth="1"/>
    <col min="16160" max="16160" width="19.7109375" style="100" customWidth="1"/>
    <col min="16161" max="16161" width="18.42578125" style="100" customWidth="1"/>
    <col min="16162" max="16162" width="9" style="100"/>
    <col min="16163" max="16163" width="14.7109375" style="100" customWidth="1"/>
    <col min="16164" max="16164" width="16.85546875" style="100" customWidth="1"/>
    <col min="16165" max="16165" width="15.28515625" style="100" customWidth="1"/>
    <col min="16166" max="16384" width="9" style="100"/>
  </cols>
  <sheetData>
    <row r="1" spans="1:39" s="96" customFormat="1" ht="20.25" x14ac:dyDescent="0.3">
      <c r="A1" s="91"/>
      <c r="B1" s="92"/>
      <c r="C1" s="92"/>
      <c r="D1" s="92"/>
      <c r="E1" s="92"/>
      <c r="F1" s="92"/>
      <c r="G1" s="92"/>
      <c r="H1" s="92"/>
      <c r="I1" s="92"/>
      <c r="J1" s="92"/>
      <c r="K1" s="92"/>
      <c r="L1" s="93"/>
      <c r="M1" s="92"/>
      <c r="N1" s="92"/>
      <c r="O1" s="94"/>
      <c r="P1" s="95"/>
      <c r="Q1" s="95"/>
      <c r="R1" s="95"/>
      <c r="S1" s="320" t="s">
        <v>1420</v>
      </c>
      <c r="T1" s="320"/>
      <c r="U1" s="320"/>
      <c r="V1" s="320"/>
      <c r="W1" s="320"/>
      <c r="Z1" s="97"/>
      <c r="AG1" s="95"/>
      <c r="AH1" s="95"/>
      <c r="AI1" s="95"/>
      <c r="AJ1" s="95"/>
      <c r="AK1" s="33" t="s">
        <v>1450</v>
      </c>
    </row>
    <row r="2" spans="1:39" s="96" customFormat="1" ht="20.25" x14ac:dyDescent="0.3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3"/>
      <c r="M2" s="92"/>
      <c r="N2" s="92"/>
      <c r="O2" s="94"/>
      <c r="P2" s="95"/>
      <c r="Q2" s="95"/>
      <c r="R2" s="95"/>
      <c r="S2" s="320" t="s">
        <v>1421</v>
      </c>
      <c r="T2" s="320"/>
      <c r="U2" s="320"/>
      <c r="V2" s="320"/>
      <c r="W2" s="320"/>
      <c r="Z2" s="97"/>
      <c r="AG2" s="95"/>
      <c r="AH2" s="95"/>
      <c r="AI2" s="95"/>
      <c r="AJ2" s="95"/>
      <c r="AK2" s="33" t="s">
        <v>1</v>
      </c>
    </row>
    <row r="3" spans="1:39" s="96" customFormat="1" ht="20.25" x14ac:dyDescent="0.3">
      <c r="A3" s="91"/>
      <c r="B3" s="92"/>
      <c r="C3" s="92"/>
      <c r="D3" s="92"/>
      <c r="E3" s="92"/>
      <c r="F3" s="92"/>
      <c r="G3" s="92"/>
      <c r="H3" s="92"/>
      <c r="I3" s="92"/>
      <c r="J3" s="92"/>
      <c r="K3" s="92"/>
      <c r="L3" s="93"/>
      <c r="M3" s="92"/>
      <c r="N3" s="92"/>
      <c r="O3" s="94"/>
      <c r="P3" s="95"/>
      <c r="Q3" s="95"/>
      <c r="R3" s="95"/>
      <c r="S3" s="120"/>
      <c r="T3" s="120"/>
      <c r="U3" s="120"/>
      <c r="V3" s="120"/>
      <c r="W3" s="120"/>
      <c r="Z3" s="97"/>
      <c r="AG3" s="125"/>
      <c r="AH3" s="125"/>
      <c r="AI3" s="125"/>
      <c r="AJ3" s="125"/>
      <c r="AK3" s="34" t="s">
        <v>1433</v>
      </c>
    </row>
    <row r="4" spans="1:39" s="96" customFormat="1" ht="20.25" x14ac:dyDescent="0.3">
      <c r="A4" s="91"/>
      <c r="B4" s="92"/>
      <c r="C4" s="92"/>
      <c r="D4" s="92"/>
      <c r="E4" s="92"/>
      <c r="F4" s="92"/>
      <c r="G4" s="92"/>
      <c r="H4" s="92"/>
      <c r="I4" s="92"/>
      <c r="J4" s="92"/>
      <c r="K4" s="92"/>
      <c r="L4" s="93"/>
      <c r="M4" s="92"/>
      <c r="N4" s="92"/>
      <c r="O4" s="94"/>
      <c r="P4" s="95"/>
      <c r="Q4" s="95"/>
      <c r="R4" s="95"/>
      <c r="S4" s="125"/>
      <c r="T4" s="125"/>
      <c r="U4" s="125"/>
      <c r="V4" s="125"/>
      <c r="W4" s="125"/>
      <c r="Z4" s="97"/>
      <c r="AG4" s="125"/>
      <c r="AH4" s="125"/>
      <c r="AI4" s="125"/>
      <c r="AJ4" s="125"/>
      <c r="AK4" s="34"/>
    </row>
    <row r="5" spans="1:39" s="96" customFormat="1" ht="20.25" x14ac:dyDescent="0.3">
      <c r="A5" s="91"/>
      <c r="B5" s="92"/>
      <c r="C5" s="92"/>
      <c r="D5" s="92"/>
      <c r="E5" s="92"/>
      <c r="F5" s="92"/>
      <c r="G5" s="92"/>
      <c r="H5" s="92"/>
      <c r="I5" s="92"/>
      <c r="J5" s="92"/>
      <c r="K5" s="92"/>
      <c r="L5" s="93"/>
      <c r="M5" s="92"/>
      <c r="N5" s="92"/>
      <c r="O5" s="94"/>
      <c r="P5" s="95"/>
      <c r="Q5" s="95"/>
      <c r="R5" s="95"/>
      <c r="S5" s="125"/>
      <c r="T5" s="125"/>
      <c r="U5" s="125"/>
      <c r="V5" s="125"/>
      <c r="W5" s="125"/>
      <c r="Z5" s="97"/>
      <c r="AG5" s="125"/>
      <c r="AH5" s="125"/>
      <c r="AI5" s="125"/>
      <c r="AJ5" s="125"/>
      <c r="AK5" s="34"/>
    </row>
    <row r="6" spans="1:39" s="96" customFormat="1" ht="18.75" customHeight="1" x14ac:dyDescent="0.3">
      <c r="A6" s="315" t="s">
        <v>1443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</row>
    <row r="7" spans="1:39" s="96" customFormat="1" ht="18.75" customHeight="1" x14ac:dyDescent="0.3">
      <c r="A7" s="316" t="s">
        <v>1444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</row>
    <row r="8" spans="1:39" s="96" customFormat="1" x14ac:dyDescent="0.3">
      <c r="A8" s="91"/>
      <c r="B8" s="92"/>
      <c r="C8" s="92"/>
      <c r="D8" s="92"/>
      <c r="E8" s="92"/>
      <c r="F8" s="92"/>
      <c r="G8" s="92"/>
      <c r="H8" s="92"/>
      <c r="I8" s="92"/>
      <c r="J8" s="92"/>
      <c r="K8" s="92"/>
      <c r="L8" s="93"/>
      <c r="M8" s="92"/>
      <c r="N8" s="92"/>
      <c r="O8" s="94"/>
      <c r="P8" s="92"/>
      <c r="Q8" s="92"/>
      <c r="R8" s="94"/>
      <c r="S8" s="94"/>
      <c r="T8" s="92"/>
      <c r="U8" s="92"/>
      <c r="V8" s="92"/>
      <c r="W8" s="91"/>
      <c r="Z8" s="97"/>
      <c r="AK8" s="91"/>
    </row>
    <row r="9" spans="1:39" s="96" customFormat="1" x14ac:dyDescent="0.3">
      <c r="A9" s="91"/>
      <c r="B9" s="92"/>
      <c r="C9" s="92"/>
      <c r="D9" s="92"/>
      <c r="E9" s="92"/>
      <c r="F9" s="92"/>
      <c r="G9" s="92"/>
      <c r="H9" s="92"/>
      <c r="I9" s="92"/>
      <c r="J9" s="92"/>
      <c r="K9" s="92"/>
      <c r="L9" s="93"/>
      <c r="M9" s="92"/>
      <c r="N9" s="92"/>
      <c r="O9" s="94"/>
      <c r="P9" s="92"/>
      <c r="Q9" s="92"/>
      <c r="R9" s="94"/>
      <c r="S9" s="94"/>
      <c r="T9" s="92"/>
      <c r="U9" s="92"/>
      <c r="V9" s="92"/>
      <c r="W9" s="91"/>
      <c r="Z9" s="97"/>
      <c r="AK9" s="91"/>
    </row>
    <row r="10" spans="1:39" s="92" customFormat="1" ht="60.75" customHeight="1" x14ac:dyDescent="0.3">
      <c r="A10" s="314" t="s">
        <v>1422</v>
      </c>
      <c r="B10" s="314" t="s">
        <v>4</v>
      </c>
      <c r="C10" s="314" t="s">
        <v>5</v>
      </c>
      <c r="D10" s="314" t="s">
        <v>6</v>
      </c>
      <c r="E10" s="314"/>
      <c r="F10" s="317" t="s">
        <v>7</v>
      </c>
      <c r="G10" s="317" t="s">
        <v>8</v>
      </c>
      <c r="H10" s="317" t="s">
        <v>9</v>
      </c>
      <c r="I10" s="317" t="s">
        <v>10</v>
      </c>
      <c r="J10" s="314" t="s">
        <v>11</v>
      </c>
      <c r="K10" s="314"/>
      <c r="L10" s="319" t="s">
        <v>12</v>
      </c>
      <c r="M10" s="317" t="s">
        <v>1446</v>
      </c>
      <c r="N10" s="314" t="s">
        <v>13</v>
      </c>
      <c r="O10" s="314"/>
      <c r="P10" s="314"/>
      <c r="Q10" s="314"/>
      <c r="R10" s="314"/>
      <c r="S10" s="314"/>
      <c r="T10" s="314"/>
      <c r="U10" s="317" t="s">
        <v>14</v>
      </c>
      <c r="V10" s="317" t="s">
        <v>15</v>
      </c>
      <c r="W10" s="317" t="s">
        <v>16</v>
      </c>
      <c r="X10" s="98"/>
      <c r="Y10" s="318" t="s">
        <v>1423</v>
      </c>
      <c r="Z10" s="318" t="s">
        <v>1424</v>
      </c>
      <c r="AA10" s="318" t="s">
        <v>1425</v>
      </c>
      <c r="AB10" s="98"/>
      <c r="AC10" s="314" t="s">
        <v>1445</v>
      </c>
      <c r="AD10" s="314"/>
      <c r="AE10" s="314"/>
      <c r="AF10" s="314"/>
      <c r="AG10" s="314"/>
      <c r="AH10" s="314"/>
      <c r="AI10" s="317" t="s">
        <v>14</v>
      </c>
      <c r="AJ10" s="317" t="s">
        <v>1426</v>
      </c>
      <c r="AK10" s="317" t="s">
        <v>16</v>
      </c>
    </row>
    <row r="11" spans="1:39" s="92" customFormat="1" x14ac:dyDescent="0.3">
      <c r="A11" s="314"/>
      <c r="B11" s="314"/>
      <c r="C11" s="314"/>
      <c r="D11" s="317" t="s">
        <v>18</v>
      </c>
      <c r="E11" s="317" t="s">
        <v>19</v>
      </c>
      <c r="F11" s="317"/>
      <c r="G11" s="317"/>
      <c r="H11" s="317"/>
      <c r="I11" s="317"/>
      <c r="J11" s="317" t="s">
        <v>20</v>
      </c>
      <c r="K11" s="317" t="s">
        <v>21</v>
      </c>
      <c r="L11" s="319"/>
      <c r="M11" s="317"/>
      <c r="N11" s="313" t="s">
        <v>22</v>
      </c>
      <c r="O11" s="314" t="s">
        <v>23</v>
      </c>
      <c r="P11" s="314"/>
      <c r="Q11" s="314"/>
      <c r="R11" s="314"/>
      <c r="S11" s="314"/>
      <c r="T11" s="314"/>
      <c r="U11" s="317"/>
      <c r="V11" s="317"/>
      <c r="W11" s="317"/>
      <c r="X11" s="98"/>
      <c r="Y11" s="318"/>
      <c r="Z11" s="318"/>
      <c r="AA11" s="318"/>
      <c r="AB11" s="98"/>
      <c r="AC11" s="313" t="s">
        <v>22</v>
      </c>
      <c r="AD11" s="314"/>
      <c r="AE11" s="314"/>
      <c r="AF11" s="314"/>
      <c r="AG11" s="314"/>
      <c r="AH11" s="314"/>
      <c r="AI11" s="317"/>
      <c r="AJ11" s="317"/>
      <c r="AK11" s="317"/>
    </row>
    <row r="12" spans="1:39" s="92" customFormat="1" ht="233.25" customHeight="1" x14ac:dyDescent="0.3">
      <c r="A12" s="314"/>
      <c r="B12" s="314"/>
      <c r="C12" s="314"/>
      <c r="D12" s="317"/>
      <c r="E12" s="317"/>
      <c r="F12" s="317"/>
      <c r="G12" s="317"/>
      <c r="H12" s="317"/>
      <c r="I12" s="317"/>
      <c r="J12" s="317"/>
      <c r="K12" s="317"/>
      <c r="L12" s="319"/>
      <c r="M12" s="317"/>
      <c r="N12" s="313"/>
      <c r="O12" s="99" t="s">
        <v>31</v>
      </c>
      <c r="P12" s="124" t="s">
        <v>32</v>
      </c>
      <c r="Q12" s="124" t="s">
        <v>33</v>
      </c>
      <c r="R12" s="124" t="s">
        <v>34</v>
      </c>
      <c r="S12" s="124" t="s">
        <v>35</v>
      </c>
      <c r="T12" s="124" t="s">
        <v>36</v>
      </c>
      <c r="U12" s="317"/>
      <c r="V12" s="317"/>
      <c r="W12" s="317"/>
      <c r="X12" s="98"/>
      <c r="Y12" s="318"/>
      <c r="Z12" s="318"/>
      <c r="AA12" s="318"/>
      <c r="AB12" s="98"/>
      <c r="AC12" s="313"/>
      <c r="AD12" s="124" t="s">
        <v>32</v>
      </c>
      <c r="AE12" s="124" t="s">
        <v>33</v>
      </c>
      <c r="AF12" s="124" t="s">
        <v>34</v>
      </c>
      <c r="AG12" s="124" t="s">
        <v>35</v>
      </c>
      <c r="AH12" s="124" t="s">
        <v>36</v>
      </c>
      <c r="AI12" s="317"/>
      <c r="AJ12" s="317"/>
      <c r="AK12" s="317"/>
    </row>
    <row r="13" spans="1:39" s="92" customFormat="1" x14ac:dyDescent="0.3">
      <c r="A13" s="314"/>
      <c r="B13" s="314"/>
      <c r="C13" s="314"/>
      <c r="D13" s="317"/>
      <c r="E13" s="317"/>
      <c r="F13" s="317"/>
      <c r="G13" s="317"/>
      <c r="H13" s="317"/>
      <c r="I13" s="123" t="s">
        <v>43</v>
      </c>
      <c r="J13" s="123" t="s">
        <v>43</v>
      </c>
      <c r="K13" s="123" t="s">
        <v>43</v>
      </c>
      <c r="L13" s="198" t="s">
        <v>44</v>
      </c>
      <c r="M13" s="123" t="s">
        <v>1427</v>
      </c>
      <c r="N13" s="123" t="s">
        <v>45</v>
      </c>
      <c r="O13" s="199" t="s">
        <v>45</v>
      </c>
      <c r="P13" s="123" t="s">
        <v>45</v>
      </c>
      <c r="Q13" s="123" t="s">
        <v>45</v>
      </c>
      <c r="R13" s="123" t="s">
        <v>45</v>
      </c>
      <c r="S13" s="123" t="s">
        <v>45</v>
      </c>
      <c r="T13" s="123" t="s">
        <v>45</v>
      </c>
      <c r="U13" s="123" t="s">
        <v>46</v>
      </c>
      <c r="V13" s="123" t="s">
        <v>46</v>
      </c>
      <c r="W13" s="317"/>
      <c r="X13" s="98"/>
      <c r="Y13" s="200" t="s">
        <v>45</v>
      </c>
      <c r="Z13" s="200" t="s">
        <v>45</v>
      </c>
      <c r="AA13" s="200" t="s">
        <v>45</v>
      </c>
      <c r="AB13" s="98"/>
      <c r="AC13" s="200" t="s">
        <v>45</v>
      </c>
      <c r="AD13" s="200" t="s">
        <v>45</v>
      </c>
      <c r="AE13" s="200" t="s">
        <v>45</v>
      </c>
      <c r="AF13" s="200" t="s">
        <v>45</v>
      </c>
      <c r="AG13" s="200" t="s">
        <v>45</v>
      </c>
      <c r="AH13" s="200" t="s">
        <v>45</v>
      </c>
      <c r="AI13" s="123" t="s">
        <v>46</v>
      </c>
      <c r="AJ13" s="123" t="s">
        <v>45</v>
      </c>
      <c r="AK13" s="317"/>
    </row>
    <row r="14" spans="1:39" s="101" customFormat="1" x14ac:dyDescent="0.3">
      <c r="A14" s="216"/>
      <c r="B14" s="217"/>
      <c r="C14" s="218" t="s">
        <v>1447</v>
      </c>
      <c r="D14" s="217"/>
      <c r="E14" s="217"/>
      <c r="F14" s="217"/>
      <c r="G14" s="219" t="s">
        <v>1428</v>
      </c>
      <c r="H14" s="219" t="s">
        <v>1428</v>
      </c>
      <c r="I14" s="220">
        <f>SUM(I15:I23)</f>
        <v>59401.9</v>
      </c>
      <c r="J14" s="220">
        <f>SUM(J15:J23)</f>
        <v>48434.100000000006</v>
      </c>
      <c r="K14" s="220">
        <f>SUM(K15:K23)</f>
        <v>1451.6</v>
      </c>
      <c r="L14" s="221">
        <f>SUM(L15:L23)</f>
        <v>1827</v>
      </c>
      <c r="M14" s="221">
        <f>SUM(M15:M23)</f>
        <v>18</v>
      </c>
      <c r="N14" s="222"/>
      <c r="O14" s="223"/>
      <c r="P14" s="223"/>
      <c r="Q14" s="223"/>
      <c r="R14" s="223"/>
      <c r="S14" s="223"/>
      <c r="T14" s="222"/>
      <c r="U14" s="222"/>
      <c r="V14" s="222"/>
      <c r="W14" s="218"/>
      <c r="X14" s="224"/>
      <c r="Y14" s="224"/>
      <c r="Z14" s="225"/>
      <c r="AA14" s="224"/>
      <c r="AB14" s="224"/>
      <c r="AC14" s="225">
        <f t="shared" ref="AC14:AH14" si="0">SUM(AC15:AC23)</f>
        <v>58679999.9978</v>
      </c>
      <c r="AD14" s="225">
        <f t="shared" si="0"/>
        <v>39027549.030000001</v>
      </c>
      <c r="AE14" s="225">
        <f t="shared" si="0"/>
        <v>0</v>
      </c>
      <c r="AF14" s="225">
        <f t="shared" si="0"/>
        <v>15185626.2478</v>
      </c>
      <c r="AG14" s="225">
        <f t="shared" si="0"/>
        <v>4466824.72</v>
      </c>
      <c r="AH14" s="225">
        <f t="shared" si="0"/>
        <v>0</v>
      </c>
      <c r="AI14" s="225"/>
      <c r="AJ14" s="224"/>
      <c r="AK14" s="226"/>
    </row>
    <row r="15" spans="1:39" x14ac:dyDescent="0.3">
      <c r="A15" s="204">
        <v>1</v>
      </c>
      <c r="B15" s="205" t="s">
        <v>1452</v>
      </c>
      <c r="C15" s="206" t="s">
        <v>359</v>
      </c>
      <c r="D15" s="207">
        <v>1986</v>
      </c>
      <c r="E15" s="208" t="s">
        <v>1429</v>
      </c>
      <c r="F15" s="208" t="s">
        <v>1456</v>
      </c>
      <c r="G15" s="209">
        <v>9</v>
      </c>
      <c r="H15" s="209">
        <v>5</v>
      </c>
      <c r="I15" s="210">
        <v>12756.9</v>
      </c>
      <c r="J15" s="210">
        <v>10418.6</v>
      </c>
      <c r="K15" s="210">
        <v>133.30000000000001</v>
      </c>
      <c r="L15" s="211">
        <v>393</v>
      </c>
      <c r="M15" s="212">
        <v>3</v>
      </c>
      <c r="N15" s="205"/>
      <c r="O15" s="213"/>
      <c r="P15" s="213"/>
      <c r="Q15" s="213"/>
      <c r="R15" s="213"/>
      <c r="S15" s="213"/>
      <c r="T15" s="205"/>
      <c r="U15" s="205"/>
      <c r="V15" s="205"/>
      <c r="W15" s="208"/>
      <c r="X15" s="214"/>
      <c r="Y15" s="214"/>
      <c r="Z15" s="215"/>
      <c r="AA15" s="214"/>
      <c r="AB15" s="214"/>
      <c r="AC15" s="215">
        <f t="shared" ref="AC15:AC23" si="1">SUM(AD15:AH15)</f>
        <v>9779999.9978</v>
      </c>
      <c r="AD15" s="215">
        <v>4455444</v>
      </c>
      <c r="AE15" s="215">
        <v>0</v>
      </c>
      <c r="AF15" s="215">
        <v>1311570.4578</v>
      </c>
      <c r="AG15" s="215">
        <v>4012985.54</v>
      </c>
      <c r="AH15" s="215">
        <v>0</v>
      </c>
      <c r="AI15" s="215">
        <f t="shared" ref="AI15:AI23" si="2">AC15/(J15+K15)</f>
        <v>926.84729743458524</v>
      </c>
      <c r="AJ15" s="215">
        <f>3591360*M15</f>
        <v>10774080</v>
      </c>
      <c r="AK15" s="208">
        <v>2021</v>
      </c>
    </row>
    <row r="16" spans="1:39" x14ac:dyDescent="0.3">
      <c r="A16" s="201">
        <f>A15+1</f>
        <v>2</v>
      </c>
      <c r="B16" s="133" t="s">
        <v>1453</v>
      </c>
      <c r="C16" s="133" t="s">
        <v>1432</v>
      </c>
      <c r="D16" s="132">
        <v>1991</v>
      </c>
      <c r="E16" s="132" t="s">
        <v>1429</v>
      </c>
      <c r="F16" s="208" t="s">
        <v>1456</v>
      </c>
      <c r="G16" s="137">
        <v>10</v>
      </c>
      <c r="H16" s="137">
        <v>2</v>
      </c>
      <c r="I16" s="138">
        <v>6571.4</v>
      </c>
      <c r="J16" s="138">
        <v>5569.1</v>
      </c>
      <c r="K16" s="138">
        <v>84.8</v>
      </c>
      <c r="L16" s="139">
        <v>206</v>
      </c>
      <c r="M16" s="137">
        <v>1</v>
      </c>
      <c r="N16" s="133"/>
      <c r="O16" s="134"/>
      <c r="P16" s="134"/>
      <c r="Q16" s="134"/>
      <c r="R16" s="134"/>
      <c r="S16" s="134"/>
      <c r="T16" s="133"/>
      <c r="U16" s="133"/>
      <c r="V16" s="133"/>
      <c r="W16" s="132"/>
      <c r="X16" s="135"/>
      <c r="Y16" s="135"/>
      <c r="Z16" s="136"/>
      <c r="AA16" s="135"/>
      <c r="AB16" s="135"/>
      <c r="AC16" s="136">
        <f t="shared" si="1"/>
        <v>3260000</v>
      </c>
      <c r="AD16" s="136">
        <v>1485148</v>
      </c>
      <c r="AE16" s="136">
        <v>0</v>
      </c>
      <c r="AF16" s="136">
        <v>1774852</v>
      </c>
      <c r="AG16" s="136">
        <v>0</v>
      </c>
      <c r="AH16" s="136">
        <v>0</v>
      </c>
      <c r="AI16" s="136">
        <f t="shared" si="2"/>
        <v>576.59314809246712</v>
      </c>
      <c r="AJ16" s="136">
        <f>3591360*M16</f>
        <v>3591360</v>
      </c>
      <c r="AK16" s="132">
        <v>2021</v>
      </c>
    </row>
    <row r="17" spans="1:37" s="9" customFormat="1" x14ac:dyDescent="0.3">
      <c r="A17" s="201">
        <f t="shared" ref="A17:A23" si="3">A16+1</f>
        <v>3</v>
      </c>
      <c r="B17" s="133" t="s">
        <v>1453</v>
      </c>
      <c r="C17" s="133" t="s">
        <v>370</v>
      </c>
      <c r="D17" s="132">
        <v>1992</v>
      </c>
      <c r="E17" s="132" t="s">
        <v>1429</v>
      </c>
      <c r="F17" s="208" t="s">
        <v>1456</v>
      </c>
      <c r="G17" s="137">
        <v>9</v>
      </c>
      <c r="H17" s="137">
        <v>1</v>
      </c>
      <c r="I17" s="138">
        <v>2917.9</v>
      </c>
      <c r="J17" s="138">
        <v>2455.6</v>
      </c>
      <c r="K17" s="138">
        <v>79.7</v>
      </c>
      <c r="L17" s="139">
        <v>81</v>
      </c>
      <c r="M17" s="137">
        <v>1</v>
      </c>
      <c r="N17" s="29"/>
      <c r="O17" s="1"/>
      <c r="P17" s="1"/>
      <c r="Q17" s="1"/>
      <c r="R17" s="1"/>
      <c r="S17" s="29"/>
      <c r="T17" s="1"/>
      <c r="U17" s="1"/>
      <c r="V17" s="6"/>
      <c r="W17" s="140"/>
      <c r="X17" s="3"/>
      <c r="Y17" s="3"/>
      <c r="Z17" s="3"/>
      <c r="AA17" s="3"/>
      <c r="AB17" s="3"/>
      <c r="AC17" s="136">
        <f t="shared" si="1"/>
        <v>3260000</v>
      </c>
      <c r="AD17" s="136">
        <v>1638169.19</v>
      </c>
      <c r="AE17" s="136">
        <v>0</v>
      </c>
      <c r="AF17" s="136">
        <v>1621830.81</v>
      </c>
      <c r="AG17" s="136">
        <v>0</v>
      </c>
      <c r="AH17" s="136">
        <v>0</v>
      </c>
      <c r="AI17" s="136">
        <f t="shared" si="2"/>
        <v>1285.8438843529366</v>
      </c>
      <c r="AJ17" s="136">
        <f t="shared" ref="AJ17:AJ23" si="4">3591360*M17</f>
        <v>3591360</v>
      </c>
      <c r="AK17" s="132">
        <v>2021</v>
      </c>
    </row>
    <row r="18" spans="1:37" s="9" customFormat="1" x14ac:dyDescent="0.3">
      <c r="A18" s="201">
        <f t="shared" si="3"/>
        <v>4</v>
      </c>
      <c r="B18" s="133" t="s">
        <v>1453</v>
      </c>
      <c r="C18" s="133" t="s">
        <v>371</v>
      </c>
      <c r="D18" s="132">
        <v>1987</v>
      </c>
      <c r="E18" s="132" t="s">
        <v>1429</v>
      </c>
      <c r="F18" s="208" t="s">
        <v>1456</v>
      </c>
      <c r="G18" s="137">
        <v>9</v>
      </c>
      <c r="H18" s="137">
        <v>5</v>
      </c>
      <c r="I18" s="138">
        <v>12244</v>
      </c>
      <c r="J18" s="138">
        <v>9423</v>
      </c>
      <c r="K18" s="138">
        <v>205.9</v>
      </c>
      <c r="L18" s="139">
        <v>401</v>
      </c>
      <c r="M18" s="137">
        <v>5</v>
      </c>
      <c r="N18" s="29"/>
      <c r="O18" s="1"/>
      <c r="P18" s="1"/>
      <c r="Q18" s="1"/>
      <c r="R18" s="1"/>
      <c r="S18" s="29"/>
      <c r="T18" s="1"/>
      <c r="U18" s="1"/>
      <c r="V18" s="6"/>
      <c r="W18" s="140"/>
      <c r="X18" s="3"/>
      <c r="Y18" s="3"/>
      <c r="Z18" s="3"/>
      <c r="AA18" s="3"/>
      <c r="AB18" s="3"/>
      <c r="AC18" s="136">
        <f t="shared" si="1"/>
        <v>16300000</v>
      </c>
      <c r="AD18" s="136">
        <v>14701090.699999999</v>
      </c>
      <c r="AE18" s="136">
        <v>0</v>
      </c>
      <c r="AF18" s="136">
        <v>1598909.3</v>
      </c>
      <c r="AG18" s="136">
        <v>0</v>
      </c>
      <c r="AH18" s="136">
        <v>0</v>
      </c>
      <c r="AI18" s="136">
        <f t="shared" si="2"/>
        <v>1692.8205714048333</v>
      </c>
      <c r="AJ18" s="136">
        <f t="shared" si="4"/>
        <v>17956800</v>
      </c>
      <c r="AK18" s="132">
        <v>2021</v>
      </c>
    </row>
    <row r="19" spans="1:37" s="9" customFormat="1" x14ac:dyDescent="0.3">
      <c r="A19" s="201">
        <f t="shared" si="3"/>
        <v>5</v>
      </c>
      <c r="B19" s="133" t="s">
        <v>1453</v>
      </c>
      <c r="C19" s="133" t="s">
        <v>372</v>
      </c>
      <c r="D19" s="132">
        <v>1992</v>
      </c>
      <c r="E19" s="132" t="s">
        <v>1429</v>
      </c>
      <c r="F19" s="208" t="s">
        <v>1456</v>
      </c>
      <c r="G19" s="137">
        <v>9</v>
      </c>
      <c r="H19" s="137">
        <v>2</v>
      </c>
      <c r="I19" s="138">
        <v>5884</v>
      </c>
      <c r="J19" s="138">
        <v>4943.7</v>
      </c>
      <c r="K19" s="138">
        <v>100.4</v>
      </c>
      <c r="L19" s="139">
        <v>152</v>
      </c>
      <c r="M19" s="137">
        <v>2</v>
      </c>
      <c r="N19" s="29"/>
      <c r="O19" s="1"/>
      <c r="P19" s="1"/>
      <c r="Q19" s="1"/>
      <c r="R19" s="1"/>
      <c r="S19" s="29"/>
      <c r="T19" s="1"/>
      <c r="U19" s="1"/>
      <c r="V19" s="6"/>
      <c r="W19" s="140"/>
      <c r="X19" s="3"/>
      <c r="Y19" s="3"/>
      <c r="Z19" s="3"/>
      <c r="AA19" s="3"/>
      <c r="AB19" s="3"/>
      <c r="AC19" s="136">
        <f t="shared" si="1"/>
        <v>6520000</v>
      </c>
      <c r="AD19" s="136">
        <v>4967227.16</v>
      </c>
      <c r="AE19" s="136">
        <v>0</v>
      </c>
      <c r="AF19" s="136">
        <v>1552772.84</v>
      </c>
      <c r="AG19" s="136">
        <v>0</v>
      </c>
      <c r="AH19" s="136">
        <v>0</v>
      </c>
      <c r="AI19" s="136">
        <f t="shared" si="2"/>
        <v>1292.599274399794</v>
      </c>
      <c r="AJ19" s="136">
        <f t="shared" si="4"/>
        <v>7182720</v>
      </c>
      <c r="AK19" s="132">
        <v>2021</v>
      </c>
    </row>
    <row r="20" spans="1:37" s="9" customFormat="1" x14ac:dyDescent="0.3">
      <c r="A20" s="201">
        <f t="shared" si="3"/>
        <v>6</v>
      </c>
      <c r="B20" s="133" t="s">
        <v>1453</v>
      </c>
      <c r="C20" s="133" t="s">
        <v>436</v>
      </c>
      <c r="D20" s="132">
        <v>1993</v>
      </c>
      <c r="E20" s="132" t="s">
        <v>1429</v>
      </c>
      <c r="F20" s="208" t="s">
        <v>1456</v>
      </c>
      <c r="G20" s="137">
        <v>9</v>
      </c>
      <c r="H20" s="137">
        <v>1</v>
      </c>
      <c r="I20" s="138">
        <v>3221.4</v>
      </c>
      <c r="J20" s="138">
        <v>2811</v>
      </c>
      <c r="K20" s="138">
        <v>0</v>
      </c>
      <c r="L20" s="139">
        <v>94</v>
      </c>
      <c r="M20" s="137">
        <v>1</v>
      </c>
      <c r="N20" s="29"/>
      <c r="O20" s="1"/>
      <c r="P20" s="1"/>
      <c r="Q20" s="1"/>
      <c r="R20" s="1"/>
      <c r="S20" s="29"/>
      <c r="T20" s="1"/>
      <c r="U20" s="1"/>
      <c r="V20" s="6"/>
      <c r="W20" s="140"/>
      <c r="X20" s="3"/>
      <c r="Y20" s="3"/>
      <c r="Z20" s="3"/>
      <c r="AA20" s="3"/>
      <c r="AB20" s="3"/>
      <c r="AC20" s="136">
        <f t="shared" si="1"/>
        <v>3260000</v>
      </c>
      <c r="AD20" s="136">
        <v>1985659.22</v>
      </c>
      <c r="AE20" s="136">
        <v>0</v>
      </c>
      <c r="AF20" s="136">
        <v>1274340.78</v>
      </c>
      <c r="AG20" s="136">
        <v>0</v>
      </c>
      <c r="AH20" s="136">
        <v>0</v>
      </c>
      <c r="AI20" s="136">
        <f t="shared" si="2"/>
        <v>1159.7296335823551</v>
      </c>
      <c r="AJ20" s="136">
        <f t="shared" si="4"/>
        <v>3591360</v>
      </c>
      <c r="AK20" s="132">
        <v>2021</v>
      </c>
    </row>
    <row r="21" spans="1:37" s="9" customFormat="1" x14ac:dyDescent="0.3">
      <c r="A21" s="201">
        <f t="shared" si="3"/>
        <v>7</v>
      </c>
      <c r="B21" s="133" t="s">
        <v>1453</v>
      </c>
      <c r="C21" s="133" t="s">
        <v>784</v>
      </c>
      <c r="D21" s="132">
        <v>1995</v>
      </c>
      <c r="E21" s="132" t="s">
        <v>1429</v>
      </c>
      <c r="F21" s="208" t="s">
        <v>1456</v>
      </c>
      <c r="G21" s="137">
        <v>9</v>
      </c>
      <c r="H21" s="137">
        <v>3</v>
      </c>
      <c r="I21" s="138">
        <v>8715.5</v>
      </c>
      <c r="J21" s="138">
        <v>7076.8</v>
      </c>
      <c r="K21" s="138">
        <v>307.5</v>
      </c>
      <c r="L21" s="139">
        <v>283</v>
      </c>
      <c r="M21" s="137">
        <v>3</v>
      </c>
      <c r="N21" s="29"/>
      <c r="O21" s="1"/>
      <c r="P21" s="1"/>
      <c r="Q21" s="1"/>
      <c r="R21" s="1"/>
      <c r="S21" s="29"/>
      <c r="T21" s="1"/>
      <c r="U21" s="1"/>
      <c r="V21" s="6"/>
      <c r="W21" s="140"/>
      <c r="X21" s="3"/>
      <c r="Y21" s="3"/>
      <c r="Z21" s="3"/>
      <c r="AA21" s="3"/>
      <c r="AB21" s="3"/>
      <c r="AC21" s="136">
        <f t="shared" si="1"/>
        <v>9780000</v>
      </c>
      <c r="AD21" s="136">
        <v>5865527.8200000003</v>
      </c>
      <c r="AE21" s="136">
        <v>0</v>
      </c>
      <c r="AF21" s="136">
        <v>3914472.18</v>
      </c>
      <c r="AG21" s="136">
        <v>0</v>
      </c>
      <c r="AH21" s="136">
        <v>0</v>
      </c>
      <c r="AI21" s="136">
        <f t="shared" si="2"/>
        <v>1324.4315642647239</v>
      </c>
      <c r="AJ21" s="136">
        <f t="shared" si="4"/>
        <v>10774080</v>
      </c>
      <c r="AK21" s="132">
        <v>2021</v>
      </c>
    </row>
    <row r="22" spans="1:37" s="9" customFormat="1" x14ac:dyDescent="0.3">
      <c r="A22" s="201">
        <f t="shared" si="3"/>
        <v>8</v>
      </c>
      <c r="B22" s="133" t="s">
        <v>1453</v>
      </c>
      <c r="C22" s="133" t="s">
        <v>393</v>
      </c>
      <c r="D22" s="132">
        <v>1994</v>
      </c>
      <c r="E22" s="132" t="s">
        <v>1429</v>
      </c>
      <c r="F22" s="208" t="s">
        <v>1456</v>
      </c>
      <c r="G22" s="137">
        <v>10</v>
      </c>
      <c r="H22" s="137">
        <v>1</v>
      </c>
      <c r="I22" s="138">
        <v>3088</v>
      </c>
      <c r="J22" s="138">
        <v>2738.3</v>
      </c>
      <c r="K22" s="138">
        <v>0</v>
      </c>
      <c r="L22" s="139">
        <v>106</v>
      </c>
      <c r="M22" s="137">
        <v>1</v>
      </c>
      <c r="N22" s="29"/>
      <c r="O22" s="1"/>
      <c r="P22" s="1"/>
      <c r="Q22" s="1"/>
      <c r="R22" s="1"/>
      <c r="S22" s="29"/>
      <c r="T22" s="1"/>
      <c r="U22" s="1"/>
      <c r="V22" s="6"/>
      <c r="W22" s="140"/>
      <c r="X22" s="3"/>
      <c r="Y22" s="3"/>
      <c r="Z22" s="3"/>
      <c r="AA22" s="3"/>
      <c r="AB22" s="3"/>
      <c r="AC22" s="136">
        <f t="shared" si="1"/>
        <v>3260000</v>
      </c>
      <c r="AD22" s="136">
        <v>2444134.94</v>
      </c>
      <c r="AE22" s="136">
        <v>0</v>
      </c>
      <c r="AF22" s="136">
        <v>815865.06</v>
      </c>
      <c r="AG22" s="136">
        <v>0</v>
      </c>
      <c r="AH22" s="136">
        <v>0</v>
      </c>
      <c r="AI22" s="136">
        <f t="shared" si="2"/>
        <v>1190.5196654858853</v>
      </c>
      <c r="AJ22" s="136">
        <f t="shared" si="4"/>
        <v>3591360</v>
      </c>
      <c r="AK22" s="132">
        <v>2021</v>
      </c>
    </row>
    <row r="23" spans="1:37" s="9" customFormat="1" x14ac:dyDescent="0.3">
      <c r="A23" s="202">
        <f t="shared" si="3"/>
        <v>9</v>
      </c>
      <c r="B23" s="203" t="s">
        <v>1452</v>
      </c>
      <c r="C23" s="190" t="s">
        <v>1448</v>
      </c>
      <c r="D23" s="191">
        <v>1989</v>
      </c>
      <c r="E23" s="191" t="s">
        <v>1429</v>
      </c>
      <c r="F23" s="208" t="s">
        <v>1456</v>
      </c>
      <c r="G23" s="192">
        <v>10</v>
      </c>
      <c r="H23" s="192">
        <v>1</v>
      </c>
      <c r="I23" s="193">
        <v>4002.8</v>
      </c>
      <c r="J23" s="193">
        <v>2998</v>
      </c>
      <c r="K23" s="193">
        <v>540</v>
      </c>
      <c r="L23" s="194">
        <v>111</v>
      </c>
      <c r="M23" s="192">
        <v>1</v>
      </c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6">
        <f t="shared" si="1"/>
        <v>3260000</v>
      </c>
      <c r="AD23" s="196">
        <v>1485148</v>
      </c>
      <c r="AE23" s="196">
        <v>0</v>
      </c>
      <c r="AF23" s="196">
        <v>1321012.82</v>
      </c>
      <c r="AG23" s="196">
        <v>453839.17999999993</v>
      </c>
      <c r="AH23" s="196">
        <v>0</v>
      </c>
      <c r="AI23" s="196">
        <f t="shared" si="2"/>
        <v>921.42453363482196</v>
      </c>
      <c r="AJ23" s="196">
        <f t="shared" si="4"/>
        <v>3591360</v>
      </c>
      <c r="AK23" s="191">
        <v>2021</v>
      </c>
    </row>
    <row r="24" spans="1:37" s="101" customFormat="1" x14ac:dyDescent="0.3">
      <c r="A24" s="227"/>
      <c r="B24" s="228"/>
      <c r="C24" s="230" t="s">
        <v>1430</v>
      </c>
      <c r="D24" s="231"/>
      <c r="E24" s="222"/>
      <c r="F24" s="232"/>
      <c r="G24" s="230" t="s">
        <v>1428</v>
      </c>
      <c r="H24" s="230" t="s">
        <v>1428</v>
      </c>
      <c r="I24" s="233">
        <f>I14</f>
        <v>59401.9</v>
      </c>
      <c r="J24" s="233">
        <f>J14</f>
        <v>48434.100000000006</v>
      </c>
      <c r="K24" s="233">
        <f>K14</f>
        <v>1451.6</v>
      </c>
      <c r="L24" s="234">
        <f>L14</f>
        <v>1827</v>
      </c>
      <c r="M24" s="237">
        <f>M14</f>
        <v>18</v>
      </c>
      <c r="N24" s="236" t="e">
        <f>+#REF!+#REF!+#REF!</f>
        <v>#REF!</v>
      </c>
      <c r="O24" s="197" t="e">
        <f>+#REF!+#REF!+#REF!</f>
        <v>#REF!</v>
      </c>
      <c r="P24" s="197" t="e">
        <f>+#REF!+#REF!+#REF!</f>
        <v>#REF!</v>
      </c>
      <c r="Q24" s="197" t="e">
        <f>+#REF!+#REF!+#REF!</f>
        <v>#REF!</v>
      </c>
      <c r="R24" s="197" t="e">
        <f>+#REF!+#REF!+#REF!</f>
        <v>#REF!</v>
      </c>
      <c r="S24" s="197" t="e">
        <f>+#REF!+#REF!+#REF!</f>
        <v>#REF!</v>
      </c>
      <c r="T24" s="197" t="e">
        <f>+#REF!+#REF!+#REF!</f>
        <v>#REF!</v>
      </c>
      <c r="U24" s="197" t="e">
        <f>+#REF!+#REF!+#REF!</f>
        <v>#REF!</v>
      </c>
      <c r="V24" s="197" t="e">
        <f>+#REF!+#REF!+#REF!</f>
        <v>#REF!</v>
      </c>
      <c r="W24" s="197" t="e">
        <f>+#REF!+#REF!+#REF!</f>
        <v>#REF!</v>
      </c>
      <c r="X24" s="197" t="e">
        <f>+#REF!+#REF!+#REF!</f>
        <v>#REF!</v>
      </c>
      <c r="Y24" s="197" t="e">
        <f>+#REF!+#REF!+#REF!</f>
        <v>#REF!</v>
      </c>
      <c r="Z24" s="197" t="e">
        <f>+#REF!+#REF!+#REF!</f>
        <v>#REF!</v>
      </c>
      <c r="AA24" s="197" t="e">
        <f>+#REF!+#REF!+#REF!</f>
        <v>#REF!</v>
      </c>
      <c r="AB24" s="235" t="e">
        <f>+#REF!+#REF!+#REF!</f>
        <v>#REF!</v>
      </c>
      <c r="AC24" s="225">
        <f t="shared" ref="AC24:AH24" si="5">AC14</f>
        <v>58679999.9978</v>
      </c>
      <c r="AD24" s="233">
        <f t="shared" si="5"/>
        <v>39027549.030000001</v>
      </c>
      <c r="AE24" s="233">
        <f t="shared" si="5"/>
        <v>0</v>
      </c>
      <c r="AF24" s="233">
        <f t="shared" si="5"/>
        <v>15185626.2478</v>
      </c>
      <c r="AG24" s="233">
        <f t="shared" si="5"/>
        <v>4466824.72</v>
      </c>
      <c r="AH24" s="233">
        <f t="shared" si="5"/>
        <v>0</v>
      </c>
      <c r="AI24" s="230" t="s">
        <v>1428</v>
      </c>
      <c r="AJ24" s="230" t="s">
        <v>1428</v>
      </c>
      <c r="AK24" s="229" t="s">
        <v>1428</v>
      </c>
    </row>
    <row r="25" spans="1:37" hidden="1" x14ac:dyDescent="0.3">
      <c r="C25" s="242" t="s">
        <v>1459</v>
      </c>
    </row>
    <row r="26" spans="1:37" hidden="1" x14ac:dyDescent="0.3">
      <c r="C26" s="242" t="s">
        <v>1464</v>
      </c>
      <c r="D26" s="103">
        <v>1</v>
      </c>
      <c r="E26" s="103" t="s">
        <v>1463</v>
      </c>
    </row>
    <row r="27" spans="1:37" hidden="1" x14ac:dyDescent="0.3">
      <c r="C27" s="242" t="s">
        <v>1467</v>
      </c>
      <c r="D27" s="103">
        <v>2</v>
      </c>
      <c r="E27" s="103" t="s">
        <v>1463</v>
      </c>
      <c r="I27" s="127"/>
      <c r="J27" s="127"/>
      <c r="K27" s="127"/>
      <c r="L27" s="131"/>
      <c r="M27" s="127"/>
      <c r="N27" s="127"/>
      <c r="O27" s="128"/>
      <c r="P27" s="128"/>
      <c r="Q27" s="128"/>
      <c r="R27" s="128"/>
      <c r="S27" s="128"/>
      <c r="T27" s="127"/>
      <c r="U27" s="127"/>
      <c r="V27" s="127"/>
      <c r="W27" s="126"/>
      <c r="X27" s="129"/>
      <c r="Y27" s="129"/>
      <c r="Z27" s="130"/>
      <c r="AA27" s="129"/>
      <c r="AB27" s="129"/>
      <c r="AC27" s="129"/>
    </row>
    <row r="28" spans="1:37" hidden="1" x14ac:dyDescent="0.3">
      <c r="I28" s="127"/>
      <c r="J28" s="127"/>
      <c r="K28" s="127"/>
      <c r="L28" s="131"/>
      <c r="M28" s="127"/>
      <c r="N28" s="127"/>
      <c r="O28" s="128"/>
      <c r="P28" s="128"/>
      <c r="Q28" s="128"/>
      <c r="R28" s="128"/>
      <c r="S28" s="128"/>
      <c r="T28" s="127"/>
      <c r="U28" s="127"/>
      <c r="V28" s="127"/>
      <c r="W28" s="126"/>
      <c r="X28" s="129"/>
      <c r="Y28" s="129"/>
      <c r="Z28" s="130"/>
      <c r="AA28" s="129"/>
      <c r="AB28" s="129"/>
      <c r="AC28" s="129"/>
    </row>
    <row r="29" spans="1:37" x14ac:dyDescent="0.3">
      <c r="I29" s="127"/>
      <c r="J29" s="127"/>
      <c r="K29" s="127"/>
      <c r="L29" s="131"/>
      <c r="M29" s="127"/>
      <c r="N29" s="127"/>
      <c r="O29" s="128"/>
      <c r="P29" s="128"/>
      <c r="Q29" s="128"/>
      <c r="R29" s="128"/>
      <c r="S29" s="128"/>
      <c r="T29" s="127"/>
      <c r="U29" s="127"/>
      <c r="V29" s="127"/>
      <c r="W29" s="126"/>
      <c r="X29" s="129"/>
      <c r="Y29" s="129"/>
      <c r="Z29" s="130"/>
      <c r="AA29" s="129"/>
      <c r="AB29" s="129"/>
      <c r="AC29" s="129"/>
    </row>
    <row r="30" spans="1:37" x14ac:dyDescent="0.3">
      <c r="I30" s="127"/>
      <c r="J30" s="127"/>
      <c r="K30" s="127"/>
      <c r="L30" s="131"/>
      <c r="M30" s="127"/>
      <c r="N30" s="127"/>
      <c r="O30" s="128"/>
      <c r="P30" s="128"/>
      <c r="Q30" s="128"/>
      <c r="R30" s="128"/>
      <c r="S30" s="128"/>
      <c r="T30" s="127"/>
      <c r="U30" s="127"/>
      <c r="V30" s="127"/>
      <c r="W30" s="126"/>
      <c r="X30" s="129"/>
      <c r="Y30" s="129"/>
      <c r="Z30" s="130"/>
      <c r="AA30" s="129"/>
      <c r="AB30" s="129"/>
      <c r="AC30" s="129"/>
    </row>
    <row r="31" spans="1:37" x14ac:dyDescent="0.3">
      <c r="I31" s="127"/>
      <c r="J31" s="127"/>
      <c r="K31" s="127"/>
      <c r="L31" s="131"/>
      <c r="M31" s="127"/>
      <c r="N31" s="127"/>
      <c r="O31" s="128"/>
      <c r="P31" s="128"/>
      <c r="Q31" s="128"/>
      <c r="R31" s="128"/>
      <c r="S31" s="128"/>
      <c r="T31" s="127"/>
      <c r="U31" s="127"/>
      <c r="V31" s="127"/>
      <c r="W31" s="126"/>
      <c r="X31" s="129"/>
      <c r="Y31" s="129"/>
      <c r="Z31" s="130"/>
      <c r="AA31" s="129"/>
      <c r="AB31" s="129"/>
      <c r="AC31" s="129"/>
    </row>
    <row r="1618" spans="6:17" x14ac:dyDescent="0.3">
      <c r="F1618" s="103" t="e">
        <f>+#REF!-#REF!-#REF!-#REF!/6-(#REF!-#REF!-#REF!-#REF!/6)*2.14/100</f>
        <v>#REF!</v>
      </c>
      <c r="G1618" s="103" t="e">
        <f>+#REF!-#REF!-#REF!-#REF!/6-(#REF!-#REF!-#REF!-#REF!/6)*2.14/100</f>
        <v>#REF!</v>
      </c>
      <c r="H1618" s="103" t="e">
        <f>+#REF!-#REF!-#REF!-#REF!/6-(#REF!-#REF!-#REF!-#REF!/6)*2.14/100</f>
        <v>#REF!</v>
      </c>
      <c r="I1618" s="103" t="e">
        <f>+#REF!-#REF!-#REF!-#REF!/6-(#REF!-#REF!-#REF!-#REF!/6)*2.14/100</f>
        <v>#REF!</v>
      </c>
      <c r="N1618" s="103" t="e">
        <f>+#REF!-#REF!-#REF!/6-(#REF!-#REF!-#REF!/6)*2.14/100</f>
        <v>#REF!</v>
      </c>
      <c r="P1618" s="105" t="e">
        <f>+#REF!-#REF!-#REF!-#REF!-#REF!/6-(#REF!-#REF!-#REF!-#REF!-#REF!/6)*2.14/100</f>
        <v>#REF!</v>
      </c>
      <c r="Q1618" s="105" t="e">
        <f>+#REF!-#REF!-#REF!-#REF!-#REF!-(#REF!-#REF!-#REF!-#REF!-#REF!)*2.14/100</f>
        <v>#REF!</v>
      </c>
    </row>
  </sheetData>
  <mergeCells count="34">
    <mergeCell ref="G10:G13"/>
    <mergeCell ref="S1:W1"/>
    <mergeCell ref="S2:W2"/>
    <mergeCell ref="A10:A13"/>
    <mergeCell ref="B10:B13"/>
    <mergeCell ref="C10:C13"/>
    <mergeCell ref="D10:E10"/>
    <mergeCell ref="F10:F13"/>
    <mergeCell ref="W10:W13"/>
    <mergeCell ref="Y10:Y12"/>
    <mergeCell ref="Z10:Z12"/>
    <mergeCell ref="AA10:AA12"/>
    <mergeCell ref="H10:H13"/>
    <mergeCell ref="I10:I12"/>
    <mergeCell ref="J10:K10"/>
    <mergeCell ref="L10:L12"/>
    <mergeCell ref="M10:M12"/>
    <mergeCell ref="N10:T10"/>
    <mergeCell ref="AC11:AC12"/>
    <mergeCell ref="AD11:AH11"/>
    <mergeCell ref="A6:AM6"/>
    <mergeCell ref="A7:AM7"/>
    <mergeCell ref="AC10:AH10"/>
    <mergeCell ref="AI10:AI12"/>
    <mergeCell ref="AJ10:AJ12"/>
    <mergeCell ref="AK10:AK13"/>
    <mergeCell ref="D11:D13"/>
    <mergeCell ref="E11:E13"/>
    <mergeCell ref="J11:J12"/>
    <mergeCell ref="K11:K12"/>
    <mergeCell ref="N11:N12"/>
    <mergeCell ref="O11:T11"/>
    <mergeCell ref="U10:U12"/>
    <mergeCell ref="V10:V12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Приложение №1</vt:lpstr>
      <vt:lpstr>Прил 2 оконч</vt:lpstr>
      <vt:lpstr>Исключенные</vt:lpstr>
      <vt:lpstr>Приложение №3</vt:lpstr>
      <vt:lpstr>'Приложение №1'!Заголовки_для_печати</vt:lpstr>
      <vt:lpstr>'Приложение №1'!Область_печати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424_4</dc:creator>
  <cp:lastModifiedBy>Гульнара</cp:lastModifiedBy>
  <cp:lastPrinted>2021-12-02T02:03:43Z</cp:lastPrinted>
  <dcterms:created xsi:type="dcterms:W3CDTF">2019-11-06T08:51:16Z</dcterms:created>
  <dcterms:modified xsi:type="dcterms:W3CDTF">2021-12-02T02:49:15Z</dcterms:modified>
</cp:coreProperties>
</file>